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00"/>
  </bookViews>
  <sheets>
    <sheet name="výpočet emisní povinnosti" sheetId="8" r:id="rId1"/>
    <sheet name="nové hodnoty" sheetId="7" r:id="rId2"/>
    <sheet name="staré hodnoty" sheetId="6" r:id="rId3"/>
  </sheets>
  <definedNames>
    <definedName name="_xlnm.Print_Area" localSheetId="2">'staré hodnoty'!$A$1:$X$30</definedName>
  </definedNames>
  <calcPr calcId="145621"/>
</workbook>
</file>

<file path=xl/calcChain.xml><?xml version="1.0" encoding="utf-8"?>
<calcChain xmlns="http://schemas.openxmlformats.org/spreadsheetml/2006/main">
  <c r="Q16" i="7" l="1"/>
  <c r="E16" i="7"/>
  <c r="I14" i="7"/>
  <c r="M12" i="7" s="1"/>
  <c r="Q10" i="7"/>
  <c r="E7" i="7"/>
  <c r="I6" i="7" s="1"/>
  <c r="J6" i="7" s="1"/>
  <c r="J9" i="7" s="1"/>
  <c r="E6" i="7"/>
  <c r="I10" i="7" l="1"/>
  <c r="J10" i="7" s="1"/>
  <c r="J13" i="7" s="1"/>
  <c r="J14" i="7"/>
  <c r="M9" i="7" l="1"/>
  <c r="O23" i="7" s="1"/>
  <c r="E17" i="7" s="1"/>
  <c r="I18" i="7" s="1"/>
  <c r="J18" i="7" s="1"/>
  <c r="J21" i="7" s="1"/>
  <c r="J17" i="7"/>
  <c r="E6" i="6" l="1"/>
  <c r="E16" i="6" l="1"/>
  <c r="I14" i="6" s="1"/>
  <c r="M12" i="6" s="1"/>
  <c r="Q10" i="6" l="1"/>
  <c r="Q16" i="6"/>
  <c r="E7" i="6" l="1"/>
  <c r="I10" i="6" l="1"/>
  <c r="J10" i="6" s="1"/>
  <c r="I6" i="6"/>
  <c r="J6" i="6" s="1"/>
  <c r="J9" i="6" s="1"/>
  <c r="J13" i="6" l="1"/>
  <c r="J14" i="6" l="1"/>
  <c r="M9" i="6" l="1"/>
  <c r="O23" i="6" s="1"/>
  <c r="E17" i="6" s="1"/>
  <c r="I18" i="6" s="1"/>
  <c r="J17" i="6"/>
  <c r="J18" i="6" l="1"/>
  <c r="J21" i="6" s="1"/>
</calcChain>
</file>

<file path=xl/sharedStrings.xml><?xml version="1.0" encoding="utf-8"?>
<sst xmlns="http://schemas.openxmlformats.org/spreadsheetml/2006/main" count="273" uniqueCount="97">
  <si>
    <t>MN</t>
  </si>
  <si>
    <t>FAME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</si>
  <si>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</si>
  <si>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t>l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</si>
  <si>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</si>
  <si>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t>MJ/l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</si>
  <si>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</si>
  <si>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r>
      <t>gCO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/MJ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</si>
  <si>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</si>
  <si>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r>
      <t>gCO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</si>
  <si>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</si>
  <si>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</si>
  <si>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</si>
  <si>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</si>
  <si>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gCO</t>
    </r>
    <r>
      <rPr>
        <vertAlign val="subscript"/>
        <sz val="14"/>
        <color theme="1"/>
        <rFont val="Calibri"/>
        <family val="2"/>
        <charset val="238"/>
        <scheme val="minor"/>
      </rPr>
      <t>2</t>
    </r>
    <r>
      <rPr>
        <sz val="14"/>
        <color theme="1"/>
        <rFont val="Calibri"/>
        <family val="2"/>
        <charset val="238"/>
        <scheme val="minor"/>
      </rPr>
      <t>/MJ</t>
    </r>
  </si>
  <si>
    <t>Úspora SP</t>
  </si>
  <si>
    <t>%</t>
  </si>
  <si>
    <t>Objem</t>
  </si>
  <si>
    <t>Hodnoty</t>
  </si>
  <si>
    <t>Jednotky</t>
  </si>
  <si>
    <t>% ETOH</t>
  </si>
  <si>
    <t>BA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</si>
  <si>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</si>
  <si>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</si>
  <si>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</si>
  <si>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</si>
  <si>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t>EtOH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</si>
  <si>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</si>
  <si>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</si>
  <si>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</si>
  <si>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</si>
  <si>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t>% FAME</t>
  </si>
  <si>
    <t>volitelná hodnota</t>
  </si>
  <si>
    <t>bio v NM</t>
  </si>
  <si>
    <t>výpočet potřeby FAME dle potřebné úspory emisí</t>
  </si>
  <si>
    <t>CNG</t>
  </si>
  <si>
    <t>kg</t>
  </si>
  <si>
    <t>MJ/kg</t>
  </si>
  <si>
    <t>LPG</t>
  </si>
  <si>
    <t>m3 ETOH v BA</t>
  </si>
  <si>
    <t>odhadovaný výdej do VDO - BA (v m3)</t>
  </si>
  <si>
    <t>odhadovaný výdej do VDO - NM (v m3)</t>
  </si>
  <si>
    <t>m3 FAME v NM</t>
  </si>
  <si>
    <t>plnění přes CNG a LPG přes sdružení</t>
  </si>
  <si>
    <t>výsledná potřeba odběru B100</t>
  </si>
  <si>
    <t>vzorec</t>
  </si>
  <si>
    <t xml:space="preserve"> =((J14*J15*(94,1-0,941*J23-J16))+(Q7*Q8*(94,1-0,941*J23-Q9))+(Q13*Q14*(94,1-0,941*J23-Q15))+(J6*J7*(94,1-0,941*J23-J8))+(J10*J11*(94,1-0,941*J23-J12)))/(J19*(J20-94,1+0,941*J23))/1000-M12</t>
  </si>
  <si>
    <t>vzorec pro výpočet množství B100</t>
  </si>
  <si>
    <t>m3</t>
  </si>
  <si>
    <t>Příloha č. 2</t>
  </si>
  <si>
    <t>legenda</t>
  </si>
  <si>
    <t>výhřevnost v MJ/l u BA</t>
  </si>
  <si>
    <t>emise g CO2/MJ u BA</t>
  </si>
  <si>
    <t>potřebná úspora emisí v %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</si>
  <si>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</si>
  <si>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</si>
  <si>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</si>
  <si>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</si>
  <si>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</si>
  <si>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</si>
  <si>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</si>
  <si>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</si>
  <si>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t>množství BA očištěného o veškerou biosložku v L15 (litrech při 15 stupních C)</t>
  </si>
  <si>
    <t>množství NM očištěného o veškerou biosložkuv L15 (litrech při 15 stupních C)</t>
  </si>
  <si>
    <t>výhřevnost v MJ/l u ETOH</t>
  </si>
  <si>
    <t>množství ETOH (ethanolu) v L15 (litrech při 15 stupních C)</t>
  </si>
  <si>
    <t>emise g CO2/MJ u ETOH</t>
  </si>
  <si>
    <t>výhřevnost v MJ/l u NM</t>
  </si>
  <si>
    <t>emise g CO2/MJ u NM</t>
  </si>
  <si>
    <t>emise g CO2/MJ u FAME</t>
  </si>
  <si>
    <t>výhřevnost v MJ/l u FAME</t>
  </si>
  <si>
    <t>množství FAME v L15 (litrech při 15 stupních C)</t>
  </si>
  <si>
    <t>emise g CO2/MJ u CNG</t>
  </si>
  <si>
    <t>výhřevnost v MJ/kg u LPG</t>
  </si>
  <si>
    <t>emise g CO2/MJ u LPG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</si>
  <si>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BA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</si>
  <si>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ET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</si>
  <si>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NM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NM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</si>
  <si>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FAME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</si>
  <si>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CNG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</si>
  <si>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LPG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</si>
  <si>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t>množství LPG u v kg</t>
  </si>
  <si>
    <t xml:space="preserve"> =((J14*J15*(83,8-0,838*J23-J16))+(Q7*Q8*(83,8-0,838*J23-Q9))+(Q13*Q14*(83,8-0,838*J23-Q15))+(J6*J7*(83,8-0,838*J23-J8))+(J10*J11*(83,8-0,838*J23-J12)))/(J19*(J20-83,8+0,838*J23))/1000-M12</t>
  </si>
  <si>
    <t>pro výpočet pro každý měsíc se vezme v potaz list nové hodnoty či staré hodnoty podle platné legislativy</t>
  </si>
  <si>
    <t>% ETOH a % FAME dle odstavce 1.1.2. bude od 1.1.2017 4,7 resp. 6,7% a od 1.5.2017 4,9 resp. 6,9%</t>
  </si>
  <si>
    <t>výhřevnost v MJ/kg u CNG</t>
  </si>
  <si>
    <t>množství CNG v kg</t>
  </si>
  <si>
    <t>(plusová hodnota povinnost odběru, mínusová přeplnění možné započítat v rámci kalendářního roku)</t>
  </si>
  <si>
    <t>Strana 1/4</t>
  </si>
  <si>
    <t>Strana 2/4</t>
  </si>
  <si>
    <t>Strana 3/4</t>
  </si>
  <si>
    <t>Strana 4/4</t>
  </si>
  <si>
    <t>množství NM očištěného o veškerou biosložku v L15 (litrech při 15 stupních C)</t>
  </si>
  <si>
    <t>množství LPG v kg</t>
  </si>
  <si>
    <t>Příloha č. 2 Smlouvy o poskytování služeb při nakládání s minerálními oleji</t>
  </si>
  <si>
    <t>Vzorec pro výpočet množství biopaliva nutného k dosažení zákonem stanovené úrovně snížení emisí</t>
  </si>
  <si>
    <t xml:space="preserve">příloha má 4 číslované strany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</si>
</sst>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bscript"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3" fontId="0" fillId="0" borderId="2" xfId="0" applyNumberFormat="1" applyBorder="1"/>
    <xf numFmtId="0" fontId="0" fillId="0" borderId="4" xfId="0" applyBorder="1"/>
    <xf numFmtId="0" fontId="0" fillId="0" borderId="6" xfId="0" applyBorder="1" applyAlignment="1">
      <alignment horizontal="center"/>
    </xf>
    <xf numFmtId="3" fontId="0" fillId="0" borderId="5" xfId="0" applyNumberFormat="1" applyBorder="1"/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9" fillId="0" borderId="0" xfId="0" applyFont="1"/>
    <xf numFmtId="0" fontId="0" fillId="4" borderId="10" xfId="0" applyFill="1" applyBorder="1"/>
    <xf numFmtId="0" fontId="0" fillId="4" borderId="11" xfId="0" applyFill="1" applyBorder="1"/>
    <xf numFmtId="3" fontId="0" fillId="4" borderId="12" xfId="0" applyNumberFormat="1" applyFill="1" applyBorder="1"/>
    <xf numFmtId="3" fontId="0" fillId="4" borderId="15" xfId="0" applyNumberFormat="1" applyFill="1" applyBorder="1"/>
    <xf numFmtId="3" fontId="0" fillId="4" borderId="2" xfId="0" applyNumberFormat="1" applyFill="1" applyBorder="1"/>
    <xf numFmtId="3" fontId="0" fillId="4" borderId="8" xfId="0" applyNumberForma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0" fillId="2" borderId="10" xfId="0" applyFill="1" applyBorder="1"/>
    <xf numFmtId="0" fontId="0" fillId="2" borderId="14" xfId="0" applyFill="1" applyBorder="1"/>
    <xf numFmtId="0" fontId="0" fillId="2" borderId="18" xfId="0" applyFill="1" applyBorder="1"/>
    <xf numFmtId="0" fontId="11" fillId="0" borderId="0" xfId="0" applyFont="1"/>
    <xf numFmtId="0" fontId="0" fillId="0" borderId="0" xfId="0" applyAlignment="1">
      <alignment horizontal="left"/>
    </xf>
    <xf numFmtId="0" fontId="0" fillId="0" borderId="2" xfId="0" applyFont="1" applyBorder="1"/>
    <xf numFmtId="0" fontId="3" fillId="4" borderId="2" xfId="0" applyFont="1" applyFill="1" applyBorder="1"/>
    <xf numFmtId="0" fontId="0" fillId="0" borderId="21" xfId="0" applyBorder="1"/>
    <xf numFmtId="0" fontId="0" fillId="0" borderId="22" xfId="0" applyBorder="1"/>
    <xf numFmtId="0" fontId="5" fillId="0" borderId="22" xfId="0" applyFont="1" applyBorder="1"/>
    <xf numFmtId="0" fontId="0" fillId="0" borderId="23" xfId="0" applyBorder="1"/>
    <xf numFmtId="3" fontId="0" fillId="4" borderId="5" xfId="0" applyNumberFormat="1" applyFill="1" applyBorder="1"/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23" xfId="0" applyFont="1" applyBorder="1"/>
    <xf numFmtId="0" fontId="0" fillId="4" borderId="2" xfId="0" applyFont="1" applyFill="1" applyBorder="1"/>
    <xf numFmtId="2" fontId="0" fillId="0" borderId="0" xfId="0" applyNumberFormat="1" applyAlignment="1">
      <alignment wrapText="1"/>
    </xf>
    <xf numFmtId="0" fontId="0" fillId="3" borderId="0" xfId="0" applyFill="1"/>
    <xf numFmtId="0" fontId="0" fillId="0" borderId="0" xfId="0" applyAlignment="1"/>
    <xf numFmtId="0" fontId="0" fillId="0" borderId="0" xfId="0" applyAlignment="1">
      <alignment horizontal="right"/>
    </xf>
    <xf numFmtId="0" fontId="13" fillId="0" borderId="0" xfId="0" applyFont="1" applyAlignment="1"/>
    <xf numFmtId="0" fontId="0" fillId="0" borderId="0" xfId="0" applyAlignment="1">
      <alignment wrapText="1"/>
    </xf>
    <xf numFmtId="3" fontId="0" fillId="5" borderId="17" xfId="0" applyNumberFormat="1" applyFill="1" applyBorder="1"/>
    <xf numFmtId="4" fontId="0" fillId="5" borderId="17" xfId="0" applyNumberFormat="1" applyFill="1" applyBorder="1"/>
    <xf numFmtId="3" fontId="0" fillId="5" borderId="20" xfId="0" applyNumberFormat="1" applyFill="1" applyBorder="1"/>
    <xf numFmtId="2" fontId="0" fillId="5" borderId="15" xfId="0" applyNumberFormat="1" applyFill="1" applyBorder="1"/>
    <xf numFmtId="2" fontId="0" fillId="5" borderId="2" xfId="0" applyNumberFormat="1" applyFill="1" applyBorder="1"/>
    <xf numFmtId="4" fontId="0" fillId="5" borderId="5" xfId="0" applyNumberFormat="1" applyFill="1" applyBorder="1"/>
    <xf numFmtId="2" fontId="0" fillId="5" borderId="5" xfId="0" applyNumberFormat="1" applyFill="1" applyBorder="1"/>
    <xf numFmtId="2" fontId="2" fillId="5" borderId="8" xfId="0" applyNumberFormat="1" applyFont="1" applyFill="1" applyBorder="1"/>
    <xf numFmtId="2" fontId="2" fillId="5" borderId="5" xfId="0" applyNumberFormat="1" applyFont="1" applyFill="1" applyBorder="1"/>
    <xf numFmtId="164" fontId="0" fillId="5" borderId="0" xfId="0" applyNumberFormat="1" applyFill="1"/>
    <xf numFmtId="0" fontId="0" fillId="5" borderId="0" xfId="0" applyFill="1"/>
    <xf numFmtId="0" fontId="5" fillId="5" borderId="0" xfId="0" applyFont="1" applyFill="1"/>
    <xf numFmtId="3" fontId="0" fillId="5" borderId="8" xfId="0" applyNumberFormat="1" applyFill="1" applyBorder="1"/>
    <xf numFmtId="4" fontId="10" fillId="5" borderId="2" xfId="0" applyNumberFormat="1" applyFont="1" applyFill="1" applyBorder="1"/>
    <xf numFmtId="4" fontId="0" fillId="5" borderId="8" xfId="0" applyNumberFormat="1" applyFill="1" applyBorder="1"/>
    <xf numFmtId="3" fontId="0" fillId="5" borderId="12" xfId="0" applyNumberFormat="1" applyFill="1" applyBorder="1"/>
    <xf numFmtId="0" fontId="0" fillId="4" borderId="7" xfId="0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9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0" xfId="0" applyNumberForma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workbookViewId="0">
      <selection activeCell="B17" sqref="B17"/>
    </sheetView>
  </sheetViews>
  <sheetFormatPr defaultRowHeight="15" x14ac:dyDescent="0.25"/>
  <sheetData>
    <row r="1" spans="2:11" ht="15.75" x14ac:dyDescent="0.25">
      <c r="B1" s="82" t="s">
        <v>94</v>
      </c>
      <c r="C1" s="82"/>
      <c r="D1" s="82"/>
      <c r="E1" s="82"/>
      <c r="F1" s="82"/>
      <c r="G1" s="82"/>
      <c r="H1" s="82"/>
      <c r="I1" s="82"/>
    </row>
    <row r="6" spans="2:11" ht="15.75" x14ac:dyDescent="0.25">
      <c r="B6" s="83" t="s">
        <v>95</v>
      </c>
      <c r="C6" s="83"/>
      <c r="D6" s="83"/>
      <c r="E6" s="83"/>
      <c r="F6" s="83"/>
      <c r="G6" s="83"/>
      <c r="H6" s="83"/>
      <c r="I6" s="55"/>
      <c r="J6" s="55"/>
      <c r="K6" s="55"/>
    </row>
    <row r="7" spans="2:11" x14ac:dyDescent="0.25">
      <c r="B7" s="83"/>
      <c r="C7" s="83"/>
      <c r="D7" s="83"/>
      <c r="E7" s="83"/>
      <c r="F7" s="83"/>
      <c r="G7" s="83"/>
      <c r="H7" s="83"/>
    </row>
    <row r="8" spans="2:11" ht="15" customHeight="1" x14ac:dyDescent="0.25">
      <c r="C8" s="56"/>
      <c r="D8" s="56"/>
      <c r="E8" s="56"/>
      <c r="F8" s="56"/>
      <c r="G8" s="56"/>
      <c r="H8" s="56"/>
    </row>
    <row r="9" spans="2:11" x14ac:dyDescent="0.25">
      <c r="B9" s="84" t="s">
        <v>83</v>
      </c>
      <c r="C9" s="84"/>
      <c r="D9" s="84"/>
      <c r="E9" s="84"/>
      <c r="F9" s="84"/>
      <c r="G9" s="84"/>
      <c r="H9" s="84"/>
    </row>
    <row r="10" spans="2:11" x14ac:dyDescent="0.25">
      <c r="B10" s="84"/>
      <c r="C10" s="84"/>
      <c r="D10" s="84"/>
      <c r="E10" s="84"/>
      <c r="F10" s="84"/>
      <c r="G10" s="84"/>
      <c r="H10" s="84"/>
    </row>
    <row r="11" spans="2:11" ht="15" customHeight="1" x14ac:dyDescent="0.25">
      <c r="C11" s="56"/>
      <c r="D11" s="56"/>
      <c r="E11" s="56"/>
      <c r="F11" s="56"/>
      <c r="G11" s="56"/>
      <c r="H11" s="56"/>
    </row>
    <row r="12" spans="2:11" x14ac:dyDescent="0.25">
      <c r="B12" s="80" t="s">
        <v>84</v>
      </c>
      <c r="C12" s="80"/>
      <c r="D12" s="80"/>
      <c r="E12" s="80"/>
      <c r="F12" s="80"/>
      <c r="G12" s="80"/>
      <c r="H12" s="80"/>
    </row>
    <row r="13" spans="2:11" x14ac:dyDescent="0.25">
      <c r="B13" s="80"/>
      <c r="C13" s="80"/>
      <c r="D13" s="80"/>
      <c r="E13" s="80"/>
      <c r="F13" s="80"/>
      <c r="G13" s="80"/>
      <c r="H13" s="80"/>
    </row>
    <row r="15" spans="2:11" x14ac:dyDescent="0.25">
      <c r="B15" s="81" t="s">
        <v>96</v>
      </c>
      <c r="C15" s="81"/>
      <c r="D15" s="81"/>
    </row>
    <row r="22" spans="8:9" x14ac:dyDescent="0.25">
      <c r="H22" s="53"/>
      <c r="I22" s="53"/>
    </row>
    <row r="30" spans="8:9" x14ac:dyDescent="0.25">
      <c r="H30" s="53"/>
      <c r="I30" s="53"/>
    </row>
  </sheetData>
  <mergeCells count="5">
    <mergeCell ref="B12:H13"/>
    <mergeCell ref="B15:D15"/>
    <mergeCell ref="B1:I1"/>
    <mergeCell ref="B6:H7"/>
    <mergeCell ref="B9:H1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M1" workbookViewId="0">
      <selection activeCell="R21" sqref="R21"/>
    </sheetView>
  </sheetViews>
  <sheetFormatPr defaultColWidth="12.42578125" defaultRowHeight="15" x14ac:dyDescent="0.25"/>
  <cols>
    <col min="7" max="7" width="12.140625" customWidth="1"/>
    <col min="8" max="8" width="12.5703125" bestFit="1" customWidth="1"/>
    <col min="9" max="9" width="13.140625" customWidth="1"/>
    <col min="10" max="10" width="21.28515625" bestFit="1" customWidth="1"/>
    <col min="11" max="11" width="11" bestFit="1" customWidth="1"/>
    <col min="23" max="23" width="82.5703125" customWidth="1"/>
  </cols>
  <sheetData>
    <row r="1" spans="1:23" x14ac:dyDescent="0.25">
      <c r="A1" s="38"/>
    </row>
    <row r="2" spans="1:23" ht="26.25" x14ac:dyDescent="0.4">
      <c r="A2" s="38"/>
      <c r="B2" s="37" t="s">
        <v>49</v>
      </c>
      <c r="E2" s="1"/>
      <c r="G2" s="11"/>
      <c r="H2" s="12"/>
      <c r="I2" s="12"/>
      <c r="J2" s="12"/>
      <c r="K2" s="13"/>
      <c r="N2" t="s">
        <v>88</v>
      </c>
      <c r="W2" s="54" t="s">
        <v>89</v>
      </c>
    </row>
    <row r="3" spans="1:23" ht="21.75" thickBot="1" x14ac:dyDescent="0.4">
      <c r="A3" s="38"/>
      <c r="E3" s="1"/>
      <c r="G3" s="14" t="s">
        <v>34</v>
      </c>
      <c r="H3" s="14"/>
      <c r="K3" s="15"/>
    </row>
    <row r="4" spans="1:23" x14ac:dyDescent="0.25">
      <c r="A4" s="38"/>
      <c r="B4" s="24"/>
      <c r="C4" s="25"/>
      <c r="D4" s="25"/>
      <c r="E4" s="26"/>
      <c r="G4" s="41"/>
      <c r="H4" s="16"/>
      <c r="I4" s="17" t="s">
        <v>17</v>
      </c>
      <c r="J4" s="16" t="s">
        <v>18</v>
      </c>
      <c r="K4" s="18" t="s">
        <v>19</v>
      </c>
    </row>
    <row r="5" spans="1:23" ht="18.75" thickBot="1" x14ac:dyDescent="0.4">
      <c r="A5" s="38"/>
      <c r="B5" s="19" t="s">
        <v>40</v>
      </c>
      <c r="C5" s="2"/>
      <c r="D5" s="2"/>
      <c r="E5" s="57">
        <v>0</v>
      </c>
      <c r="G5" s="44"/>
      <c r="H5" s="22"/>
      <c r="I5" s="47" t="s">
        <v>3</v>
      </c>
      <c r="J5" s="22"/>
      <c r="K5" s="48"/>
      <c r="O5" t="s">
        <v>43</v>
      </c>
      <c r="U5" t="s">
        <v>50</v>
      </c>
      <c r="V5" s="39" t="s">
        <v>22</v>
      </c>
      <c r="W5" s="39" t="s">
        <v>62</v>
      </c>
    </row>
    <row r="6" spans="1:23" ht="18.75" thickBot="1" x14ac:dyDescent="0.4">
      <c r="A6" s="38"/>
      <c r="B6" s="19" t="s">
        <v>20</v>
      </c>
      <c r="C6" s="2"/>
      <c r="D6" s="2"/>
      <c r="E6" s="58">
        <f>4.7</f>
        <v>4.7</v>
      </c>
      <c r="G6" s="43" t="s">
        <v>21</v>
      </c>
      <c r="H6" s="46" t="s">
        <v>22</v>
      </c>
      <c r="I6" s="27">
        <f>E5*1000-E7*1000</f>
        <v>0</v>
      </c>
      <c r="J6" s="60">
        <f>I6</f>
        <v>0</v>
      </c>
      <c r="K6" s="20" t="s">
        <v>3</v>
      </c>
      <c r="V6" s="39" t="s">
        <v>23</v>
      </c>
      <c r="W6" s="39" t="s">
        <v>51</v>
      </c>
    </row>
    <row r="7" spans="1:23" ht="18.75" thickBot="1" x14ac:dyDescent="0.4">
      <c r="A7" s="38"/>
      <c r="B7" s="21" t="s">
        <v>39</v>
      </c>
      <c r="C7" s="22"/>
      <c r="D7" s="22"/>
      <c r="E7" s="59">
        <f>E5/100*E6</f>
        <v>0</v>
      </c>
      <c r="G7" s="43"/>
      <c r="H7" s="3" t="s">
        <v>23</v>
      </c>
      <c r="I7" s="28"/>
      <c r="J7" s="61">
        <v>32</v>
      </c>
      <c r="K7" s="4" t="s">
        <v>5</v>
      </c>
      <c r="O7" s="34" t="s">
        <v>35</v>
      </c>
      <c r="P7" s="73" t="s">
        <v>54</v>
      </c>
      <c r="Q7" s="69">
        <v>0</v>
      </c>
      <c r="R7" s="76" t="s">
        <v>36</v>
      </c>
      <c r="V7" s="39" t="s">
        <v>24</v>
      </c>
      <c r="W7" s="39" t="s">
        <v>52</v>
      </c>
    </row>
    <row r="8" spans="1:23" ht="18" x14ac:dyDescent="0.35">
      <c r="A8" s="38"/>
      <c r="G8" s="43"/>
      <c r="H8" s="3" t="s">
        <v>24</v>
      </c>
      <c r="I8" s="28"/>
      <c r="J8" s="61">
        <v>93.3</v>
      </c>
      <c r="K8" s="4" t="s">
        <v>7</v>
      </c>
      <c r="M8" t="s">
        <v>45</v>
      </c>
      <c r="O8" s="35"/>
      <c r="P8" s="74" t="s">
        <v>55</v>
      </c>
      <c r="Q8" s="70">
        <v>49</v>
      </c>
      <c r="R8" s="77" t="s">
        <v>37</v>
      </c>
      <c r="V8" s="39" t="s">
        <v>25</v>
      </c>
      <c r="W8" s="39" t="s">
        <v>75</v>
      </c>
    </row>
    <row r="9" spans="1:23" ht="18.75" thickBot="1" x14ac:dyDescent="0.4">
      <c r="A9" s="38"/>
      <c r="G9" s="49"/>
      <c r="H9" s="6" t="s">
        <v>25</v>
      </c>
      <c r="I9" s="28"/>
      <c r="J9" s="62">
        <f>J6*J7*J8</f>
        <v>0</v>
      </c>
      <c r="K9" s="7" t="s">
        <v>9</v>
      </c>
      <c r="M9" s="66">
        <f>((J14*J15*(94.1-0.941*J23-J16))+(Q7*Q8*(94.1-0.941*J23-Q9))+(Q13*Q14*(94.1-0.941*J23-Q15))+(J6*J7*(94.1-0.941*J23-J8))+(J10*J11*(94.1-0.941*J23-J12)))/(J19*(J20-94.1+0.941*J23))/1000-M12</f>
        <v>0</v>
      </c>
      <c r="N9" s="67" t="s">
        <v>48</v>
      </c>
      <c r="O9" s="35"/>
      <c r="P9" s="74" t="s">
        <v>56</v>
      </c>
      <c r="Q9" s="70">
        <v>69.3</v>
      </c>
      <c r="R9" s="77" t="s">
        <v>7</v>
      </c>
      <c r="V9" s="39" t="s">
        <v>27</v>
      </c>
      <c r="W9" s="39" t="s">
        <v>65</v>
      </c>
    </row>
    <row r="10" spans="1:23" ht="18.75" thickBot="1" x14ac:dyDescent="0.4">
      <c r="A10" s="38"/>
      <c r="G10" s="43" t="s">
        <v>26</v>
      </c>
      <c r="H10" s="3" t="s">
        <v>27</v>
      </c>
      <c r="I10" s="29">
        <f>E7*1000</f>
        <v>0</v>
      </c>
      <c r="J10" s="61">
        <f>I10</f>
        <v>0</v>
      </c>
      <c r="K10" s="4" t="s">
        <v>3</v>
      </c>
      <c r="O10" s="36"/>
      <c r="P10" s="75" t="s">
        <v>57</v>
      </c>
      <c r="Q10" s="62">
        <f>Q7*Q8*Q9</f>
        <v>0</v>
      </c>
      <c r="R10" s="78" t="s">
        <v>9</v>
      </c>
      <c r="V10" s="39" t="s">
        <v>28</v>
      </c>
      <c r="W10" s="39" t="s">
        <v>64</v>
      </c>
    </row>
    <row r="11" spans="1:23" ht="18" x14ac:dyDescent="0.35">
      <c r="A11" s="38"/>
      <c r="G11" s="43"/>
      <c r="H11" s="3" t="s">
        <v>28</v>
      </c>
      <c r="I11" s="28"/>
      <c r="J11" s="61">
        <v>21</v>
      </c>
      <c r="K11" s="4" t="s">
        <v>5</v>
      </c>
      <c r="M11" t="s">
        <v>33</v>
      </c>
      <c r="R11" s="79"/>
      <c r="V11" s="39" t="s">
        <v>29</v>
      </c>
      <c r="W11" s="39" t="s">
        <v>66</v>
      </c>
    </row>
    <row r="12" spans="1:23" ht="18.75" thickBot="1" x14ac:dyDescent="0.4">
      <c r="A12" s="38"/>
      <c r="E12" s="1"/>
      <c r="G12" s="43"/>
      <c r="H12" s="3" t="s">
        <v>29</v>
      </c>
      <c r="I12" s="28"/>
      <c r="J12" s="61">
        <v>25</v>
      </c>
      <c r="K12" s="4" t="s">
        <v>7</v>
      </c>
      <c r="M12" s="66">
        <f>(I14/((100-E15)/100)-I14)/1000</f>
        <v>0</v>
      </c>
      <c r="N12" s="67" t="s">
        <v>48</v>
      </c>
      <c r="R12" s="79"/>
      <c r="V12" s="39" t="s">
        <v>30</v>
      </c>
      <c r="W12" s="39" t="s">
        <v>76</v>
      </c>
    </row>
    <row r="13" spans="1:23" ht="18.75" thickBot="1" x14ac:dyDescent="0.4">
      <c r="A13" s="38"/>
      <c r="B13" s="24"/>
      <c r="C13" s="25"/>
      <c r="D13" s="25"/>
      <c r="E13" s="26"/>
      <c r="G13" s="49"/>
      <c r="H13" s="6" t="s">
        <v>30</v>
      </c>
      <c r="I13" s="45"/>
      <c r="J13" s="63">
        <f>J10*J11*J12</f>
        <v>0</v>
      </c>
      <c r="K13" s="7" t="s">
        <v>9</v>
      </c>
      <c r="O13" s="34" t="s">
        <v>38</v>
      </c>
      <c r="P13" s="73" t="s">
        <v>58</v>
      </c>
      <c r="Q13" s="71">
        <v>0</v>
      </c>
      <c r="R13" s="76" t="s">
        <v>36</v>
      </c>
      <c r="V13" s="39" t="s">
        <v>2</v>
      </c>
      <c r="W13" s="39" t="s">
        <v>63</v>
      </c>
    </row>
    <row r="14" spans="1:23" ht="18" x14ac:dyDescent="0.35">
      <c r="A14" s="38"/>
      <c r="B14" s="19" t="s">
        <v>41</v>
      </c>
      <c r="C14" s="2"/>
      <c r="D14" s="2"/>
      <c r="E14" s="57">
        <v>0</v>
      </c>
      <c r="G14" s="42" t="s">
        <v>0</v>
      </c>
      <c r="H14" s="3" t="s">
        <v>2</v>
      </c>
      <c r="I14" s="27">
        <f>E14*1000-E16*1000</f>
        <v>0</v>
      </c>
      <c r="J14" s="61">
        <f>I14</f>
        <v>0</v>
      </c>
      <c r="K14" s="4" t="s">
        <v>3</v>
      </c>
      <c r="O14" s="35"/>
      <c r="P14" s="74" t="s">
        <v>59</v>
      </c>
      <c r="Q14" s="70">
        <v>46</v>
      </c>
      <c r="R14" s="77" t="s">
        <v>37</v>
      </c>
      <c r="V14" s="39" t="s">
        <v>4</v>
      </c>
      <c r="W14" s="39" t="s">
        <v>67</v>
      </c>
    </row>
    <row r="15" spans="1:23" ht="18" x14ac:dyDescent="0.35">
      <c r="A15" s="38"/>
      <c r="B15" s="19" t="s">
        <v>31</v>
      </c>
      <c r="C15" s="2"/>
      <c r="D15" s="2"/>
      <c r="E15" s="58">
        <v>6.7</v>
      </c>
      <c r="G15" s="42"/>
      <c r="H15" s="3" t="s">
        <v>4</v>
      </c>
      <c r="I15" s="5"/>
      <c r="J15" s="61">
        <v>36</v>
      </c>
      <c r="K15" s="4" t="s">
        <v>5</v>
      </c>
      <c r="O15" s="35"/>
      <c r="P15" s="74" t="s">
        <v>60</v>
      </c>
      <c r="Q15" s="70">
        <v>73.599999999999994</v>
      </c>
      <c r="R15" s="77" t="s">
        <v>7</v>
      </c>
      <c r="V15" s="39" t="s">
        <v>6</v>
      </c>
      <c r="W15" s="39" t="s">
        <v>68</v>
      </c>
    </row>
    <row r="16" spans="1:23" ht="18.75" thickBot="1" x14ac:dyDescent="0.4">
      <c r="A16" s="38"/>
      <c r="B16" s="19" t="s">
        <v>42</v>
      </c>
      <c r="C16" s="2"/>
      <c r="D16" s="2"/>
      <c r="E16" s="57">
        <f>E14/100*E15</f>
        <v>0</v>
      </c>
      <c r="G16" s="42"/>
      <c r="H16" s="3" t="s">
        <v>6</v>
      </c>
      <c r="I16" s="5"/>
      <c r="J16" s="61">
        <v>95.1</v>
      </c>
      <c r="K16" s="4" t="s">
        <v>7</v>
      </c>
      <c r="O16" s="36"/>
      <c r="P16" s="75" t="s">
        <v>61</v>
      </c>
      <c r="Q16" s="62">
        <f>Q13*Q14*Q15</f>
        <v>0</v>
      </c>
      <c r="R16" s="78" t="s">
        <v>9</v>
      </c>
      <c r="V16" s="39" t="s">
        <v>8</v>
      </c>
      <c r="W16" s="39" t="s">
        <v>77</v>
      </c>
    </row>
    <row r="17" spans="1:23" ht="18.75" thickBot="1" x14ac:dyDescent="0.4">
      <c r="A17" s="38"/>
      <c r="B17" s="21" t="s">
        <v>44</v>
      </c>
      <c r="C17" s="22"/>
      <c r="D17" s="22"/>
      <c r="E17" s="59">
        <f>O23</f>
        <v>0</v>
      </c>
      <c r="G17" s="44"/>
      <c r="H17" s="6" t="s">
        <v>8</v>
      </c>
      <c r="I17" s="5"/>
      <c r="J17" s="63">
        <f>J14*J15*J16</f>
        <v>0</v>
      </c>
      <c r="K17" s="7" t="s">
        <v>9</v>
      </c>
      <c r="V17" s="39" t="s">
        <v>10</v>
      </c>
      <c r="W17" s="39" t="s">
        <v>71</v>
      </c>
    </row>
    <row r="18" spans="1:23" ht="18" x14ac:dyDescent="0.35">
      <c r="A18" s="38"/>
      <c r="G18" s="42" t="s">
        <v>1</v>
      </c>
      <c r="H18" s="3" t="s">
        <v>10</v>
      </c>
      <c r="I18" s="29">
        <f>(E16+E17+E20)*1000</f>
        <v>0</v>
      </c>
      <c r="J18" s="61">
        <f>I18</f>
        <v>0</v>
      </c>
      <c r="K18" s="4" t="s">
        <v>3</v>
      </c>
      <c r="V18" s="39" t="s">
        <v>11</v>
      </c>
      <c r="W18" s="39" t="s">
        <v>70</v>
      </c>
    </row>
    <row r="19" spans="1:23" ht="18" x14ac:dyDescent="0.35">
      <c r="A19" s="38"/>
      <c r="G19" s="42"/>
      <c r="H19" s="3" t="s">
        <v>11</v>
      </c>
      <c r="I19" s="5"/>
      <c r="J19" s="61">
        <v>33</v>
      </c>
      <c r="K19" s="4" t="s">
        <v>5</v>
      </c>
      <c r="V19" s="39" t="s">
        <v>12</v>
      </c>
      <c r="W19" s="39" t="s">
        <v>69</v>
      </c>
    </row>
    <row r="20" spans="1:23" ht="18" x14ac:dyDescent="0.35">
      <c r="A20" s="38"/>
      <c r="G20" s="42"/>
      <c r="H20" s="3" t="s">
        <v>12</v>
      </c>
      <c r="I20" s="5"/>
      <c r="J20" s="61">
        <v>29</v>
      </c>
      <c r="K20" s="4" t="s">
        <v>7</v>
      </c>
      <c r="V20" s="39" t="s">
        <v>13</v>
      </c>
      <c r="W20" s="39" t="s">
        <v>78</v>
      </c>
    </row>
    <row r="21" spans="1:23" ht="18.75" thickBot="1" x14ac:dyDescent="0.4">
      <c r="A21" s="38"/>
      <c r="G21" s="42"/>
      <c r="H21" s="6" t="s">
        <v>13</v>
      </c>
      <c r="I21" s="8"/>
      <c r="J21" s="63">
        <f>J18*J19*J20</f>
        <v>0</v>
      </c>
      <c r="K21" s="7" t="s">
        <v>9</v>
      </c>
      <c r="V21" s="50" t="s">
        <v>54</v>
      </c>
      <c r="W21" s="39" t="s">
        <v>86</v>
      </c>
    </row>
    <row r="22" spans="1:23" ht="20.25" x14ac:dyDescent="0.35">
      <c r="A22" s="38"/>
      <c r="G22" s="42"/>
      <c r="H22" s="30"/>
      <c r="I22" s="31"/>
      <c r="J22" s="64"/>
      <c r="K22" s="9" t="s">
        <v>14</v>
      </c>
      <c r="O22" t="s">
        <v>44</v>
      </c>
      <c r="V22" s="39" t="s">
        <v>55</v>
      </c>
      <c r="W22" s="39" t="s">
        <v>85</v>
      </c>
    </row>
    <row r="23" spans="1:23" ht="20.25" thickBot="1" x14ac:dyDescent="0.4">
      <c r="A23" s="38"/>
      <c r="G23" s="44"/>
      <c r="H23" s="32" t="s">
        <v>15</v>
      </c>
      <c r="I23" s="33"/>
      <c r="J23" s="65">
        <v>3.5</v>
      </c>
      <c r="K23" s="10" t="s">
        <v>16</v>
      </c>
      <c r="L23" s="23"/>
      <c r="O23" s="66">
        <f>M9</f>
        <v>0</v>
      </c>
      <c r="P23" s="67" t="s">
        <v>48</v>
      </c>
      <c r="V23" s="39" t="s">
        <v>56</v>
      </c>
      <c r="W23" s="39" t="s">
        <v>72</v>
      </c>
    </row>
    <row r="24" spans="1:23" ht="18" customHeight="1" x14ac:dyDescent="0.35">
      <c r="A24" s="38"/>
      <c r="K24" s="15"/>
      <c r="O24" s="85" t="s">
        <v>87</v>
      </c>
      <c r="P24" s="85"/>
      <c r="Q24" s="85"/>
      <c r="R24" s="85"/>
      <c r="S24" s="85"/>
      <c r="T24" s="51"/>
      <c r="V24" s="39" t="s">
        <v>57</v>
      </c>
      <c r="W24" s="39" t="s">
        <v>79</v>
      </c>
    </row>
    <row r="25" spans="1:23" ht="18" x14ac:dyDescent="0.35">
      <c r="A25" s="38"/>
      <c r="G25" s="52" t="s">
        <v>32</v>
      </c>
      <c r="H25" s="52"/>
      <c r="K25" s="15"/>
      <c r="O25" s="85"/>
      <c r="P25" s="85"/>
      <c r="Q25" s="85"/>
      <c r="R25" s="85"/>
      <c r="S25" s="85"/>
      <c r="V25" s="39" t="s">
        <v>58</v>
      </c>
      <c r="W25" s="39" t="s">
        <v>81</v>
      </c>
    </row>
    <row r="26" spans="1:23" ht="18" x14ac:dyDescent="0.35">
      <c r="A26" s="38"/>
      <c r="V26" s="39" t="s">
        <v>59</v>
      </c>
      <c r="W26" s="39" t="s">
        <v>73</v>
      </c>
    </row>
    <row r="27" spans="1:23" ht="18" x14ac:dyDescent="0.35">
      <c r="A27" s="38"/>
      <c r="J27" s="1"/>
      <c r="V27" s="39" t="s">
        <v>60</v>
      </c>
      <c r="W27" s="39" t="s">
        <v>74</v>
      </c>
    </row>
    <row r="28" spans="1:23" ht="18" x14ac:dyDescent="0.35">
      <c r="A28" s="38"/>
      <c r="B28" s="67" t="s">
        <v>47</v>
      </c>
      <c r="C28" s="67"/>
      <c r="D28" s="68"/>
      <c r="E28" s="67"/>
      <c r="F28" s="67"/>
      <c r="G28" s="67"/>
      <c r="H28" s="67"/>
      <c r="I28" s="67"/>
      <c r="J28" s="67"/>
      <c r="K28" s="67"/>
      <c r="L28" s="67"/>
      <c r="M28" s="67"/>
      <c r="N28" s="67"/>
      <c r="V28" s="39" t="s">
        <v>61</v>
      </c>
      <c r="W28" s="39" t="s">
        <v>80</v>
      </c>
    </row>
    <row r="29" spans="1:23" ht="18.75" x14ac:dyDescent="0.3">
      <c r="A29" s="38"/>
      <c r="B29" s="67" t="s">
        <v>46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V29" s="40" t="s">
        <v>15</v>
      </c>
      <c r="W29" s="39" t="s">
        <v>53</v>
      </c>
    </row>
    <row r="30" spans="1:23" x14ac:dyDescent="0.25">
      <c r="A30" s="38"/>
    </row>
  </sheetData>
  <mergeCells count="1">
    <mergeCell ref="O24:S25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80" zoomScaleNormal="80" workbookViewId="0">
      <selection activeCell="T26" sqref="T26"/>
    </sheetView>
  </sheetViews>
  <sheetFormatPr defaultColWidth="12.42578125" defaultRowHeight="15" x14ac:dyDescent="0.25"/>
  <cols>
    <col min="7" max="7" width="12.140625" customWidth="1"/>
    <col min="8" max="8" width="12.5703125" bestFit="1" customWidth="1"/>
    <col min="9" max="9" width="13.140625" customWidth="1"/>
    <col min="10" max="10" width="21.28515625" bestFit="1" customWidth="1"/>
    <col min="11" max="11" width="11" bestFit="1" customWidth="1"/>
    <col min="23" max="23" width="82.5703125" customWidth="1"/>
  </cols>
  <sheetData>
    <row r="1" spans="1:23" x14ac:dyDescent="0.25">
      <c r="A1" s="38"/>
    </row>
    <row r="2" spans="1:23" ht="26.25" x14ac:dyDescent="0.4">
      <c r="A2" s="38"/>
      <c r="B2" s="37" t="s">
        <v>49</v>
      </c>
      <c r="E2" s="1"/>
      <c r="G2" s="11"/>
      <c r="H2" s="12"/>
      <c r="I2" s="12"/>
      <c r="J2" s="12"/>
      <c r="K2" s="13"/>
      <c r="N2" t="s">
        <v>90</v>
      </c>
      <c r="W2" s="54" t="s">
        <v>91</v>
      </c>
    </row>
    <row r="3" spans="1:23" ht="21.75" thickBot="1" x14ac:dyDescent="0.4">
      <c r="A3" s="38"/>
      <c r="E3" s="1"/>
      <c r="G3" s="14" t="s">
        <v>34</v>
      </c>
      <c r="H3" s="14"/>
      <c r="K3" s="15"/>
    </row>
    <row r="4" spans="1:23" ht="14.45" x14ac:dyDescent="0.3">
      <c r="A4" s="38"/>
      <c r="B4" s="24"/>
      <c r="C4" s="25"/>
      <c r="D4" s="25"/>
      <c r="E4" s="72"/>
      <c r="G4" s="41"/>
      <c r="H4" s="16"/>
      <c r="I4" s="17" t="s">
        <v>17</v>
      </c>
      <c r="J4" s="16" t="s">
        <v>18</v>
      </c>
      <c r="K4" s="18" t="s">
        <v>19</v>
      </c>
    </row>
    <row r="5" spans="1:23" ht="18.75" thickBot="1" x14ac:dyDescent="0.4">
      <c r="A5" s="38"/>
      <c r="B5" s="19" t="s">
        <v>40</v>
      </c>
      <c r="C5" s="2"/>
      <c r="D5" s="2"/>
      <c r="E5" s="57">
        <v>0</v>
      </c>
      <c r="G5" s="44"/>
      <c r="H5" s="22"/>
      <c r="I5" s="47" t="s">
        <v>3</v>
      </c>
      <c r="J5" s="22"/>
      <c r="K5" s="48"/>
      <c r="O5" t="s">
        <v>43</v>
      </c>
      <c r="U5" t="s">
        <v>50</v>
      </c>
      <c r="V5" s="39" t="s">
        <v>22</v>
      </c>
      <c r="W5" s="39" t="s">
        <v>62</v>
      </c>
    </row>
    <row r="6" spans="1:23" ht="18.75" thickBot="1" x14ac:dyDescent="0.4">
      <c r="A6" s="38"/>
      <c r="B6" s="19" t="s">
        <v>20</v>
      </c>
      <c r="C6" s="2"/>
      <c r="D6" s="2"/>
      <c r="E6" s="58">
        <f>4.7</f>
        <v>4.7</v>
      </c>
      <c r="G6" s="43" t="s">
        <v>21</v>
      </c>
      <c r="H6" s="46" t="s">
        <v>22</v>
      </c>
      <c r="I6" s="27">
        <f>E5*1000-E7*1000</f>
        <v>0</v>
      </c>
      <c r="J6" s="60">
        <f>I6</f>
        <v>0</v>
      </c>
      <c r="K6" s="20" t="s">
        <v>3</v>
      </c>
      <c r="V6" s="39" t="s">
        <v>23</v>
      </c>
      <c r="W6" s="39" t="s">
        <v>51</v>
      </c>
    </row>
    <row r="7" spans="1:23" ht="16.149999999999999" thickBot="1" x14ac:dyDescent="0.4">
      <c r="A7" s="38"/>
      <c r="B7" s="21" t="s">
        <v>39</v>
      </c>
      <c r="C7" s="22"/>
      <c r="D7" s="22"/>
      <c r="E7" s="59">
        <f>E5/100*E6</f>
        <v>0</v>
      </c>
      <c r="G7" s="43"/>
      <c r="H7" s="3" t="s">
        <v>23</v>
      </c>
      <c r="I7" s="28"/>
      <c r="J7" s="61">
        <v>32</v>
      </c>
      <c r="K7" s="4" t="s">
        <v>5</v>
      </c>
      <c r="O7" s="34" t="s">
        <v>35</v>
      </c>
      <c r="P7" s="73" t="s">
        <v>54</v>
      </c>
      <c r="Q7" s="69">
        <v>0</v>
      </c>
      <c r="R7" s="76" t="s">
        <v>36</v>
      </c>
      <c r="V7" s="39" t="s">
        <v>24</v>
      </c>
      <c r="W7" s="39" t="s">
        <v>52</v>
      </c>
    </row>
    <row r="8" spans="1:23" ht="15.6" x14ac:dyDescent="0.35">
      <c r="A8" s="38"/>
      <c r="G8" s="43"/>
      <c r="H8" s="3" t="s">
        <v>24</v>
      </c>
      <c r="I8" s="28"/>
      <c r="J8" s="61">
        <v>83.8</v>
      </c>
      <c r="K8" s="4" t="s">
        <v>7</v>
      </c>
      <c r="M8" t="s">
        <v>45</v>
      </c>
      <c r="O8" s="35"/>
      <c r="P8" s="74" t="s">
        <v>55</v>
      </c>
      <c r="Q8" s="70">
        <v>49</v>
      </c>
      <c r="R8" s="77" t="s">
        <v>37</v>
      </c>
      <c r="V8" s="39" t="s">
        <v>25</v>
      </c>
      <c r="W8" s="39" t="s">
        <v>75</v>
      </c>
    </row>
    <row r="9" spans="1:23" ht="18.75" thickBot="1" x14ac:dyDescent="0.4">
      <c r="A9" s="38"/>
      <c r="G9" s="49"/>
      <c r="H9" s="6" t="s">
        <v>25</v>
      </c>
      <c r="I9" s="28"/>
      <c r="J9" s="62">
        <f>J6*J7*J8</f>
        <v>0</v>
      </c>
      <c r="K9" s="7" t="s">
        <v>9</v>
      </c>
      <c r="M9" s="66">
        <f>((J14*J15*(83.8-0.838*J23-J16))+(Q7*Q8*(83.8-0.838*J23-Q9))+(Q13*Q14*(83.8-0.838*J23-Q15))+(J6*J7*(83.8-0.838*J23-J8))+(J10*J11*(83.8-0.838*J23-J12)))/(J19*(J20-83.8+0.838*J23))/1000-M12</f>
        <v>0</v>
      </c>
      <c r="N9" s="67" t="s">
        <v>48</v>
      </c>
      <c r="O9" s="35"/>
      <c r="P9" s="74" t="s">
        <v>56</v>
      </c>
      <c r="Q9" s="70">
        <v>69.3</v>
      </c>
      <c r="R9" s="77" t="s">
        <v>7</v>
      </c>
      <c r="V9" s="39" t="s">
        <v>27</v>
      </c>
      <c r="W9" s="39" t="s">
        <v>65</v>
      </c>
    </row>
    <row r="10" spans="1:23" ht="18.75" thickBot="1" x14ac:dyDescent="0.4">
      <c r="A10" s="38"/>
      <c r="G10" s="43" t="s">
        <v>26</v>
      </c>
      <c r="H10" s="3" t="s">
        <v>27</v>
      </c>
      <c r="I10" s="29">
        <f>E7*1000</f>
        <v>0</v>
      </c>
      <c r="J10" s="61">
        <f>I10</f>
        <v>0</v>
      </c>
      <c r="K10" s="4" t="s">
        <v>3</v>
      </c>
      <c r="O10" s="36"/>
      <c r="P10" s="75" t="s">
        <v>57</v>
      </c>
      <c r="Q10" s="62">
        <f>Q7*Q8*Q9</f>
        <v>0</v>
      </c>
      <c r="R10" s="78" t="s">
        <v>9</v>
      </c>
      <c r="V10" s="39" t="s">
        <v>28</v>
      </c>
      <c r="W10" s="39" t="s">
        <v>64</v>
      </c>
    </row>
    <row r="11" spans="1:23" ht="18" x14ac:dyDescent="0.35">
      <c r="A11" s="38"/>
      <c r="G11" s="43"/>
      <c r="H11" s="3" t="s">
        <v>28</v>
      </c>
      <c r="I11" s="28"/>
      <c r="J11" s="61">
        <v>21</v>
      </c>
      <c r="K11" s="4" t="s">
        <v>5</v>
      </c>
      <c r="M11" t="s">
        <v>33</v>
      </c>
      <c r="P11" s="79"/>
      <c r="R11" s="79"/>
      <c r="V11" s="39" t="s">
        <v>29</v>
      </c>
      <c r="W11" s="39" t="s">
        <v>66</v>
      </c>
    </row>
    <row r="12" spans="1:23" ht="16.149999999999999" thickBot="1" x14ac:dyDescent="0.4">
      <c r="A12" s="38"/>
      <c r="E12" s="1"/>
      <c r="G12" s="43"/>
      <c r="H12" s="3" t="s">
        <v>29</v>
      </c>
      <c r="I12" s="28"/>
      <c r="J12" s="61">
        <v>25</v>
      </c>
      <c r="K12" s="4" t="s">
        <v>7</v>
      </c>
      <c r="M12" s="66">
        <f>(I14/((100-E15)/100)-I14)/1000</f>
        <v>0</v>
      </c>
      <c r="N12" s="67" t="s">
        <v>48</v>
      </c>
      <c r="P12" s="79"/>
      <c r="R12" s="79"/>
      <c r="V12" s="39" t="s">
        <v>30</v>
      </c>
      <c r="W12" s="39" t="s">
        <v>76</v>
      </c>
    </row>
    <row r="13" spans="1:23" ht="18.75" thickBot="1" x14ac:dyDescent="0.4">
      <c r="A13" s="38"/>
      <c r="B13" s="24"/>
      <c r="C13" s="25"/>
      <c r="D13" s="25"/>
      <c r="E13" s="26"/>
      <c r="G13" s="49"/>
      <c r="H13" s="6" t="s">
        <v>30</v>
      </c>
      <c r="I13" s="45"/>
      <c r="J13" s="63">
        <f>J10*J11*J12</f>
        <v>0</v>
      </c>
      <c r="K13" s="7" t="s">
        <v>9</v>
      </c>
      <c r="O13" s="34" t="s">
        <v>38</v>
      </c>
      <c r="P13" s="73" t="s">
        <v>58</v>
      </c>
      <c r="Q13" s="71">
        <v>0</v>
      </c>
      <c r="R13" s="76" t="s">
        <v>36</v>
      </c>
      <c r="V13" s="39" t="s">
        <v>2</v>
      </c>
      <c r="W13" s="39" t="s">
        <v>92</v>
      </c>
    </row>
    <row r="14" spans="1:23" ht="18" x14ac:dyDescent="0.35">
      <c r="A14" s="38"/>
      <c r="B14" s="19" t="s">
        <v>41</v>
      </c>
      <c r="C14" s="2"/>
      <c r="D14" s="2"/>
      <c r="E14" s="57">
        <v>0</v>
      </c>
      <c r="G14" s="42" t="s">
        <v>0</v>
      </c>
      <c r="H14" s="3" t="s">
        <v>2</v>
      </c>
      <c r="I14" s="27">
        <f>E14*1000-E16*1000</f>
        <v>0</v>
      </c>
      <c r="J14" s="61">
        <f>I14</f>
        <v>0</v>
      </c>
      <c r="K14" s="4" t="s">
        <v>3</v>
      </c>
      <c r="O14" s="35"/>
      <c r="P14" s="74" t="s">
        <v>59</v>
      </c>
      <c r="Q14" s="70">
        <v>46</v>
      </c>
      <c r="R14" s="77" t="s">
        <v>37</v>
      </c>
      <c r="V14" s="39" t="s">
        <v>4</v>
      </c>
      <c r="W14" s="39" t="s">
        <v>67</v>
      </c>
    </row>
    <row r="15" spans="1:23" ht="18" x14ac:dyDescent="0.35">
      <c r="A15" s="38"/>
      <c r="B15" s="19" t="s">
        <v>31</v>
      </c>
      <c r="C15" s="2"/>
      <c r="D15" s="2"/>
      <c r="E15" s="58">
        <v>6.7</v>
      </c>
      <c r="G15" s="42"/>
      <c r="H15" s="3" t="s">
        <v>4</v>
      </c>
      <c r="I15" s="5"/>
      <c r="J15" s="61">
        <v>36</v>
      </c>
      <c r="K15" s="4" t="s">
        <v>5</v>
      </c>
      <c r="O15" s="35"/>
      <c r="P15" s="74" t="s">
        <v>60</v>
      </c>
      <c r="Q15" s="70">
        <v>73.599999999999994</v>
      </c>
      <c r="R15" s="77" t="s">
        <v>7</v>
      </c>
      <c r="V15" s="39" t="s">
        <v>6</v>
      </c>
      <c r="W15" s="39" t="s">
        <v>68</v>
      </c>
    </row>
    <row r="16" spans="1:23" ht="16.149999999999999" thickBot="1" x14ac:dyDescent="0.4">
      <c r="A16" s="38"/>
      <c r="B16" s="19" t="s">
        <v>42</v>
      </c>
      <c r="C16" s="2"/>
      <c r="D16" s="2"/>
      <c r="E16" s="57">
        <f>E14/100*E15</f>
        <v>0</v>
      </c>
      <c r="G16" s="42"/>
      <c r="H16" s="3" t="s">
        <v>6</v>
      </c>
      <c r="I16" s="5"/>
      <c r="J16" s="61">
        <v>83.8</v>
      </c>
      <c r="K16" s="4" t="s">
        <v>7</v>
      </c>
      <c r="O16" s="36"/>
      <c r="P16" s="75" t="s">
        <v>61</v>
      </c>
      <c r="Q16" s="62">
        <f>Q13*Q14*Q15</f>
        <v>0</v>
      </c>
      <c r="R16" s="78" t="s">
        <v>9</v>
      </c>
      <c r="V16" s="39" t="s">
        <v>8</v>
      </c>
      <c r="W16" s="39" t="s">
        <v>77</v>
      </c>
    </row>
    <row r="17" spans="1:23" ht="18.75" thickBot="1" x14ac:dyDescent="0.4">
      <c r="A17" s="38"/>
      <c r="B17" s="21" t="s">
        <v>44</v>
      </c>
      <c r="C17" s="22"/>
      <c r="D17" s="22"/>
      <c r="E17" s="59">
        <f>O23</f>
        <v>0</v>
      </c>
      <c r="G17" s="44"/>
      <c r="H17" s="6" t="s">
        <v>8</v>
      </c>
      <c r="I17" s="5"/>
      <c r="J17" s="63">
        <f>J14*J15*J16</f>
        <v>0</v>
      </c>
      <c r="K17" s="7" t="s">
        <v>9</v>
      </c>
      <c r="V17" s="39" t="s">
        <v>10</v>
      </c>
      <c r="W17" s="39" t="s">
        <v>71</v>
      </c>
    </row>
    <row r="18" spans="1:23" ht="18" x14ac:dyDescent="0.35">
      <c r="A18" s="38"/>
      <c r="G18" s="42" t="s">
        <v>1</v>
      </c>
      <c r="H18" s="3" t="s">
        <v>10</v>
      </c>
      <c r="I18" s="29">
        <f>(E16+E17+E20)*1000</f>
        <v>0</v>
      </c>
      <c r="J18" s="61">
        <f>I18</f>
        <v>0</v>
      </c>
      <c r="K18" s="4" t="s">
        <v>3</v>
      </c>
      <c r="V18" s="39" t="s">
        <v>11</v>
      </c>
      <c r="W18" s="39" t="s">
        <v>70</v>
      </c>
    </row>
    <row r="19" spans="1:23" ht="18" x14ac:dyDescent="0.35">
      <c r="A19" s="38"/>
      <c r="G19" s="42"/>
      <c r="H19" s="3" t="s">
        <v>11</v>
      </c>
      <c r="I19" s="5"/>
      <c r="J19" s="61">
        <v>33</v>
      </c>
      <c r="K19" s="4" t="s">
        <v>5</v>
      </c>
      <c r="V19" s="39" t="s">
        <v>12</v>
      </c>
      <c r="W19" s="39" t="s">
        <v>69</v>
      </c>
    </row>
    <row r="20" spans="1:23" ht="18" x14ac:dyDescent="0.35">
      <c r="A20" s="38"/>
      <c r="G20" s="42"/>
      <c r="H20" s="3" t="s">
        <v>12</v>
      </c>
      <c r="I20" s="5"/>
      <c r="J20" s="61">
        <v>29</v>
      </c>
      <c r="K20" s="4" t="s">
        <v>7</v>
      </c>
      <c r="V20" s="39" t="s">
        <v>13</v>
      </c>
      <c r="W20" s="39" t="s">
        <v>78</v>
      </c>
    </row>
    <row r="21" spans="1:23" ht="18.75" thickBot="1" x14ac:dyDescent="0.4">
      <c r="A21" s="38"/>
      <c r="G21" s="42"/>
      <c r="H21" s="6" t="s">
        <v>13</v>
      </c>
      <c r="I21" s="8"/>
      <c r="J21" s="63">
        <f>J18*J19*J20</f>
        <v>0</v>
      </c>
      <c r="K21" s="7" t="s">
        <v>9</v>
      </c>
      <c r="V21" s="50" t="s">
        <v>54</v>
      </c>
      <c r="W21" s="39" t="s">
        <v>86</v>
      </c>
    </row>
    <row r="22" spans="1:23" ht="20.25" x14ac:dyDescent="0.35">
      <c r="A22" s="38"/>
      <c r="G22" s="42"/>
      <c r="H22" s="30"/>
      <c r="I22" s="31"/>
      <c r="J22" s="64"/>
      <c r="K22" s="9" t="s">
        <v>14</v>
      </c>
      <c r="O22" t="s">
        <v>44</v>
      </c>
      <c r="V22" s="39" t="s">
        <v>55</v>
      </c>
      <c r="W22" s="39" t="s">
        <v>85</v>
      </c>
    </row>
    <row r="23" spans="1:23" ht="20.25" thickBot="1" x14ac:dyDescent="0.4">
      <c r="A23" s="38"/>
      <c r="G23" s="44"/>
      <c r="H23" s="32" t="s">
        <v>15</v>
      </c>
      <c r="I23" s="33"/>
      <c r="J23" s="65">
        <v>3.5</v>
      </c>
      <c r="K23" s="10" t="s">
        <v>16</v>
      </c>
      <c r="L23" s="23"/>
      <c r="O23" s="66">
        <f>M9</f>
        <v>0</v>
      </c>
      <c r="P23" s="67" t="s">
        <v>48</v>
      </c>
      <c r="V23" s="39" t="s">
        <v>56</v>
      </c>
      <c r="W23" s="39" t="s">
        <v>72</v>
      </c>
    </row>
    <row r="24" spans="1:23" ht="30.75" customHeight="1" x14ac:dyDescent="0.35">
      <c r="A24" s="38"/>
      <c r="K24" s="15"/>
      <c r="O24" s="85" t="s">
        <v>87</v>
      </c>
      <c r="P24" s="85"/>
      <c r="Q24" s="85"/>
      <c r="R24" s="85"/>
      <c r="S24" s="85"/>
      <c r="T24" s="85"/>
      <c r="V24" s="39" t="s">
        <v>57</v>
      </c>
      <c r="W24" s="39" t="s">
        <v>79</v>
      </c>
    </row>
    <row r="25" spans="1:23" ht="18" x14ac:dyDescent="0.35">
      <c r="A25" s="38"/>
      <c r="G25" s="52" t="s">
        <v>32</v>
      </c>
      <c r="H25" s="52"/>
      <c r="K25" s="15"/>
      <c r="V25" s="39" t="s">
        <v>58</v>
      </c>
      <c r="W25" s="39" t="s">
        <v>93</v>
      </c>
    </row>
    <row r="26" spans="1:23" ht="18" x14ac:dyDescent="0.35">
      <c r="A26" s="38"/>
      <c r="V26" s="39" t="s">
        <v>59</v>
      </c>
      <c r="W26" s="39" t="s">
        <v>73</v>
      </c>
    </row>
    <row r="27" spans="1:23" ht="18" x14ac:dyDescent="0.35">
      <c r="A27" s="38"/>
      <c r="J27" s="1"/>
      <c r="V27" s="39" t="s">
        <v>60</v>
      </c>
      <c r="W27" s="39" t="s">
        <v>74</v>
      </c>
    </row>
    <row r="28" spans="1:23" ht="18" x14ac:dyDescent="0.35">
      <c r="A28" s="67" t="s">
        <v>47</v>
      </c>
      <c r="B28" s="67"/>
      <c r="C28" s="67"/>
      <c r="D28" s="68"/>
      <c r="E28" s="67"/>
      <c r="F28" s="67"/>
      <c r="G28" s="67"/>
      <c r="H28" s="67"/>
      <c r="I28" s="67"/>
      <c r="J28" s="67"/>
      <c r="K28" s="67"/>
      <c r="L28" s="67"/>
      <c r="M28" s="67"/>
      <c r="N28" s="67"/>
      <c r="V28" s="39" t="s">
        <v>61</v>
      </c>
      <c r="W28" s="39" t="s">
        <v>80</v>
      </c>
    </row>
    <row r="29" spans="1:23" ht="18.75" x14ac:dyDescent="0.3">
      <c r="A29" s="67" t="s">
        <v>82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V29" s="40" t="s">
        <v>15</v>
      </c>
      <c r="W29" s="39" t="s">
        <v>53</v>
      </c>
    </row>
    <row r="30" spans="1:23" x14ac:dyDescent="0.25">
      <c r="A30" s="38"/>
    </row>
  </sheetData>
  <mergeCells count="1">
    <mergeCell ref="O24:T24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 emisní povinnosti</vt:lpstr>
      <vt:lpstr>nové hodnoty</vt:lpstr>
      <vt:lpstr>staré hodnoty</vt:lpstr>
      <vt:lpstr>'staré hodnoty'!Oblast_tisku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Ševecová Ivana</cp:lastModifiedBy>
  <cp:lastPrinted>2017-06-19T15:55:01Z</cp:lastPrinted>
  <dcterms:created xsi:type="dcterms:W3CDTF">2015-11-06T07:34:44Z</dcterms:created>
  <dcterms:modified xsi:type="dcterms:W3CDTF">2017-08-16T14:12:20Z</dcterms:modified>
</cp:coreProperties>
</file>