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vaecontrols-my.sharepoint.com/personal/kohmar_vaecontrols_cz/Documents/PRJ/2021/PRJ2110324 ČEPRO TŘEMOŠNÁ/P50 PD(design)/580 PD 4-3-2022 rev0 DPS/F. Souhrnný rozpočet stavby/"/>
    </mc:Choice>
  </mc:AlternateContent>
  <xr:revisionPtr revIDLastSave="37" documentId="13_ncr:1_{728D1B36-2A37-4E2D-A108-C3DF28DBC961}" xr6:coauthVersionLast="47" xr6:coauthVersionMax="47" xr10:uidLastSave="{54577C57-B2A2-4305-A54D-F74024078FBC}"/>
  <bookViews>
    <workbookView xWindow="-120" yWindow="-120" windowWidth="29040" windowHeight="15990" tabRatio="853" activeTab="1" xr2:uid="{00000000-000D-0000-FFFF-FFFF00000000}"/>
  </bookViews>
  <sheets>
    <sheet name="Pokyny pro vyplnění" sheetId="11" r:id="rId1"/>
    <sheet name="Stavba" sheetId="1" r:id="rId2"/>
    <sheet name="VzorPolozky" sheetId="10" state="hidden" r:id="rId3"/>
    <sheet name="V VRN Naklady" sheetId="12" r:id="rId4"/>
    <sheet name="PS 074 01 Pol" sheetId="13" r:id="rId5"/>
    <sheet name="PS 100 01 Pol" sheetId="14" r:id="rId6"/>
    <sheet name="PS 100 02 Pol" sheetId="15" r:id="rId7"/>
    <sheet name="PS 100 03 Pol" sheetId="16" r:id="rId8"/>
    <sheet name="PS 100 04 Pol" sheetId="17" r:id="rId9"/>
    <sheet name="PS 101 01 Pol" sheetId="18" r:id="rId10"/>
    <sheet name="SO 100 01 Pol" sheetId="19" r:id="rId11"/>
    <sheet name="SO 101 01 Pol" sheetId="20" r:id="rId12"/>
    <sheet name="SO 102 01 Pol" sheetId="21" r:id="rId13"/>
    <sheet name="SO 103 01 Pol" sheetId="22" r:id="rId14"/>
    <sheet name="SO 104 01 Pol" sheetId="23" r:id="rId15"/>
    <sheet name="SO 105 01 Pol" sheetId="24" r:id="rId16"/>
    <sheet name="SO 106 01 Pol" sheetId="25" r:id="rId17"/>
    <sheet name="SO 107 01 Pol" sheetId="26" r:id="rId18"/>
  </sheets>
  <externalReferences>
    <externalReference r:id="rId19"/>
  </externalReferences>
  <definedNames>
    <definedName name="CelkemDPHVypocet" localSheetId="1">Stavba!$H$68</definedName>
    <definedName name="CenaCelkem">Stavba!$G$29</definedName>
    <definedName name="CenaCelkemBezDPH">Stavba!$G$28</definedName>
    <definedName name="CenaCelkemVypocet" localSheetId="1">Stavba!$I$68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_xlnm.Print_Area" localSheetId="4">'PS 074 01 Pol'!$A$1:$T$328</definedName>
    <definedName name="_xlnm.Print_Area" localSheetId="5">'PS 100 01 Pol'!$A$1:$V$26</definedName>
    <definedName name="_xlnm.Print_Area" localSheetId="6">'PS 100 02 Pol'!$A$1:$V$143</definedName>
    <definedName name="_xlnm.Print_Area" localSheetId="7">'PS 100 03 Pol'!$A$1:$V$132</definedName>
    <definedName name="_xlnm.Print_Area" localSheetId="8">'PS 100 04 Pol'!$A$1:$V$67</definedName>
    <definedName name="_xlnm.Print_Area" localSheetId="9">'PS 101 01 Pol'!$A$1:$T$313</definedName>
    <definedName name="_xlnm.Print_Area" localSheetId="10">'SO 100 01 Pol'!$A$1:$X$256</definedName>
    <definedName name="_xlnm.Print_Area" localSheetId="11">'SO 101 01 Pol'!$A$1:$X$115</definedName>
    <definedName name="_xlnm.Print_Area" localSheetId="12">'SO 102 01 Pol'!$A$1:$X$90</definedName>
    <definedName name="_xlnm.Print_Area" localSheetId="13">'SO 103 01 Pol'!$A$1:$V$63</definedName>
    <definedName name="_xlnm.Print_Area" localSheetId="14">'SO 104 01 Pol'!$A$1:$T$20</definedName>
    <definedName name="_xlnm.Print_Area" localSheetId="15">'SO 105 01 Pol'!$A$1:$T$64</definedName>
    <definedName name="_xlnm.Print_Area" localSheetId="16">'SO 106 01 Pol'!$A$1:$T$69</definedName>
    <definedName name="_xlnm.Print_Area" localSheetId="17">'SO 107 01 Pol'!$A$1:$T$65</definedName>
    <definedName name="_xlnm.Print_Area" localSheetId="1">Stavba!$A$1:$J$204</definedName>
    <definedName name="_xlnm.Print_Area" localSheetId="3">'V VRN Naklady'!$A$1:$T$54</definedName>
    <definedName name="_xlnm.Print_Titles" localSheetId="4">'PS 074 01 Pol'!$1:$7</definedName>
    <definedName name="_xlnm.Print_Titles" localSheetId="5">'PS 100 01 Pol'!$1:$7</definedName>
    <definedName name="_xlnm.Print_Titles" localSheetId="6">'PS 100 02 Pol'!$1:$7</definedName>
    <definedName name="_xlnm.Print_Titles" localSheetId="7">'PS 100 03 Pol'!$1:$7</definedName>
    <definedName name="_xlnm.Print_Titles" localSheetId="8">'PS 100 04 Pol'!$1:$7</definedName>
    <definedName name="_xlnm.Print_Titles" localSheetId="9">'PS 101 01 Pol'!$1:$7</definedName>
    <definedName name="_xlnm.Print_Titles" localSheetId="10">'SO 100 01 Pol'!$1:$7</definedName>
    <definedName name="_xlnm.Print_Titles" localSheetId="11">'SO 101 01 Pol'!$1:$7</definedName>
    <definedName name="_xlnm.Print_Titles" localSheetId="12">'SO 102 01 Pol'!$1:$7</definedName>
    <definedName name="_xlnm.Print_Titles" localSheetId="13">'SO 103 01 Pol'!$1:$7</definedName>
    <definedName name="_xlnm.Print_Titles" localSheetId="14">'SO 104 01 Pol'!$1:$7</definedName>
    <definedName name="_xlnm.Print_Titles" localSheetId="15">'SO 105 01 Pol'!$1:$7</definedName>
    <definedName name="_xlnm.Print_Titles" localSheetId="16">'SO 106 01 Pol'!$1:$7</definedName>
    <definedName name="_xlnm.Print_Titles" localSheetId="17">'SO 107 01 Pol'!$1:$7</definedName>
    <definedName name="_xlnm.Print_Titles" localSheetId="3">'V VRN Naklady'!$1:$7</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Stavba!$F$68</definedName>
    <definedName name="ZakladDPHZakl">Stavba!$G$25</definedName>
    <definedName name="ZakladDPHZaklVypocet" localSheetId="1">Stavba!$G$68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1" l="1"/>
  <c r="AW48" i="26"/>
  <c r="AW45" i="26"/>
  <c r="G9" i="26"/>
  <c r="M9" i="26" s="1"/>
  <c r="I9" i="26"/>
  <c r="K9" i="26"/>
  <c r="R9" i="26"/>
  <c r="G10" i="26"/>
  <c r="M10" i="26" s="1"/>
  <c r="I10" i="26"/>
  <c r="K10" i="26"/>
  <c r="R10" i="26"/>
  <c r="G11" i="26"/>
  <c r="M11" i="26" s="1"/>
  <c r="I11" i="26"/>
  <c r="K11" i="26"/>
  <c r="R11" i="26"/>
  <c r="G13" i="26"/>
  <c r="I13" i="26"/>
  <c r="I12" i="26" s="1"/>
  <c r="K13" i="26"/>
  <c r="K12" i="26" s="1"/>
  <c r="R13" i="26"/>
  <c r="R12" i="26" s="1"/>
  <c r="G15" i="26"/>
  <c r="M15" i="26" s="1"/>
  <c r="I15" i="26"/>
  <c r="K15" i="26"/>
  <c r="R15" i="26"/>
  <c r="G16" i="26"/>
  <c r="I16" i="26"/>
  <c r="K16" i="26"/>
  <c r="R16" i="26"/>
  <c r="G17" i="26"/>
  <c r="M17" i="26" s="1"/>
  <c r="I17" i="26"/>
  <c r="K17" i="26"/>
  <c r="R17" i="26"/>
  <c r="R18" i="26"/>
  <c r="G19" i="26"/>
  <c r="M19" i="26" s="1"/>
  <c r="M18" i="26" s="1"/>
  <c r="I19" i="26"/>
  <c r="I18" i="26" s="1"/>
  <c r="K19" i="26"/>
  <c r="K18" i="26" s="1"/>
  <c r="R19" i="26"/>
  <c r="G21" i="26"/>
  <c r="M21" i="26" s="1"/>
  <c r="I21" i="26"/>
  <c r="K21" i="26"/>
  <c r="R21" i="26"/>
  <c r="G22" i="26"/>
  <c r="M22" i="26" s="1"/>
  <c r="I22" i="26"/>
  <c r="K22" i="26"/>
  <c r="R22" i="26"/>
  <c r="G24" i="26"/>
  <c r="I24" i="26"/>
  <c r="K24" i="26"/>
  <c r="R24" i="26"/>
  <c r="G25" i="26"/>
  <c r="M25" i="26" s="1"/>
  <c r="I25" i="26"/>
  <c r="K25" i="26"/>
  <c r="R25" i="26"/>
  <c r="G26" i="26"/>
  <c r="M26" i="26" s="1"/>
  <c r="I26" i="26"/>
  <c r="K26" i="26"/>
  <c r="R26" i="26"/>
  <c r="G27" i="26"/>
  <c r="M27" i="26" s="1"/>
  <c r="I27" i="26"/>
  <c r="K27" i="26"/>
  <c r="R27" i="26"/>
  <c r="G29" i="26"/>
  <c r="M29" i="26" s="1"/>
  <c r="I29" i="26"/>
  <c r="K29" i="26"/>
  <c r="R29" i="26"/>
  <c r="G30" i="26"/>
  <c r="M30" i="26" s="1"/>
  <c r="I30" i="26"/>
  <c r="K30" i="26"/>
  <c r="R30" i="26"/>
  <c r="G31" i="26"/>
  <c r="M31" i="26" s="1"/>
  <c r="I31" i="26"/>
  <c r="K31" i="26"/>
  <c r="R31" i="26"/>
  <c r="G32" i="26"/>
  <c r="M32" i="26" s="1"/>
  <c r="I32" i="26"/>
  <c r="K32" i="26"/>
  <c r="R32" i="26"/>
  <c r="G34" i="26"/>
  <c r="M34" i="26" s="1"/>
  <c r="I34" i="26"/>
  <c r="K34" i="26"/>
  <c r="R34" i="26"/>
  <c r="G35" i="26"/>
  <c r="I35" i="26"/>
  <c r="K35" i="26"/>
  <c r="M35" i="26"/>
  <c r="R35" i="26"/>
  <c r="G36" i="26"/>
  <c r="I36" i="26"/>
  <c r="K36" i="26"/>
  <c r="R36" i="26"/>
  <c r="G37" i="26"/>
  <c r="M37" i="26" s="1"/>
  <c r="I37" i="26"/>
  <c r="K37" i="26"/>
  <c r="R37" i="26"/>
  <c r="G39" i="26"/>
  <c r="I39" i="26"/>
  <c r="I38" i="26" s="1"/>
  <c r="K39" i="26"/>
  <c r="K38" i="26" s="1"/>
  <c r="R39" i="26"/>
  <c r="R38" i="26" s="1"/>
  <c r="G41" i="26"/>
  <c r="M41" i="26" s="1"/>
  <c r="I41" i="26"/>
  <c r="K41" i="26"/>
  <c r="R41" i="26"/>
  <c r="G42" i="26"/>
  <c r="I42" i="26"/>
  <c r="K42" i="26"/>
  <c r="M42" i="26"/>
  <c r="R42" i="26"/>
  <c r="G44" i="26"/>
  <c r="M44" i="26" s="1"/>
  <c r="M43" i="26" s="1"/>
  <c r="I44" i="26"/>
  <c r="I43" i="26" s="1"/>
  <c r="K44" i="26"/>
  <c r="K43" i="26" s="1"/>
  <c r="R44" i="26"/>
  <c r="R43" i="26" s="1"/>
  <c r="G47" i="26"/>
  <c r="I47" i="26"/>
  <c r="K47" i="26"/>
  <c r="R47" i="26"/>
  <c r="G49" i="26"/>
  <c r="M49" i="26" s="1"/>
  <c r="I49" i="26"/>
  <c r="K49" i="26"/>
  <c r="R49" i="26"/>
  <c r="G51" i="26"/>
  <c r="M51" i="26" s="1"/>
  <c r="I51" i="26"/>
  <c r="K51" i="26"/>
  <c r="R51" i="26"/>
  <c r="R50" i="26" s="1"/>
  <c r="G52" i="26"/>
  <c r="I52" i="26"/>
  <c r="K52" i="26"/>
  <c r="R52" i="26"/>
  <c r="G54" i="26"/>
  <c r="M54" i="26" s="1"/>
  <c r="M53" i="26" s="1"/>
  <c r="I54" i="26"/>
  <c r="I53" i="26" s="1"/>
  <c r="K54" i="26"/>
  <c r="K53" i="26" s="1"/>
  <c r="R54" i="26"/>
  <c r="R53" i="26" s="1"/>
  <c r="I55" i="26"/>
  <c r="G56" i="26"/>
  <c r="G55" i="26" s="1"/>
  <c r="I185" i="1" s="1"/>
  <c r="I56" i="26"/>
  <c r="K56" i="26"/>
  <c r="M56" i="26"/>
  <c r="M55" i="26" s="1"/>
  <c r="R56" i="26"/>
  <c r="R55" i="26" s="1"/>
  <c r="G57" i="26"/>
  <c r="M57" i="26" s="1"/>
  <c r="I57" i="26"/>
  <c r="K57" i="26"/>
  <c r="R57" i="26"/>
  <c r="G59" i="26"/>
  <c r="M59" i="26" s="1"/>
  <c r="I59" i="26"/>
  <c r="K59" i="26"/>
  <c r="R59" i="26"/>
  <c r="G60" i="26"/>
  <c r="M60" i="26" s="1"/>
  <c r="I60" i="26"/>
  <c r="K60" i="26"/>
  <c r="R60" i="26"/>
  <c r="G61" i="26"/>
  <c r="M61" i="26" s="1"/>
  <c r="I61" i="26"/>
  <c r="K61" i="26"/>
  <c r="R61" i="26"/>
  <c r="G62" i="26"/>
  <c r="M62" i="26" s="1"/>
  <c r="I62" i="26"/>
  <c r="K62" i="26"/>
  <c r="R62" i="26"/>
  <c r="AA64" i="26"/>
  <c r="AW48" i="25"/>
  <c r="AW24" i="25"/>
  <c r="AW20" i="25"/>
  <c r="AW18" i="25"/>
  <c r="AW12" i="25"/>
  <c r="AW10" i="25"/>
  <c r="G9" i="25"/>
  <c r="M9" i="25" s="1"/>
  <c r="I9" i="25"/>
  <c r="K9" i="25"/>
  <c r="R9" i="25"/>
  <c r="G11" i="25"/>
  <c r="M11" i="25" s="1"/>
  <c r="I11" i="25"/>
  <c r="K11" i="25"/>
  <c r="R11" i="25"/>
  <c r="G13" i="25"/>
  <c r="M13" i="25" s="1"/>
  <c r="I13" i="25"/>
  <c r="K13" i="25"/>
  <c r="R13" i="25"/>
  <c r="G15" i="25"/>
  <c r="M15" i="25" s="1"/>
  <c r="I15" i="25"/>
  <c r="K15" i="25"/>
  <c r="R15" i="25"/>
  <c r="G17" i="25"/>
  <c r="M17" i="25" s="1"/>
  <c r="I17" i="25"/>
  <c r="K17" i="25"/>
  <c r="R17" i="25"/>
  <c r="G19" i="25"/>
  <c r="M19" i="25" s="1"/>
  <c r="I19" i="25"/>
  <c r="K19" i="25"/>
  <c r="R19" i="25"/>
  <c r="G21" i="25"/>
  <c r="M21" i="25" s="1"/>
  <c r="I21" i="25"/>
  <c r="K21" i="25"/>
  <c r="R21" i="25"/>
  <c r="G23" i="25"/>
  <c r="M23" i="25" s="1"/>
  <c r="I23" i="25"/>
  <c r="K23" i="25"/>
  <c r="R23" i="25"/>
  <c r="G25" i="25"/>
  <c r="M25" i="25" s="1"/>
  <c r="I25" i="25"/>
  <c r="K25" i="25"/>
  <c r="R25" i="25"/>
  <c r="G27" i="25"/>
  <c r="M27" i="25" s="1"/>
  <c r="I27" i="25"/>
  <c r="K27" i="25"/>
  <c r="R27" i="25"/>
  <c r="G28" i="25"/>
  <c r="M28" i="25" s="1"/>
  <c r="I28" i="25"/>
  <c r="K28" i="25"/>
  <c r="R28" i="25"/>
  <c r="G29" i="25"/>
  <c r="M29" i="25" s="1"/>
  <c r="I29" i="25"/>
  <c r="K29" i="25"/>
  <c r="R29" i="25"/>
  <c r="G31" i="25"/>
  <c r="M31" i="25" s="1"/>
  <c r="I31" i="25"/>
  <c r="K31" i="25"/>
  <c r="R31" i="25"/>
  <c r="G32" i="25"/>
  <c r="M32" i="25" s="1"/>
  <c r="I32" i="25"/>
  <c r="K32" i="25"/>
  <c r="R32" i="25"/>
  <c r="G33" i="25"/>
  <c r="I33" i="25"/>
  <c r="K33" i="25"/>
  <c r="R33" i="25"/>
  <c r="G34" i="25"/>
  <c r="M34" i="25" s="1"/>
  <c r="I34" i="25"/>
  <c r="K34" i="25"/>
  <c r="R34" i="25"/>
  <c r="G35" i="25"/>
  <c r="M35" i="25" s="1"/>
  <c r="I35" i="25"/>
  <c r="K35" i="25"/>
  <c r="R35" i="25"/>
  <c r="G36" i="25"/>
  <c r="M36" i="25" s="1"/>
  <c r="I36" i="25"/>
  <c r="K36" i="25"/>
  <c r="R36" i="25"/>
  <c r="G37" i="25"/>
  <c r="M37" i="25" s="1"/>
  <c r="I37" i="25"/>
  <c r="K37" i="25"/>
  <c r="R37" i="25"/>
  <c r="G38" i="25"/>
  <c r="M38" i="25" s="1"/>
  <c r="I38" i="25"/>
  <c r="K38" i="25"/>
  <c r="R38" i="25"/>
  <c r="G39" i="25"/>
  <c r="M39" i="25" s="1"/>
  <c r="I39" i="25"/>
  <c r="K39" i="25"/>
  <c r="R39" i="25"/>
  <c r="G40" i="25"/>
  <c r="M40" i="25" s="1"/>
  <c r="I40" i="25"/>
  <c r="K40" i="25"/>
  <c r="R40" i="25"/>
  <c r="G41" i="25"/>
  <c r="M41" i="25" s="1"/>
  <c r="I41" i="25"/>
  <c r="K41" i="25"/>
  <c r="R41" i="25"/>
  <c r="G42" i="25"/>
  <c r="M42" i="25" s="1"/>
  <c r="I42" i="25"/>
  <c r="K42" i="25"/>
  <c r="R42" i="25"/>
  <c r="G43" i="25"/>
  <c r="M43" i="25" s="1"/>
  <c r="I43" i="25"/>
  <c r="K43" i="25"/>
  <c r="R43" i="25"/>
  <c r="G44" i="25"/>
  <c r="M44" i="25" s="1"/>
  <c r="I44" i="25"/>
  <c r="K44" i="25"/>
  <c r="R44" i="25"/>
  <c r="G45" i="25"/>
  <c r="M45" i="25" s="1"/>
  <c r="I45" i="25"/>
  <c r="K45" i="25"/>
  <c r="R45" i="25"/>
  <c r="G46" i="25"/>
  <c r="M46" i="25" s="1"/>
  <c r="I46" i="25"/>
  <c r="K46" i="25"/>
  <c r="R46" i="25"/>
  <c r="G47" i="25"/>
  <c r="M47" i="25" s="1"/>
  <c r="I47" i="25"/>
  <c r="K47" i="25"/>
  <c r="R47" i="25"/>
  <c r="G49" i="25"/>
  <c r="M49" i="25" s="1"/>
  <c r="I49" i="25"/>
  <c r="K49" i="25"/>
  <c r="R49" i="25"/>
  <c r="G50" i="25"/>
  <c r="M50" i="25" s="1"/>
  <c r="I50" i="25"/>
  <c r="K50" i="25"/>
  <c r="R50" i="25"/>
  <c r="G51" i="25"/>
  <c r="M51" i="25" s="1"/>
  <c r="I51" i="25"/>
  <c r="K51" i="25"/>
  <c r="R51" i="25"/>
  <c r="G52" i="25"/>
  <c r="M52" i="25" s="1"/>
  <c r="I52" i="25"/>
  <c r="K52" i="25"/>
  <c r="R52" i="25"/>
  <c r="G53" i="25"/>
  <c r="M53" i="25" s="1"/>
  <c r="I53" i="25"/>
  <c r="K53" i="25"/>
  <c r="R53" i="25"/>
  <c r="G54" i="25"/>
  <c r="M54" i="25" s="1"/>
  <c r="I54" i="25"/>
  <c r="K54" i="25"/>
  <c r="R54" i="25"/>
  <c r="G55" i="25"/>
  <c r="M55" i="25" s="1"/>
  <c r="I55" i="25"/>
  <c r="K55" i="25"/>
  <c r="R55" i="25"/>
  <c r="G56" i="25"/>
  <c r="M56" i="25" s="1"/>
  <c r="I56" i="25"/>
  <c r="K56" i="25"/>
  <c r="R56" i="25"/>
  <c r="G57" i="25"/>
  <c r="M57" i="25" s="1"/>
  <c r="I57" i="25"/>
  <c r="K57" i="25"/>
  <c r="R57" i="25"/>
  <c r="G58" i="25"/>
  <c r="M58" i="25" s="1"/>
  <c r="I58" i="25"/>
  <c r="K58" i="25"/>
  <c r="R58" i="25"/>
  <c r="G59" i="25"/>
  <c r="M59" i="25" s="1"/>
  <c r="I59" i="25"/>
  <c r="K59" i="25"/>
  <c r="R59" i="25"/>
  <c r="G60" i="25"/>
  <c r="M60" i="25" s="1"/>
  <c r="I60" i="25"/>
  <c r="K60" i="25"/>
  <c r="R60" i="25"/>
  <c r="G61" i="25"/>
  <c r="M61" i="25" s="1"/>
  <c r="I61" i="25"/>
  <c r="K61" i="25"/>
  <c r="R61" i="25"/>
  <c r="G63" i="25"/>
  <c r="I63" i="25"/>
  <c r="K63" i="25"/>
  <c r="R63" i="25"/>
  <c r="G64" i="25"/>
  <c r="M64" i="25" s="1"/>
  <c r="I64" i="25"/>
  <c r="K64" i="25"/>
  <c r="R64" i="25"/>
  <c r="G65" i="25"/>
  <c r="M65" i="25" s="1"/>
  <c r="I65" i="25"/>
  <c r="K65" i="25"/>
  <c r="R65" i="25"/>
  <c r="G66" i="25"/>
  <c r="M66" i="25" s="1"/>
  <c r="I66" i="25"/>
  <c r="K66" i="25"/>
  <c r="R66" i="25"/>
  <c r="AA68" i="25"/>
  <c r="G9" i="24"/>
  <c r="I9" i="24"/>
  <c r="K9" i="24"/>
  <c r="R9" i="24"/>
  <c r="G10" i="24"/>
  <c r="M10" i="24" s="1"/>
  <c r="I10" i="24"/>
  <c r="K10" i="24"/>
  <c r="R10" i="24"/>
  <c r="G11" i="24"/>
  <c r="M11" i="24" s="1"/>
  <c r="I11" i="24"/>
  <c r="K11" i="24"/>
  <c r="R11" i="24"/>
  <c r="G12" i="24"/>
  <c r="M12" i="24" s="1"/>
  <c r="I12" i="24"/>
  <c r="K12" i="24"/>
  <c r="R12" i="24"/>
  <c r="G13" i="24"/>
  <c r="M13" i="24" s="1"/>
  <c r="I13" i="24"/>
  <c r="K13" i="24"/>
  <c r="R13" i="24"/>
  <c r="G14" i="24"/>
  <c r="M14" i="24" s="1"/>
  <c r="I14" i="24"/>
  <c r="K14" i="24"/>
  <c r="R14" i="24"/>
  <c r="G15" i="24"/>
  <c r="M15" i="24" s="1"/>
  <c r="I15" i="24"/>
  <c r="K15" i="24"/>
  <c r="R15" i="24"/>
  <c r="G16" i="24"/>
  <c r="M16" i="24" s="1"/>
  <c r="I16" i="24"/>
  <c r="K16" i="24"/>
  <c r="R16" i="24"/>
  <c r="G17" i="24"/>
  <c r="M17" i="24" s="1"/>
  <c r="I17" i="24"/>
  <c r="K17" i="24"/>
  <c r="R17" i="24"/>
  <c r="G18" i="24"/>
  <c r="M18" i="24" s="1"/>
  <c r="I18" i="24"/>
  <c r="K18" i="24"/>
  <c r="R18" i="24"/>
  <c r="G19" i="24"/>
  <c r="M19" i="24" s="1"/>
  <c r="I19" i="24"/>
  <c r="K19" i="24"/>
  <c r="R19" i="24"/>
  <c r="G21" i="24"/>
  <c r="M21" i="24" s="1"/>
  <c r="I21" i="24"/>
  <c r="K21" i="24"/>
  <c r="R21" i="24"/>
  <c r="G22" i="24"/>
  <c r="M22" i="24" s="1"/>
  <c r="I22" i="24"/>
  <c r="K22" i="24"/>
  <c r="R22" i="24"/>
  <c r="G23" i="24"/>
  <c r="M23" i="24" s="1"/>
  <c r="I23" i="24"/>
  <c r="K23" i="24"/>
  <c r="R23" i="24"/>
  <c r="G24" i="24"/>
  <c r="M24" i="24" s="1"/>
  <c r="I24" i="24"/>
  <c r="K24" i="24"/>
  <c r="R24" i="24"/>
  <c r="G25" i="24"/>
  <c r="M25" i="24" s="1"/>
  <c r="I25" i="24"/>
  <c r="K25" i="24"/>
  <c r="R25" i="24"/>
  <c r="G26" i="24"/>
  <c r="M26" i="24" s="1"/>
  <c r="I26" i="24"/>
  <c r="K26" i="24"/>
  <c r="R26" i="24"/>
  <c r="G27" i="24"/>
  <c r="M27" i="24" s="1"/>
  <c r="I27" i="24"/>
  <c r="K27" i="24"/>
  <c r="R27" i="24"/>
  <c r="G28" i="24"/>
  <c r="M28" i="24" s="1"/>
  <c r="I28" i="24"/>
  <c r="K28" i="24"/>
  <c r="R28" i="24"/>
  <c r="G29" i="24"/>
  <c r="M29" i="24" s="1"/>
  <c r="I29" i="24"/>
  <c r="K29" i="24"/>
  <c r="R29" i="24"/>
  <c r="G30" i="24"/>
  <c r="M30" i="24" s="1"/>
  <c r="I30" i="24"/>
  <c r="K30" i="24"/>
  <c r="R30" i="24"/>
  <c r="G31" i="24"/>
  <c r="M31" i="24" s="1"/>
  <c r="I31" i="24"/>
  <c r="K31" i="24"/>
  <c r="R31" i="24"/>
  <c r="G32" i="24"/>
  <c r="M32" i="24" s="1"/>
  <c r="I32" i="24"/>
  <c r="K32" i="24"/>
  <c r="R32" i="24"/>
  <c r="G33" i="24"/>
  <c r="M33" i="24" s="1"/>
  <c r="I33" i="24"/>
  <c r="K33" i="24"/>
  <c r="R33" i="24"/>
  <c r="G34" i="24"/>
  <c r="M34" i="24" s="1"/>
  <c r="I34" i="24"/>
  <c r="K34" i="24"/>
  <c r="R34" i="24"/>
  <c r="G35" i="24"/>
  <c r="M35" i="24" s="1"/>
  <c r="I35" i="24"/>
  <c r="K35" i="24"/>
  <c r="R35" i="24"/>
  <c r="G36" i="24"/>
  <c r="M36" i="24" s="1"/>
  <c r="I36" i="24"/>
  <c r="K36" i="24"/>
  <c r="R36" i="24"/>
  <c r="G37" i="24"/>
  <c r="M37" i="24" s="1"/>
  <c r="I37" i="24"/>
  <c r="K37" i="24"/>
  <c r="R37" i="24"/>
  <c r="G38" i="24"/>
  <c r="M38" i="24" s="1"/>
  <c r="I38" i="24"/>
  <c r="K38" i="24"/>
  <c r="R38" i="24"/>
  <c r="G39" i="24"/>
  <c r="M39" i="24" s="1"/>
  <c r="I39" i="24"/>
  <c r="K39" i="24"/>
  <c r="R39" i="24"/>
  <c r="G40" i="24"/>
  <c r="M40" i="24" s="1"/>
  <c r="I40" i="24"/>
  <c r="K40" i="24"/>
  <c r="R40" i="24"/>
  <c r="G41" i="24"/>
  <c r="M41" i="24" s="1"/>
  <c r="I41" i="24"/>
  <c r="K41" i="24"/>
  <c r="R41" i="24"/>
  <c r="G43" i="24"/>
  <c r="M43" i="24" s="1"/>
  <c r="I43" i="24"/>
  <c r="K43" i="24"/>
  <c r="R43" i="24"/>
  <c r="G44" i="24"/>
  <c r="M44" i="24" s="1"/>
  <c r="I44" i="24"/>
  <c r="K44" i="24"/>
  <c r="R44" i="24"/>
  <c r="G45" i="24"/>
  <c r="M45" i="24" s="1"/>
  <c r="I45" i="24"/>
  <c r="K45" i="24"/>
  <c r="R45" i="24"/>
  <c r="G46" i="24"/>
  <c r="M46" i="24" s="1"/>
  <c r="I46" i="24"/>
  <c r="K46" i="24"/>
  <c r="R46" i="24"/>
  <c r="G47" i="24"/>
  <c r="M47" i="24" s="1"/>
  <c r="I47" i="24"/>
  <c r="K47" i="24"/>
  <c r="R47" i="24"/>
  <c r="G48" i="24"/>
  <c r="M48" i="24" s="1"/>
  <c r="I48" i="24"/>
  <c r="K48" i="24"/>
  <c r="R48" i="24"/>
  <c r="G49" i="24"/>
  <c r="M49" i="24" s="1"/>
  <c r="I49" i="24"/>
  <c r="K49" i="24"/>
  <c r="R49" i="24"/>
  <c r="G50" i="24"/>
  <c r="M50" i="24" s="1"/>
  <c r="I50" i="24"/>
  <c r="K50" i="24"/>
  <c r="R50" i="24"/>
  <c r="G51" i="24"/>
  <c r="M51" i="24" s="1"/>
  <c r="I51" i="24"/>
  <c r="K51" i="24"/>
  <c r="R51" i="24"/>
  <c r="G52" i="24"/>
  <c r="M52" i="24" s="1"/>
  <c r="I52" i="24"/>
  <c r="K52" i="24"/>
  <c r="R52" i="24"/>
  <c r="G53" i="24"/>
  <c r="M53" i="24" s="1"/>
  <c r="I53" i="24"/>
  <c r="K53" i="24"/>
  <c r="R53" i="24"/>
  <c r="G55" i="24"/>
  <c r="M55" i="24" s="1"/>
  <c r="I55" i="24"/>
  <c r="K55" i="24"/>
  <c r="R55" i="24"/>
  <c r="G56" i="24"/>
  <c r="I56" i="24"/>
  <c r="K56" i="24"/>
  <c r="R56" i="24"/>
  <c r="G57" i="24"/>
  <c r="M57" i="24" s="1"/>
  <c r="I57" i="24"/>
  <c r="K57" i="24"/>
  <c r="R57" i="24"/>
  <c r="G58" i="24"/>
  <c r="M58" i="24" s="1"/>
  <c r="I58" i="24"/>
  <c r="K58" i="24"/>
  <c r="R58" i="24"/>
  <c r="G59" i="24"/>
  <c r="M59" i="24" s="1"/>
  <c r="I59" i="24"/>
  <c r="K59" i="24"/>
  <c r="R59" i="24"/>
  <c r="G60" i="24"/>
  <c r="M60" i="24" s="1"/>
  <c r="I60" i="24"/>
  <c r="K60" i="24"/>
  <c r="R60" i="24"/>
  <c r="G61" i="24"/>
  <c r="M61" i="24" s="1"/>
  <c r="I61" i="24"/>
  <c r="K61" i="24"/>
  <c r="R61" i="24"/>
  <c r="AA63" i="24"/>
  <c r="G9" i="23"/>
  <c r="I9" i="23"/>
  <c r="K9" i="23"/>
  <c r="R9" i="23"/>
  <c r="G10" i="23"/>
  <c r="M10" i="23" s="1"/>
  <c r="I10" i="23"/>
  <c r="K10" i="23"/>
  <c r="R10" i="23"/>
  <c r="G11" i="23"/>
  <c r="M11" i="23" s="1"/>
  <c r="I11" i="23"/>
  <c r="K11" i="23"/>
  <c r="R11" i="23"/>
  <c r="G13" i="23"/>
  <c r="M13" i="23" s="1"/>
  <c r="I13" i="23"/>
  <c r="K13" i="23"/>
  <c r="R13" i="23"/>
  <c r="G14" i="23"/>
  <c r="M14" i="23" s="1"/>
  <c r="I14" i="23"/>
  <c r="K14" i="23"/>
  <c r="R14" i="23"/>
  <c r="G15" i="23"/>
  <c r="M15" i="23" s="1"/>
  <c r="I15" i="23"/>
  <c r="K15" i="23"/>
  <c r="R15" i="23"/>
  <c r="G16" i="23"/>
  <c r="I135" i="1" s="1"/>
  <c r="G17" i="23"/>
  <c r="M17" i="23" s="1"/>
  <c r="M16" i="23" s="1"/>
  <c r="I17" i="23"/>
  <c r="I16" i="23" s="1"/>
  <c r="K17" i="23"/>
  <c r="K16" i="23" s="1"/>
  <c r="R17" i="23"/>
  <c r="R16" i="23" s="1"/>
  <c r="AA19" i="23"/>
  <c r="AY60" i="22"/>
  <c r="AY58" i="22"/>
  <c r="AY55" i="22"/>
  <c r="AY53" i="22"/>
  <c r="AY22" i="22"/>
  <c r="AY12" i="22"/>
  <c r="AY10" i="22"/>
  <c r="G9" i="22"/>
  <c r="M9" i="22" s="1"/>
  <c r="I9" i="22"/>
  <c r="K9" i="22"/>
  <c r="O9" i="22"/>
  <c r="T9" i="22"/>
  <c r="G11" i="22"/>
  <c r="M11" i="22" s="1"/>
  <c r="I11" i="22"/>
  <c r="K11" i="22"/>
  <c r="O11" i="22"/>
  <c r="T11" i="22"/>
  <c r="G13" i="22"/>
  <c r="M13" i="22" s="1"/>
  <c r="I13" i="22"/>
  <c r="K13" i="22"/>
  <c r="O13" i="22"/>
  <c r="T13" i="22"/>
  <c r="G15" i="22"/>
  <c r="I15" i="22"/>
  <c r="K15" i="22"/>
  <c r="M15" i="22"/>
  <c r="O15" i="22"/>
  <c r="T15" i="22"/>
  <c r="G17" i="22"/>
  <c r="M17" i="22" s="1"/>
  <c r="I17" i="22"/>
  <c r="K17" i="22"/>
  <c r="O17" i="22"/>
  <c r="T17" i="22"/>
  <c r="G18" i="22"/>
  <c r="M18" i="22" s="1"/>
  <c r="I18" i="22"/>
  <c r="K18" i="22"/>
  <c r="O18" i="22"/>
  <c r="T18" i="22"/>
  <c r="G21" i="22"/>
  <c r="M21" i="22" s="1"/>
  <c r="I21" i="22"/>
  <c r="K21" i="22"/>
  <c r="O21" i="22"/>
  <c r="T21" i="22"/>
  <c r="G23" i="22"/>
  <c r="M23" i="22" s="1"/>
  <c r="I23" i="22"/>
  <c r="K23" i="22"/>
  <c r="O23" i="22"/>
  <c r="T23" i="22"/>
  <c r="G25" i="22"/>
  <c r="M25" i="22" s="1"/>
  <c r="I25" i="22"/>
  <c r="K25" i="22"/>
  <c r="O25" i="22"/>
  <c r="T25" i="22"/>
  <c r="G27" i="22"/>
  <c r="M27" i="22" s="1"/>
  <c r="M26" i="22" s="1"/>
  <c r="I27" i="22"/>
  <c r="I26" i="22" s="1"/>
  <c r="K27" i="22"/>
  <c r="K26" i="22" s="1"/>
  <c r="O27" i="22"/>
  <c r="O26" i="22" s="1"/>
  <c r="T27" i="22"/>
  <c r="T26" i="22" s="1"/>
  <c r="G30" i="22"/>
  <c r="M30" i="22" s="1"/>
  <c r="I30" i="22"/>
  <c r="K30" i="22"/>
  <c r="O30" i="22"/>
  <c r="T30" i="22"/>
  <c r="G32" i="22"/>
  <c r="M32" i="22" s="1"/>
  <c r="I32" i="22"/>
  <c r="K32" i="22"/>
  <c r="O32" i="22"/>
  <c r="T32" i="22"/>
  <c r="G34" i="22"/>
  <c r="M34" i="22" s="1"/>
  <c r="I34" i="22"/>
  <c r="K34" i="22"/>
  <c r="O34" i="22"/>
  <c r="T34" i="22"/>
  <c r="G35" i="22"/>
  <c r="M35" i="22" s="1"/>
  <c r="I35" i="22"/>
  <c r="K35" i="22"/>
  <c r="O35" i="22"/>
  <c r="T35" i="22"/>
  <c r="G37" i="22"/>
  <c r="M37" i="22" s="1"/>
  <c r="I37" i="22"/>
  <c r="K37" i="22"/>
  <c r="O37" i="22"/>
  <c r="T37" i="22"/>
  <c r="G39" i="22"/>
  <c r="M39" i="22" s="1"/>
  <c r="I39" i="22"/>
  <c r="K39" i="22"/>
  <c r="O39" i="22"/>
  <c r="T39" i="22"/>
  <c r="G40" i="22"/>
  <c r="M40" i="22" s="1"/>
  <c r="I40" i="22"/>
  <c r="K40" i="22"/>
  <c r="O40" i="22"/>
  <c r="T40" i="22"/>
  <c r="G41" i="22"/>
  <c r="M41" i="22" s="1"/>
  <c r="I41" i="22"/>
  <c r="K41" i="22"/>
  <c r="O41" i="22"/>
  <c r="T41" i="22"/>
  <c r="G42" i="22"/>
  <c r="M42" i="22" s="1"/>
  <c r="I42" i="22"/>
  <c r="K42" i="22"/>
  <c r="O42" i="22"/>
  <c r="T42" i="22"/>
  <c r="G43" i="22"/>
  <c r="M43" i="22" s="1"/>
  <c r="I43" i="22"/>
  <c r="K43" i="22"/>
  <c r="O43" i="22"/>
  <c r="T43" i="22"/>
  <c r="G44" i="22"/>
  <c r="M44" i="22" s="1"/>
  <c r="I44" i="22"/>
  <c r="K44" i="22"/>
  <c r="O44" i="22"/>
  <c r="T44" i="22"/>
  <c r="G45" i="22"/>
  <c r="M45" i="22" s="1"/>
  <c r="I45" i="22"/>
  <c r="K45" i="22"/>
  <c r="O45" i="22"/>
  <c r="T45" i="22"/>
  <c r="G46" i="22"/>
  <c r="M46" i="22" s="1"/>
  <c r="I46" i="22"/>
  <c r="K46" i="22"/>
  <c r="O46" i="22"/>
  <c r="T46" i="22"/>
  <c r="G47" i="22"/>
  <c r="K47" i="22"/>
  <c r="G48" i="22"/>
  <c r="M48" i="22" s="1"/>
  <c r="M47" i="22" s="1"/>
  <c r="I48" i="22"/>
  <c r="I47" i="22" s="1"/>
  <c r="K48" i="22"/>
  <c r="O48" i="22"/>
  <c r="O47" i="22" s="1"/>
  <c r="T48" i="22"/>
  <c r="T47" i="22" s="1"/>
  <c r="G52" i="22"/>
  <c r="I52" i="22"/>
  <c r="K52" i="22"/>
  <c r="O52" i="22"/>
  <c r="T52" i="22"/>
  <c r="G54" i="22"/>
  <c r="M54" i="22" s="1"/>
  <c r="I54" i="22"/>
  <c r="K54" i="22"/>
  <c r="O54" i="22"/>
  <c r="T54" i="22"/>
  <c r="G57" i="22"/>
  <c r="I57" i="22"/>
  <c r="K57" i="22"/>
  <c r="O57" i="22"/>
  <c r="T57" i="22"/>
  <c r="G59" i="22"/>
  <c r="M59" i="22" s="1"/>
  <c r="I59" i="22"/>
  <c r="K59" i="22"/>
  <c r="O59" i="22"/>
  <c r="T59" i="22"/>
  <c r="AC62" i="22"/>
  <c r="BA47" i="21"/>
  <c r="BA39" i="21"/>
  <c r="BA35" i="21"/>
  <c r="BA15" i="21"/>
  <c r="BA13" i="21"/>
  <c r="G9" i="21"/>
  <c r="M9" i="21" s="1"/>
  <c r="I9" i="21"/>
  <c r="K9" i="21"/>
  <c r="O9" i="21"/>
  <c r="Q9" i="21"/>
  <c r="V9" i="21"/>
  <c r="G11" i="21"/>
  <c r="M11" i="21" s="1"/>
  <c r="I11" i="21"/>
  <c r="K11" i="21"/>
  <c r="O11" i="21"/>
  <c r="Q11" i="21"/>
  <c r="V11" i="21"/>
  <c r="G12" i="21"/>
  <c r="M12" i="21" s="1"/>
  <c r="I12" i="21"/>
  <c r="K12" i="21"/>
  <c r="O12" i="21"/>
  <c r="Q12" i="21"/>
  <c r="V12" i="21"/>
  <c r="G14" i="21"/>
  <c r="M14" i="21" s="1"/>
  <c r="I14" i="21"/>
  <c r="K14" i="21"/>
  <c r="O14" i="21"/>
  <c r="Q14" i="21"/>
  <c r="V14" i="21"/>
  <c r="G16" i="21"/>
  <c r="M16" i="21" s="1"/>
  <c r="I16" i="21"/>
  <c r="K16" i="21"/>
  <c r="O16" i="21"/>
  <c r="Q16" i="21"/>
  <c r="V16" i="21"/>
  <c r="G18" i="21"/>
  <c r="M18" i="21" s="1"/>
  <c r="I18" i="21"/>
  <c r="K18" i="21"/>
  <c r="O18" i="21"/>
  <c r="Q18" i="21"/>
  <c r="V18" i="21"/>
  <c r="G20" i="21"/>
  <c r="M20" i="21" s="1"/>
  <c r="I20" i="21"/>
  <c r="K20" i="21"/>
  <c r="O20" i="21"/>
  <c r="Q20" i="21"/>
  <c r="V20" i="21"/>
  <c r="G22" i="21"/>
  <c r="M22" i="21" s="1"/>
  <c r="I22" i="21"/>
  <c r="K22" i="21"/>
  <c r="O22" i="21"/>
  <c r="Q22" i="21"/>
  <c r="V22" i="21"/>
  <c r="G23" i="21"/>
  <c r="M23" i="21" s="1"/>
  <c r="I23" i="21"/>
  <c r="K23" i="21"/>
  <c r="O23" i="21"/>
  <c r="Q23" i="21"/>
  <c r="V23" i="21"/>
  <c r="G26" i="21"/>
  <c r="M26" i="21" s="1"/>
  <c r="I26" i="21"/>
  <c r="K26" i="21"/>
  <c r="O26" i="21"/>
  <c r="Q26" i="21"/>
  <c r="V26" i="21"/>
  <c r="G28" i="21"/>
  <c r="I28" i="21"/>
  <c r="K28" i="21"/>
  <c r="M28" i="21"/>
  <c r="O28" i="21"/>
  <c r="Q28" i="21"/>
  <c r="V28" i="21"/>
  <c r="G30" i="21"/>
  <c r="M30" i="21" s="1"/>
  <c r="I30" i="21"/>
  <c r="K30" i="21"/>
  <c r="O30" i="21"/>
  <c r="Q30" i="21"/>
  <c r="V30" i="21"/>
  <c r="G31" i="21"/>
  <c r="M31" i="21" s="1"/>
  <c r="I31" i="21"/>
  <c r="K31" i="21"/>
  <c r="O31" i="21"/>
  <c r="Q31" i="21"/>
  <c r="V31" i="21"/>
  <c r="G32" i="21"/>
  <c r="M32" i="21" s="1"/>
  <c r="I32" i="21"/>
  <c r="K32" i="21"/>
  <c r="O32" i="21"/>
  <c r="Q32" i="21"/>
  <c r="V32" i="21"/>
  <c r="O33" i="21"/>
  <c r="G34" i="21"/>
  <c r="M34" i="21" s="1"/>
  <c r="M33" i="21" s="1"/>
  <c r="I34" i="21"/>
  <c r="I33" i="21" s="1"/>
  <c r="K34" i="21"/>
  <c r="K33" i="21" s="1"/>
  <c r="O34" i="21"/>
  <c r="Q34" i="21"/>
  <c r="Q33" i="21" s="1"/>
  <c r="V34" i="21"/>
  <c r="V33" i="21" s="1"/>
  <c r="G37" i="21"/>
  <c r="M37" i="21" s="1"/>
  <c r="I37" i="21"/>
  <c r="I36" i="21" s="1"/>
  <c r="K37" i="21"/>
  <c r="O37" i="21"/>
  <c r="Q37" i="21"/>
  <c r="V37" i="21"/>
  <c r="G38" i="21"/>
  <c r="M38" i="21" s="1"/>
  <c r="I38" i="21"/>
  <c r="K38" i="21"/>
  <c r="O38" i="21"/>
  <c r="Q38" i="21"/>
  <c r="V38" i="21"/>
  <c r="G40" i="21"/>
  <c r="M40" i="21" s="1"/>
  <c r="I40" i="21"/>
  <c r="K40" i="21"/>
  <c r="O40" i="21"/>
  <c r="Q40" i="21"/>
  <c r="V40" i="21"/>
  <c r="G41" i="21"/>
  <c r="M41" i="21" s="1"/>
  <c r="I41" i="21"/>
  <c r="K41" i="21"/>
  <c r="O41" i="21"/>
  <c r="Q41" i="21"/>
  <c r="V41" i="21"/>
  <c r="Q43" i="21"/>
  <c r="G44" i="21"/>
  <c r="M44" i="21" s="1"/>
  <c r="I44" i="21"/>
  <c r="K44" i="21"/>
  <c r="O44" i="21"/>
  <c r="Q44" i="21"/>
  <c r="V44" i="21"/>
  <c r="G46" i="21"/>
  <c r="M46" i="21" s="1"/>
  <c r="I46" i="21"/>
  <c r="K46" i="21"/>
  <c r="O46" i="21"/>
  <c r="Q46" i="21"/>
  <c r="V46" i="21"/>
  <c r="G51" i="21"/>
  <c r="I51" i="21"/>
  <c r="K51" i="21"/>
  <c r="O51" i="21"/>
  <c r="Q51" i="21"/>
  <c r="Q50" i="21" s="1"/>
  <c r="V51" i="21"/>
  <c r="G53" i="21"/>
  <c r="M53" i="21" s="1"/>
  <c r="I53" i="21"/>
  <c r="K53" i="21"/>
  <c r="O53" i="21"/>
  <c r="Q53" i="21"/>
  <c r="V53" i="21"/>
  <c r="G55" i="21"/>
  <c r="M55" i="21" s="1"/>
  <c r="I55" i="21"/>
  <c r="K55" i="21"/>
  <c r="O55" i="21"/>
  <c r="Q55" i="21"/>
  <c r="V55" i="21"/>
  <c r="G57" i="21"/>
  <c r="G56" i="21" s="1"/>
  <c r="I114" i="1" s="1"/>
  <c r="I57" i="21"/>
  <c r="I56" i="21" s="1"/>
  <c r="K57" i="21"/>
  <c r="K56" i="21" s="1"/>
  <c r="O57" i="21"/>
  <c r="O56" i="21" s="1"/>
  <c r="Q57" i="21"/>
  <c r="Q56" i="21" s="1"/>
  <c r="V57" i="21"/>
  <c r="V56" i="21" s="1"/>
  <c r="G60" i="21"/>
  <c r="M60" i="21" s="1"/>
  <c r="M59" i="21" s="1"/>
  <c r="I60" i="21"/>
  <c r="I59" i="21" s="1"/>
  <c r="K60" i="21"/>
  <c r="K59" i="21" s="1"/>
  <c r="O60" i="21"/>
  <c r="O59" i="21" s="1"/>
  <c r="Q60" i="21"/>
  <c r="Q59" i="21" s="1"/>
  <c r="V60" i="21"/>
  <c r="V59" i="21" s="1"/>
  <c r="G62" i="21"/>
  <c r="M62" i="21" s="1"/>
  <c r="M61" i="21" s="1"/>
  <c r="I62" i="21"/>
  <c r="I61" i="21" s="1"/>
  <c r="K62" i="21"/>
  <c r="K61" i="21" s="1"/>
  <c r="O62" i="21"/>
  <c r="O61" i="21" s="1"/>
  <c r="Q62" i="21"/>
  <c r="Q61" i="21" s="1"/>
  <c r="V62" i="21"/>
  <c r="V61" i="21" s="1"/>
  <c r="G65" i="21"/>
  <c r="M65" i="21" s="1"/>
  <c r="I65" i="21"/>
  <c r="K65" i="21"/>
  <c r="O65" i="21"/>
  <c r="Q65" i="21"/>
  <c r="V65" i="21"/>
  <c r="G66" i="21"/>
  <c r="M66" i="21" s="1"/>
  <c r="I66" i="21"/>
  <c r="K66" i="21"/>
  <c r="O66" i="21"/>
  <c r="Q66" i="21"/>
  <c r="V66" i="21"/>
  <c r="G67" i="21"/>
  <c r="I67" i="21"/>
  <c r="K67" i="21"/>
  <c r="K64" i="21" s="1"/>
  <c r="O67" i="21"/>
  <c r="Q67" i="21"/>
  <c r="V67" i="21"/>
  <c r="G68" i="21"/>
  <c r="M68" i="21" s="1"/>
  <c r="I68" i="21"/>
  <c r="K68" i="21"/>
  <c r="O68" i="21"/>
  <c r="Q68" i="21"/>
  <c r="V68" i="21"/>
  <c r="G70" i="21"/>
  <c r="M70" i="21" s="1"/>
  <c r="I70" i="21"/>
  <c r="K70" i="21"/>
  <c r="O70" i="21"/>
  <c r="Q70" i="21"/>
  <c r="V70" i="21"/>
  <c r="G72" i="21"/>
  <c r="I72" i="21"/>
  <c r="K72" i="21"/>
  <c r="O72" i="21"/>
  <c r="Q72" i="21"/>
  <c r="V72" i="21"/>
  <c r="G75" i="21"/>
  <c r="M75" i="21" s="1"/>
  <c r="I75" i="21"/>
  <c r="I74" i="21" s="1"/>
  <c r="K75" i="21"/>
  <c r="O75" i="21"/>
  <c r="Q75" i="21"/>
  <c r="V75" i="21"/>
  <c r="G77" i="21"/>
  <c r="M77" i="21" s="1"/>
  <c r="I77" i="21"/>
  <c r="K77" i="21"/>
  <c r="O77" i="21"/>
  <c r="Q77" i="21"/>
  <c r="V77" i="21"/>
  <c r="G80" i="21"/>
  <c r="I80" i="21"/>
  <c r="K80" i="21"/>
  <c r="O80" i="21"/>
  <c r="Q80" i="21"/>
  <c r="V80" i="21"/>
  <c r="G82" i="21"/>
  <c r="M82" i="21" s="1"/>
  <c r="I82" i="21"/>
  <c r="K82" i="21"/>
  <c r="O82" i="21"/>
  <c r="Q82" i="21"/>
  <c r="V82" i="21"/>
  <c r="G84" i="21"/>
  <c r="M84" i="21" s="1"/>
  <c r="I84" i="21"/>
  <c r="K84" i="21"/>
  <c r="O84" i="21"/>
  <c r="Q84" i="21"/>
  <c r="V84" i="21"/>
  <c r="G86" i="21"/>
  <c r="M86" i="21" s="1"/>
  <c r="I86" i="21"/>
  <c r="K86" i="21"/>
  <c r="O86" i="21"/>
  <c r="Q86" i="21"/>
  <c r="V86" i="21"/>
  <c r="G87" i="21"/>
  <c r="M87" i="21" s="1"/>
  <c r="I87" i="21"/>
  <c r="K87" i="21"/>
  <c r="O87" i="21"/>
  <c r="Q87" i="21"/>
  <c r="V87" i="21"/>
  <c r="AE89" i="21"/>
  <c r="BA34" i="20"/>
  <c r="BA31" i="20"/>
  <c r="G9" i="20"/>
  <c r="M9" i="20" s="1"/>
  <c r="I9" i="20"/>
  <c r="K9" i="20"/>
  <c r="O9" i="20"/>
  <c r="Q9" i="20"/>
  <c r="Q8" i="20" s="1"/>
  <c r="V9" i="20"/>
  <c r="G12" i="20"/>
  <c r="M12" i="20" s="1"/>
  <c r="I12" i="20"/>
  <c r="K12" i="20"/>
  <c r="O12" i="20"/>
  <c r="Q12" i="20"/>
  <c r="V12" i="20"/>
  <c r="G14" i="20"/>
  <c r="M14" i="20" s="1"/>
  <c r="I14" i="20"/>
  <c r="K14" i="20"/>
  <c r="O14" i="20"/>
  <c r="Q14" i="20"/>
  <c r="V14" i="20"/>
  <c r="G17" i="20"/>
  <c r="M17" i="20" s="1"/>
  <c r="I17" i="20"/>
  <c r="K17" i="20"/>
  <c r="K16" i="20" s="1"/>
  <c r="O17" i="20"/>
  <c r="Q17" i="20"/>
  <c r="V17" i="20"/>
  <c r="G19" i="20"/>
  <c r="M19" i="20" s="1"/>
  <c r="I19" i="20"/>
  <c r="K19" i="20"/>
  <c r="O19" i="20"/>
  <c r="Q19" i="20"/>
  <c r="V19" i="20"/>
  <c r="G21" i="20"/>
  <c r="M21" i="20" s="1"/>
  <c r="I21" i="20"/>
  <c r="K21" i="20"/>
  <c r="O21" i="20"/>
  <c r="Q21" i="20"/>
  <c r="V21" i="20"/>
  <c r="G27" i="20"/>
  <c r="M27" i="20" s="1"/>
  <c r="I27" i="20"/>
  <c r="K27" i="20"/>
  <c r="O27" i="20"/>
  <c r="Q27" i="20"/>
  <c r="V27" i="20"/>
  <c r="G30" i="20"/>
  <c r="M30" i="20" s="1"/>
  <c r="I30" i="20"/>
  <c r="I29" i="20" s="1"/>
  <c r="K30" i="20"/>
  <c r="O30" i="20"/>
  <c r="Q30" i="20"/>
  <c r="V30" i="20"/>
  <c r="G33" i="20"/>
  <c r="M33" i="20" s="1"/>
  <c r="I33" i="20"/>
  <c r="K33" i="20"/>
  <c r="O33" i="20"/>
  <c r="Q33" i="20"/>
  <c r="Q29" i="20" s="1"/>
  <c r="V33" i="20"/>
  <c r="G36" i="20"/>
  <c r="M36" i="20" s="1"/>
  <c r="I36" i="20"/>
  <c r="K36" i="20"/>
  <c r="O36" i="20"/>
  <c r="Q36" i="20"/>
  <c r="Q35" i="20" s="1"/>
  <c r="V36" i="20"/>
  <c r="G37" i="20"/>
  <c r="I37" i="20"/>
  <c r="K37" i="20"/>
  <c r="M37" i="20"/>
  <c r="O37" i="20"/>
  <c r="Q37" i="20"/>
  <c r="V37" i="20"/>
  <c r="G38" i="20"/>
  <c r="M38" i="20" s="1"/>
  <c r="I38" i="20"/>
  <c r="K38" i="20"/>
  <c r="O38" i="20"/>
  <c r="Q38" i="20"/>
  <c r="V38" i="20"/>
  <c r="G41" i="20"/>
  <c r="M41" i="20" s="1"/>
  <c r="I41" i="20"/>
  <c r="K41" i="20"/>
  <c r="O41" i="20"/>
  <c r="Q41" i="20"/>
  <c r="V41" i="20"/>
  <c r="G45" i="20"/>
  <c r="M45" i="20" s="1"/>
  <c r="I45" i="20"/>
  <c r="K45" i="20"/>
  <c r="O45" i="20"/>
  <c r="Q45" i="20"/>
  <c r="V45" i="20"/>
  <c r="G47" i="20"/>
  <c r="I47" i="20"/>
  <c r="K47" i="20"/>
  <c r="M47" i="20"/>
  <c r="O47" i="20"/>
  <c r="Q47" i="20"/>
  <c r="V47" i="20"/>
  <c r="G50" i="20"/>
  <c r="M50" i="20" s="1"/>
  <c r="I50" i="20"/>
  <c r="K50" i="20"/>
  <c r="O50" i="20"/>
  <c r="Q50" i="20"/>
  <c r="V50" i="20"/>
  <c r="G62" i="20"/>
  <c r="M62" i="20" s="1"/>
  <c r="I62" i="20"/>
  <c r="K62" i="20"/>
  <c r="O62" i="20"/>
  <c r="Q62" i="20"/>
  <c r="V62" i="20"/>
  <c r="G64" i="20"/>
  <c r="M64" i="20" s="1"/>
  <c r="I64" i="20"/>
  <c r="K64" i="20"/>
  <c r="O64" i="20"/>
  <c r="Q64" i="20"/>
  <c r="V64" i="20"/>
  <c r="G66" i="20"/>
  <c r="I66" i="20"/>
  <c r="K66" i="20"/>
  <c r="M66" i="20"/>
  <c r="O66" i="20"/>
  <c r="Q66" i="20"/>
  <c r="V66" i="20"/>
  <c r="G68" i="20"/>
  <c r="M68" i="20" s="1"/>
  <c r="I68" i="20"/>
  <c r="K68" i="20"/>
  <c r="O68" i="20"/>
  <c r="Q68" i="20"/>
  <c r="V68" i="20"/>
  <c r="G71" i="20"/>
  <c r="M71" i="20" s="1"/>
  <c r="I71" i="20"/>
  <c r="K71" i="20"/>
  <c r="O71" i="20"/>
  <c r="Q71" i="20"/>
  <c r="V71" i="20"/>
  <c r="G73" i="20"/>
  <c r="M73" i="20" s="1"/>
  <c r="I73" i="20"/>
  <c r="K73" i="20"/>
  <c r="O73" i="20"/>
  <c r="Q73" i="20"/>
  <c r="V73" i="20"/>
  <c r="G76" i="20"/>
  <c r="M76" i="20" s="1"/>
  <c r="I76" i="20"/>
  <c r="K76" i="20"/>
  <c r="O76" i="20"/>
  <c r="Q76" i="20"/>
  <c r="V76" i="20"/>
  <c r="G79" i="20"/>
  <c r="M79" i="20" s="1"/>
  <c r="I79" i="20"/>
  <c r="K79" i="20"/>
  <c r="O79" i="20"/>
  <c r="Q79" i="20"/>
  <c r="Q78" i="20" s="1"/>
  <c r="V79" i="20"/>
  <c r="V78" i="20" s="1"/>
  <c r="G90" i="20"/>
  <c r="M90" i="20" s="1"/>
  <c r="I90" i="20"/>
  <c r="K90" i="20"/>
  <c r="O90" i="20"/>
  <c r="Q90" i="20"/>
  <c r="V90" i="20"/>
  <c r="G92" i="20"/>
  <c r="M92" i="20" s="1"/>
  <c r="I92" i="20"/>
  <c r="K92" i="20"/>
  <c r="O92" i="20"/>
  <c r="Q92" i="20"/>
  <c r="V92" i="20"/>
  <c r="G93" i="20"/>
  <c r="M93" i="20" s="1"/>
  <c r="I93" i="20"/>
  <c r="K93" i="20"/>
  <c r="O93" i="20"/>
  <c r="O78" i="20" s="1"/>
  <c r="Q93" i="20"/>
  <c r="V93" i="20"/>
  <c r="G95" i="20"/>
  <c r="M95" i="20" s="1"/>
  <c r="I95" i="20"/>
  <c r="K95" i="20"/>
  <c r="O95" i="20"/>
  <c r="Q95" i="20"/>
  <c r="V95" i="20"/>
  <c r="G96" i="20"/>
  <c r="M96" i="20" s="1"/>
  <c r="I96" i="20"/>
  <c r="K96" i="20"/>
  <c r="O96" i="20"/>
  <c r="Q96" i="20"/>
  <c r="V96" i="20"/>
  <c r="G98" i="20"/>
  <c r="I98" i="20"/>
  <c r="K98" i="20"/>
  <c r="O98" i="20"/>
  <c r="Q98" i="20"/>
  <c r="V98" i="20"/>
  <c r="G100" i="20"/>
  <c r="M100" i="20" s="1"/>
  <c r="I100" i="20"/>
  <c r="K100" i="20"/>
  <c r="O100" i="20"/>
  <c r="Q100" i="20"/>
  <c r="V100" i="20"/>
  <c r="G101" i="20"/>
  <c r="M101" i="20" s="1"/>
  <c r="I101" i="20"/>
  <c r="K101" i="20"/>
  <c r="O101" i="20"/>
  <c r="Q101" i="20"/>
  <c r="V101" i="20"/>
  <c r="G102" i="20"/>
  <c r="M102" i="20" s="1"/>
  <c r="I102" i="20"/>
  <c r="K102" i="20"/>
  <c r="O102" i="20"/>
  <c r="Q102" i="20"/>
  <c r="V102" i="20"/>
  <c r="G103" i="20"/>
  <c r="M103" i="20" s="1"/>
  <c r="I103" i="20"/>
  <c r="K103" i="20"/>
  <c r="O103" i="20"/>
  <c r="Q103" i="20"/>
  <c r="V103" i="20"/>
  <c r="G105" i="20"/>
  <c r="I105" i="20"/>
  <c r="K105" i="20"/>
  <c r="K104" i="20" s="1"/>
  <c r="M105" i="20"/>
  <c r="O105" i="20"/>
  <c r="Q105" i="20"/>
  <c r="V105" i="20"/>
  <c r="G107" i="20"/>
  <c r="I107" i="20"/>
  <c r="K107" i="20"/>
  <c r="M107" i="20"/>
  <c r="O107" i="20"/>
  <c r="Q107" i="20"/>
  <c r="V107" i="20"/>
  <c r="G109" i="20"/>
  <c r="I109" i="20"/>
  <c r="K109" i="20"/>
  <c r="O109" i="20"/>
  <c r="Q109" i="20"/>
  <c r="V109" i="20"/>
  <c r="G111" i="20"/>
  <c r="M111" i="20" s="1"/>
  <c r="I111" i="20"/>
  <c r="K111" i="20"/>
  <c r="O111" i="20"/>
  <c r="Q111" i="20"/>
  <c r="V111" i="20"/>
  <c r="G112" i="20"/>
  <c r="M112" i="20" s="1"/>
  <c r="I112" i="20"/>
  <c r="K112" i="20"/>
  <c r="O112" i="20"/>
  <c r="Q112" i="20"/>
  <c r="V112" i="20"/>
  <c r="AE114" i="20"/>
  <c r="BA209" i="19"/>
  <c r="BA189" i="19"/>
  <c r="BA174" i="19"/>
  <c r="BA149" i="19"/>
  <c r="BA142" i="19"/>
  <c r="BA130" i="19"/>
  <c r="BA123" i="19"/>
  <c r="BA107" i="19"/>
  <c r="BA84" i="19"/>
  <c r="BA81" i="19"/>
  <c r="BA72" i="19"/>
  <c r="BA40" i="19"/>
  <c r="BA32" i="19"/>
  <c r="BA30" i="19"/>
  <c r="BA23" i="19"/>
  <c r="BA18" i="19"/>
  <c r="BA13" i="19"/>
  <c r="BA10" i="19"/>
  <c r="G9" i="19"/>
  <c r="I9" i="19"/>
  <c r="K9" i="19"/>
  <c r="O9" i="19"/>
  <c r="Q9" i="19"/>
  <c r="V9" i="19"/>
  <c r="G12" i="19"/>
  <c r="M12" i="19" s="1"/>
  <c r="I12" i="19"/>
  <c r="K12" i="19"/>
  <c r="O12" i="19"/>
  <c r="Q12" i="19"/>
  <c r="V12" i="19"/>
  <c r="G17" i="19"/>
  <c r="M17" i="19" s="1"/>
  <c r="I17" i="19"/>
  <c r="K17" i="19"/>
  <c r="O17" i="19"/>
  <c r="Q17" i="19"/>
  <c r="V17" i="19"/>
  <c r="G20" i="19"/>
  <c r="M20" i="19" s="1"/>
  <c r="I20" i="19"/>
  <c r="K20" i="19"/>
  <c r="O20" i="19"/>
  <c r="Q20" i="19"/>
  <c r="V20" i="19"/>
  <c r="G22" i="19"/>
  <c r="M22" i="19" s="1"/>
  <c r="I22" i="19"/>
  <c r="K22" i="19"/>
  <c r="O22" i="19"/>
  <c r="Q22" i="19"/>
  <c r="V22" i="19"/>
  <c r="G29" i="19"/>
  <c r="M29" i="19" s="1"/>
  <c r="I29" i="19"/>
  <c r="K29" i="19"/>
  <c r="O29" i="19"/>
  <c r="Q29" i="19"/>
  <c r="V29" i="19"/>
  <c r="G31" i="19"/>
  <c r="M31" i="19" s="1"/>
  <c r="I31" i="19"/>
  <c r="K31" i="19"/>
  <c r="O31" i="19"/>
  <c r="Q31" i="19"/>
  <c r="V31" i="19"/>
  <c r="G36" i="19"/>
  <c r="I36" i="19"/>
  <c r="K36" i="19"/>
  <c r="O36" i="19"/>
  <c r="Q36" i="19"/>
  <c r="V36" i="19"/>
  <c r="G39" i="19"/>
  <c r="M39" i="19" s="1"/>
  <c r="I39" i="19"/>
  <c r="K39" i="19"/>
  <c r="O39" i="19"/>
  <c r="Q39" i="19"/>
  <c r="V39" i="19"/>
  <c r="G41" i="19"/>
  <c r="M41" i="19" s="1"/>
  <c r="I41" i="19"/>
  <c r="K41" i="19"/>
  <c r="O41" i="19"/>
  <c r="Q41" i="19"/>
  <c r="V41" i="19"/>
  <c r="G44" i="19"/>
  <c r="M44" i="19" s="1"/>
  <c r="I44" i="19"/>
  <c r="K44" i="19"/>
  <c r="O44" i="19"/>
  <c r="Q44" i="19"/>
  <c r="V44" i="19"/>
  <c r="G47" i="19"/>
  <c r="M47" i="19" s="1"/>
  <c r="I47" i="19"/>
  <c r="K47" i="19"/>
  <c r="O47" i="19"/>
  <c r="Q47" i="19"/>
  <c r="V47" i="19"/>
  <c r="G49" i="19"/>
  <c r="M49" i="19" s="1"/>
  <c r="I49" i="19"/>
  <c r="K49" i="19"/>
  <c r="O49" i="19"/>
  <c r="Q49" i="19"/>
  <c r="V49" i="19"/>
  <c r="G51" i="19"/>
  <c r="M51" i="19" s="1"/>
  <c r="I51" i="19"/>
  <c r="K51" i="19"/>
  <c r="O51" i="19"/>
  <c r="Q51" i="19"/>
  <c r="V51" i="19"/>
  <c r="G67" i="19"/>
  <c r="M67" i="19" s="1"/>
  <c r="I67" i="19"/>
  <c r="K67" i="19"/>
  <c r="O67" i="19"/>
  <c r="Q67" i="19"/>
  <c r="V67" i="19"/>
  <c r="G71" i="19"/>
  <c r="M71" i="19" s="1"/>
  <c r="I71" i="19"/>
  <c r="K71" i="19"/>
  <c r="O71" i="19"/>
  <c r="Q71" i="19"/>
  <c r="V71" i="19"/>
  <c r="G75" i="19"/>
  <c r="M75" i="19" s="1"/>
  <c r="I75" i="19"/>
  <c r="K75" i="19"/>
  <c r="O75" i="19"/>
  <c r="Q75" i="19"/>
  <c r="V75" i="19"/>
  <c r="G80" i="19"/>
  <c r="M80" i="19" s="1"/>
  <c r="I80" i="19"/>
  <c r="K80" i="19"/>
  <c r="O80" i="19"/>
  <c r="Q80" i="19"/>
  <c r="V80" i="19"/>
  <c r="G83" i="19"/>
  <c r="M83" i="19" s="1"/>
  <c r="I83" i="19"/>
  <c r="K83" i="19"/>
  <c r="O83" i="19"/>
  <c r="Q83" i="19"/>
  <c r="V83" i="19"/>
  <c r="G87" i="19"/>
  <c r="M87" i="19" s="1"/>
  <c r="I87" i="19"/>
  <c r="K87" i="19"/>
  <c r="O87" i="19"/>
  <c r="Q87" i="19"/>
  <c r="V87" i="19"/>
  <c r="G90" i="19"/>
  <c r="M90" i="19" s="1"/>
  <c r="I90" i="19"/>
  <c r="K90" i="19"/>
  <c r="O90" i="19"/>
  <c r="Q90" i="19"/>
  <c r="V90" i="19"/>
  <c r="G102" i="19"/>
  <c r="M102" i="19" s="1"/>
  <c r="I102" i="19"/>
  <c r="K102" i="19"/>
  <c r="O102" i="19"/>
  <c r="Q102" i="19"/>
  <c r="V102" i="19"/>
  <c r="G103" i="19"/>
  <c r="M103" i="19" s="1"/>
  <c r="I103" i="19"/>
  <c r="K103" i="19"/>
  <c r="O103" i="19"/>
  <c r="Q103" i="19"/>
  <c r="V103" i="19"/>
  <c r="G106" i="19"/>
  <c r="M106" i="19" s="1"/>
  <c r="I106" i="19"/>
  <c r="K106" i="19"/>
  <c r="O106" i="19"/>
  <c r="Q106" i="19"/>
  <c r="V106" i="19"/>
  <c r="G111" i="19"/>
  <c r="M111" i="19" s="1"/>
  <c r="I111" i="19"/>
  <c r="K111" i="19"/>
  <c r="O111" i="19"/>
  <c r="Q111" i="19"/>
  <c r="V111" i="19"/>
  <c r="G116" i="19"/>
  <c r="M116" i="19" s="1"/>
  <c r="I116" i="19"/>
  <c r="K116" i="19"/>
  <c r="O116" i="19"/>
  <c r="Q116" i="19"/>
  <c r="V116" i="19"/>
  <c r="G119" i="19"/>
  <c r="M119" i="19" s="1"/>
  <c r="I119" i="19"/>
  <c r="K119" i="19"/>
  <c r="O119" i="19"/>
  <c r="O105" i="19" s="1"/>
  <c r="Q119" i="19"/>
  <c r="V119" i="19"/>
  <c r="G122" i="19"/>
  <c r="M122" i="19" s="1"/>
  <c r="I122" i="19"/>
  <c r="K122" i="19"/>
  <c r="O122" i="19"/>
  <c r="Q122" i="19"/>
  <c r="V122" i="19"/>
  <c r="G129" i="19"/>
  <c r="M129" i="19" s="1"/>
  <c r="I129" i="19"/>
  <c r="K129" i="19"/>
  <c r="O129" i="19"/>
  <c r="Q129" i="19"/>
  <c r="V129" i="19"/>
  <c r="G132" i="19"/>
  <c r="M132" i="19" s="1"/>
  <c r="I132" i="19"/>
  <c r="K132" i="19"/>
  <c r="O132" i="19"/>
  <c r="Q132" i="19"/>
  <c r="V132" i="19"/>
  <c r="G134" i="19"/>
  <c r="I134" i="19"/>
  <c r="K134" i="19"/>
  <c r="O134" i="19"/>
  <c r="Q134" i="19"/>
  <c r="V134" i="19"/>
  <c r="G141" i="19"/>
  <c r="M141" i="19" s="1"/>
  <c r="I141" i="19"/>
  <c r="K141" i="19"/>
  <c r="O141" i="19"/>
  <c r="Q141" i="19"/>
  <c r="V141" i="19"/>
  <c r="G148" i="19"/>
  <c r="M148" i="19" s="1"/>
  <c r="I148" i="19"/>
  <c r="K148" i="19"/>
  <c r="O148" i="19"/>
  <c r="Q148" i="19"/>
  <c r="V148" i="19"/>
  <c r="G151" i="19"/>
  <c r="M151" i="19" s="1"/>
  <c r="I151" i="19"/>
  <c r="K151" i="19"/>
  <c r="O151" i="19"/>
  <c r="Q151" i="19"/>
  <c r="V151" i="19"/>
  <c r="G156" i="19"/>
  <c r="M156" i="19" s="1"/>
  <c r="I156" i="19"/>
  <c r="K156" i="19"/>
  <c r="O156" i="19"/>
  <c r="Q156" i="19"/>
  <c r="V156" i="19"/>
  <c r="G159" i="19"/>
  <c r="M159" i="19" s="1"/>
  <c r="I159" i="19"/>
  <c r="K159" i="19"/>
  <c r="O159" i="19"/>
  <c r="Q159" i="19"/>
  <c r="V159" i="19"/>
  <c r="G161" i="19"/>
  <c r="I161" i="19"/>
  <c r="K161" i="19"/>
  <c r="M161" i="19"/>
  <c r="O161" i="19"/>
  <c r="Q161" i="19"/>
  <c r="V161" i="19"/>
  <c r="G163" i="19"/>
  <c r="M163" i="19" s="1"/>
  <c r="I163" i="19"/>
  <c r="K163" i="19"/>
  <c r="O163" i="19"/>
  <c r="Q163" i="19"/>
  <c r="V163" i="19"/>
  <c r="G166" i="19"/>
  <c r="M166" i="19" s="1"/>
  <c r="I166" i="19"/>
  <c r="K166" i="19"/>
  <c r="O166" i="19"/>
  <c r="Q166" i="19"/>
  <c r="V166" i="19"/>
  <c r="G170" i="19"/>
  <c r="M170" i="19" s="1"/>
  <c r="I170" i="19"/>
  <c r="K170" i="19"/>
  <c r="O170" i="19"/>
  <c r="Q170" i="19"/>
  <c r="V170" i="19"/>
  <c r="K172" i="19"/>
  <c r="G173" i="19"/>
  <c r="I173" i="19"/>
  <c r="I172" i="19" s="1"/>
  <c r="K173" i="19"/>
  <c r="O173" i="19"/>
  <c r="O172" i="19" s="1"/>
  <c r="Q173" i="19"/>
  <c r="Q172" i="19" s="1"/>
  <c r="V173" i="19"/>
  <c r="V172" i="19" s="1"/>
  <c r="K176" i="19"/>
  <c r="G177" i="19"/>
  <c r="G176" i="19" s="1"/>
  <c r="I108" i="1" s="1"/>
  <c r="I177" i="19"/>
  <c r="I176" i="19" s="1"/>
  <c r="K177" i="19"/>
  <c r="M177" i="19"/>
  <c r="M176" i="19" s="1"/>
  <c r="O177" i="19"/>
  <c r="O176" i="19" s="1"/>
  <c r="Q177" i="19"/>
  <c r="Q176" i="19" s="1"/>
  <c r="V177" i="19"/>
  <c r="V176" i="19" s="1"/>
  <c r="K179" i="19"/>
  <c r="G180" i="19"/>
  <c r="G179" i="19" s="1"/>
  <c r="I109" i="1" s="1"/>
  <c r="I180" i="19"/>
  <c r="I179" i="19" s="1"/>
  <c r="K180" i="19"/>
  <c r="O180" i="19"/>
  <c r="O179" i="19" s="1"/>
  <c r="Q180" i="19"/>
  <c r="Q179" i="19" s="1"/>
  <c r="V180" i="19"/>
  <c r="V179" i="19" s="1"/>
  <c r="K184" i="19"/>
  <c r="G185" i="19"/>
  <c r="I185" i="19"/>
  <c r="I184" i="19" s="1"/>
  <c r="K185" i="19"/>
  <c r="O185" i="19"/>
  <c r="O184" i="19" s="1"/>
  <c r="Q185" i="19"/>
  <c r="Q184" i="19" s="1"/>
  <c r="V185" i="19"/>
  <c r="V184" i="19" s="1"/>
  <c r="K187" i="19"/>
  <c r="V187" i="19"/>
  <c r="G188" i="19"/>
  <c r="G187" i="19" s="1"/>
  <c r="I111" i="1" s="1"/>
  <c r="I188" i="19"/>
  <c r="I187" i="19" s="1"/>
  <c r="K188" i="19"/>
  <c r="O188" i="19"/>
  <c r="O187" i="19" s="1"/>
  <c r="Q188" i="19"/>
  <c r="Q187" i="19" s="1"/>
  <c r="V188" i="19"/>
  <c r="G191" i="19"/>
  <c r="I191" i="19"/>
  <c r="I190" i="19" s="1"/>
  <c r="K191" i="19"/>
  <c r="K190" i="19" s="1"/>
  <c r="O191" i="19"/>
  <c r="O190" i="19" s="1"/>
  <c r="Q191" i="19"/>
  <c r="Q190" i="19" s="1"/>
  <c r="V191" i="19"/>
  <c r="V190" i="19" s="1"/>
  <c r="G194" i="19"/>
  <c r="M194" i="19" s="1"/>
  <c r="I194" i="19"/>
  <c r="K194" i="19"/>
  <c r="O194" i="19"/>
  <c r="Q194" i="19"/>
  <c r="V194" i="19"/>
  <c r="V193" i="19" s="1"/>
  <c r="G196" i="19"/>
  <c r="I196" i="19"/>
  <c r="K196" i="19"/>
  <c r="O196" i="19"/>
  <c r="Q196" i="19"/>
  <c r="V196" i="19"/>
  <c r="G197" i="19"/>
  <c r="M197" i="19" s="1"/>
  <c r="I197" i="19"/>
  <c r="K197" i="19"/>
  <c r="O197" i="19"/>
  <c r="Q197" i="19"/>
  <c r="V197" i="19"/>
  <c r="G199" i="19"/>
  <c r="M199" i="19" s="1"/>
  <c r="I199" i="19"/>
  <c r="K199" i="19"/>
  <c r="O199" i="19"/>
  <c r="Q199" i="19"/>
  <c r="V199" i="19"/>
  <c r="G200" i="19"/>
  <c r="M200" i="19" s="1"/>
  <c r="I200" i="19"/>
  <c r="K200" i="19"/>
  <c r="O200" i="19"/>
  <c r="Q200" i="19"/>
  <c r="V200" i="19"/>
  <c r="G201" i="19"/>
  <c r="M201" i="19" s="1"/>
  <c r="I201" i="19"/>
  <c r="K201" i="19"/>
  <c r="O201" i="19"/>
  <c r="Q201" i="19"/>
  <c r="V201" i="19"/>
  <c r="G203" i="19"/>
  <c r="G202" i="19" s="1"/>
  <c r="I203" i="19"/>
  <c r="I202" i="19" s="1"/>
  <c r="K203" i="19"/>
  <c r="K202" i="19" s="1"/>
  <c r="O203" i="19"/>
  <c r="O202" i="19" s="1"/>
  <c r="Q203" i="19"/>
  <c r="Q202" i="19" s="1"/>
  <c r="V203" i="19"/>
  <c r="V202" i="19" s="1"/>
  <c r="G206" i="19"/>
  <c r="I206" i="19"/>
  <c r="K206" i="19"/>
  <c r="O206" i="19"/>
  <c r="O205" i="19" s="1"/>
  <c r="Q206" i="19"/>
  <c r="V206" i="19"/>
  <c r="G207" i="19"/>
  <c r="M207" i="19" s="1"/>
  <c r="I207" i="19"/>
  <c r="K207" i="19"/>
  <c r="O207" i="19"/>
  <c r="Q207" i="19"/>
  <c r="Q205" i="19" s="1"/>
  <c r="V207" i="19"/>
  <c r="G208" i="19"/>
  <c r="M208" i="19" s="1"/>
  <c r="I208" i="19"/>
  <c r="K208" i="19"/>
  <c r="O208" i="19"/>
  <c r="Q208" i="19"/>
  <c r="V208" i="19"/>
  <c r="G210" i="19"/>
  <c r="M210" i="19" s="1"/>
  <c r="I210" i="19"/>
  <c r="K210" i="19"/>
  <c r="O210" i="19"/>
  <c r="Q210" i="19"/>
  <c r="V210" i="19"/>
  <c r="G211" i="19"/>
  <c r="M211" i="19" s="1"/>
  <c r="I211" i="19"/>
  <c r="K211" i="19"/>
  <c r="O211" i="19"/>
  <c r="Q211" i="19"/>
  <c r="V211" i="19"/>
  <c r="G214" i="19"/>
  <c r="M214" i="19" s="1"/>
  <c r="I214" i="19"/>
  <c r="K214" i="19"/>
  <c r="O214" i="19"/>
  <c r="Q214" i="19"/>
  <c r="V214" i="19"/>
  <c r="G217" i="19"/>
  <c r="M217" i="19" s="1"/>
  <c r="I217" i="19"/>
  <c r="K217" i="19"/>
  <c r="O217" i="19"/>
  <c r="Q217" i="19"/>
  <c r="V217" i="19"/>
  <c r="G220" i="19"/>
  <c r="I220" i="19"/>
  <c r="K220" i="19"/>
  <c r="O220" i="19"/>
  <c r="Q220" i="19"/>
  <c r="V220" i="19"/>
  <c r="G221" i="19"/>
  <c r="M221" i="19" s="1"/>
  <c r="I221" i="19"/>
  <c r="K221" i="19"/>
  <c r="O221" i="19"/>
  <c r="Q221" i="19"/>
  <c r="V221" i="19"/>
  <c r="G224" i="19"/>
  <c r="M224" i="19" s="1"/>
  <c r="I224" i="19"/>
  <c r="K224" i="19"/>
  <c r="O224" i="19"/>
  <c r="O223" i="19" s="1"/>
  <c r="Q224" i="19"/>
  <c r="V224" i="19"/>
  <c r="G227" i="19"/>
  <c r="I227" i="19"/>
  <c r="K227" i="19"/>
  <c r="O227" i="19"/>
  <c r="Q227" i="19"/>
  <c r="V227" i="19"/>
  <c r="G228" i="19"/>
  <c r="M228" i="19" s="1"/>
  <c r="I228" i="19"/>
  <c r="K228" i="19"/>
  <c r="O228" i="19"/>
  <c r="Q228" i="19"/>
  <c r="V228" i="19"/>
  <c r="G231" i="19"/>
  <c r="M231" i="19" s="1"/>
  <c r="I231" i="19"/>
  <c r="K231" i="19"/>
  <c r="O231" i="19"/>
  <c r="Q231" i="19"/>
  <c r="V231" i="19"/>
  <c r="V230" i="19" s="1"/>
  <c r="G234" i="19"/>
  <c r="I234" i="19"/>
  <c r="K234" i="19"/>
  <c r="O234" i="19"/>
  <c r="O230" i="19" s="1"/>
  <c r="Q234" i="19"/>
  <c r="V234" i="19"/>
  <c r="G238" i="19"/>
  <c r="G237" i="19" s="1"/>
  <c r="I238" i="19"/>
  <c r="I237" i="19" s="1"/>
  <c r="K238" i="19"/>
  <c r="K237" i="19" s="1"/>
  <c r="O238" i="19"/>
  <c r="O237" i="19" s="1"/>
  <c r="Q238" i="19"/>
  <c r="Q237" i="19" s="1"/>
  <c r="V238" i="19"/>
  <c r="V237" i="19" s="1"/>
  <c r="G242" i="19"/>
  <c r="M242" i="19" s="1"/>
  <c r="M241" i="19" s="1"/>
  <c r="I242" i="19"/>
  <c r="I241" i="19" s="1"/>
  <c r="K242" i="19"/>
  <c r="K241" i="19" s="1"/>
  <c r="O242" i="19"/>
  <c r="O241" i="19" s="1"/>
  <c r="Q242" i="19"/>
  <c r="Q241" i="19" s="1"/>
  <c r="V242" i="19"/>
  <c r="V241" i="19" s="1"/>
  <c r="G244" i="19"/>
  <c r="M244" i="19" s="1"/>
  <c r="M243" i="19" s="1"/>
  <c r="I244" i="19"/>
  <c r="I243" i="19" s="1"/>
  <c r="K244" i="19"/>
  <c r="K243" i="19" s="1"/>
  <c r="O244" i="19"/>
  <c r="O243" i="19" s="1"/>
  <c r="Q244" i="19"/>
  <c r="Q243" i="19" s="1"/>
  <c r="V244" i="19"/>
  <c r="V243" i="19" s="1"/>
  <c r="G246" i="19"/>
  <c r="I246" i="19"/>
  <c r="K246" i="19"/>
  <c r="O246" i="19"/>
  <c r="Q246" i="19"/>
  <c r="V246" i="19"/>
  <c r="G248" i="19"/>
  <c r="M248" i="19" s="1"/>
  <c r="I248" i="19"/>
  <c r="K248" i="19"/>
  <c r="O248" i="19"/>
  <c r="Q248" i="19"/>
  <c r="V248" i="19"/>
  <c r="G250" i="19"/>
  <c r="M250" i="19" s="1"/>
  <c r="I250" i="19"/>
  <c r="K250" i="19"/>
  <c r="O250" i="19"/>
  <c r="Q250" i="19"/>
  <c r="V250" i="19"/>
  <c r="G252" i="19"/>
  <c r="M252" i="19" s="1"/>
  <c r="I252" i="19"/>
  <c r="K252" i="19"/>
  <c r="O252" i="19"/>
  <c r="Q252" i="19"/>
  <c r="V252" i="19"/>
  <c r="G253" i="19"/>
  <c r="M253" i="19" s="1"/>
  <c r="I253" i="19"/>
  <c r="K253" i="19"/>
  <c r="O253" i="19"/>
  <c r="Q253" i="19"/>
  <c r="V253" i="19"/>
  <c r="AE255" i="19"/>
  <c r="G9" i="18"/>
  <c r="M9" i="18" s="1"/>
  <c r="I9" i="18"/>
  <c r="K9" i="18"/>
  <c r="R9" i="18"/>
  <c r="G10" i="18"/>
  <c r="M10" i="18" s="1"/>
  <c r="I10" i="18"/>
  <c r="K10" i="18"/>
  <c r="R10" i="18"/>
  <c r="G11" i="18"/>
  <c r="M11" i="18" s="1"/>
  <c r="I11" i="18"/>
  <c r="K11" i="18"/>
  <c r="R11" i="18"/>
  <c r="G12" i="18"/>
  <c r="M12" i="18" s="1"/>
  <c r="I12" i="18"/>
  <c r="K12" i="18"/>
  <c r="R12" i="18"/>
  <c r="G13" i="18"/>
  <c r="M13" i="18" s="1"/>
  <c r="I13" i="18"/>
  <c r="K13" i="18"/>
  <c r="R13" i="18"/>
  <c r="G14" i="18"/>
  <c r="M14" i="18" s="1"/>
  <c r="I14" i="18"/>
  <c r="K14" i="18"/>
  <c r="R14" i="18"/>
  <c r="G15" i="18"/>
  <c r="M15" i="18" s="1"/>
  <c r="I15" i="18"/>
  <c r="K15" i="18"/>
  <c r="R15" i="18"/>
  <c r="G16" i="18"/>
  <c r="I16" i="18"/>
  <c r="K16" i="18"/>
  <c r="R16" i="18"/>
  <c r="G17" i="18"/>
  <c r="M17" i="18" s="1"/>
  <c r="I17" i="18"/>
  <c r="K17" i="18"/>
  <c r="R17" i="18"/>
  <c r="G18" i="18"/>
  <c r="M18" i="18" s="1"/>
  <c r="I18" i="18"/>
  <c r="K18" i="18"/>
  <c r="R18" i="18"/>
  <c r="G19" i="18"/>
  <c r="M19" i="18" s="1"/>
  <c r="I19" i="18"/>
  <c r="K19" i="18"/>
  <c r="R19" i="18"/>
  <c r="G20" i="18"/>
  <c r="M20" i="18" s="1"/>
  <c r="I20" i="18"/>
  <c r="K20" i="18"/>
  <c r="R20" i="18"/>
  <c r="G21" i="18"/>
  <c r="M21" i="18" s="1"/>
  <c r="I21" i="18"/>
  <c r="K21" i="18"/>
  <c r="R21" i="18"/>
  <c r="G22" i="18"/>
  <c r="M22" i="18" s="1"/>
  <c r="I22" i="18"/>
  <c r="K22" i="18"/>
  <c r="R22" i="18"/>
  <c r="G23" i="18"/>
  <c r="I23" i="18"/>
  <c r="K23" i="18"/>
  <c r="M23" i="18"/>
  <c r="R23" i="18"/>
  <c r="G24" i="18"/>
  <c r="M24" i="18" s="1"/>
  <c r="I24" i="18"/>
  <c r="K24" i="18"/>
  <c r="R24" i="18"/>
  <c r="G25" i="18"/>
  <c r="M25" i="18" s="1"/>
  <c r="I25" i="18"/>
  <c r="K25" i="18"/>
  <c r="R25" i="18"/>
  <c r="G26" i="18"/>
  <c r="M26" i="18" s="1"/>
  <c r="I26" i="18"/>
  <c r="K26" i="18"/>
  <c r="R26" i="18"/>
  <c r="G27" i="18"/>
  <c r="M27" i="18" s="1"/>
  <c r="I27" i="18"/>
  <c r="K27" i="18"/>
  <c r="R27" i="18"/>
  <c r="G28" i="18"/>
  <c r="M28" i="18" s="1"/>
  <c r="I28" i="18"/>
  <c r="K28" i="18"/>
  <c r="R28" i="18"/>
  <c r="G29" i="18"/>
  <c r="M29" i="18" s="1"/>
  <c r="I29" i="18"/>
  <c r="K29" i="18"/>
  <c r="R29" i="18"/>
  <c r="G30" i="18"/>
  <c r="M30" i="18" s="1"/>
  <c r="I30" i="18"/>
  <c r="K30" i="18"/>
  <c r="R30" i="18"/>
  <c r="G31" i="18"/>
  <c r="M31" i="18" s="1"/>
  <c r="I31" i="18"/>
  <c r="K31" i="18"/>
  <c r="R31" i="18"/>
  <c r="G32" i="18"/>
  <c r="M32" i="18" s="1"/>
  <c r="I32" i="18"/>
  <c r="K32" i="18"/>
  <c r="R32" i="18"/>
  <c r="G33" i="18"/>
  <c r="M33" i="18" s="1"/>
  <c r="I33" i="18"/>
  <c r="K33" i="18"/>
  <c r="R33" i="18"/>
  <c r="G34" i="18"/>
  <c r="M34" i="18" s="1"/>
  <c r="I34" i="18"/>
  <c r="K34" i="18"/>
  <c r="R34" i="18"/>
  <c r="G35" i="18"/>
  <c r="M35" i="18" s="1"/>
  <c r="I35" i="18"/>
  <c r="K35" i="18"/>
  <c r="R35" i="18"/>
  <c r="G36" i="18"/>
  <c r="M36" i="18" s="1"/>
  <c r="I36" i="18"/>
  <c r="K36" i="18"/>
  <c r="R36" i="18"/>
  <c r="G37" i="18"/>
  <c r="M37" i="18" s="1"/>
  <c r="I37" i="18"/>
  <c r="K37" i="18"/>
  <c r="R37" i="18"/>
  <c r="G38" i="18"/>
  <c r="M38" i="18" s="1"/>
  <c r="I38" i="18"/>
  <c r="K38" i="18"/>
  <c r="R38" i="18"/>
  <c r="G39" i="18"/>
  <c r="M39" i="18" s="1"/>
  <c r="I39" i="18"/>
  <c r="K39" i="18"/>
  <c r="R39" i="18"/>
  <c r="G40" i="18"/>
  <c r="M40" i="18" s="1"/>
  <c r="I40" i="18"/>
  <c r="K40" i="18"/>
  <c r="R40" i="18"/>
  <c r="G41" i="18"/>
  <c r="M41" i="18" s="1"/>
  <c r="I41" i="18"/>
  <c r="K41" i="18"/>
  <c r="R41" i="18"/>
  <c r="G42" i="18"/>
  <c r="M42" i="18" s="1"/>
  <c r="I42" i="18"/>
  <c r="K42" i="18"/>
  <c r="R42" i="18"/>
  <c r="G43" i="18"/>
  <c r="M43" i="18" s="1"/>
  <c r="I43" i="18"/>
  <c r="K43" i="18"/>
  <c r="R43" i="18"/>
  <c r="G44" i="18"/>
  <c r="M44" i="18" s="1"/>
  <c r="I44" i="18"/>
  <c r="K44" i="18"/>
  <c r="R44" i="18"/>
  <c r="G45" i="18"/>
  <c r="M45" i="18" s="1"/>
  <c r="I45" i="18"/>
  <c r="K45" i="18"/>
  <c r="R45" i="18"/>
  <c r="G46" i="18"/>
  <c r="M46" i="18" s="1"/>
  <c r="I46" i="18"/>
  <c r="K46" i="18"/>
  <c r="R46" i="18"/>
  <c r="G47" i="18"/>
  <c r="M47" i="18" s="1"/>
  <c r="I47" i="18"/>
  <c r="K47" i="18"/>
  <c r="R47" i="18"/>
  <c r="G48" i="18"/>
  <c r="M48" i="18" s="1"/>
  <c r="I48" i="18"/>
  <c r="K48" i="18"/>
  <c r="R48" i="18"/>
  <c r="G49" i="18"/>
  <c r="M49" i="18" s="1"/>
  <c r="I49" i="18"/>
  <c r="K49" i="18"/>
  <c r="R49" i="18"/>
  <c r="G50" i="18"/>
  <c r="M50" i="18" s="1"/>
  <c r="I50" i="18"/>
  <c r="K50" i="18"/>
  <c r="R50" i="18"/>
  <c r="G51" i="18"/>
  <c r="M51" i="18" s="1"/>
  <c r="I51" i="18"/>
  <c r="K51" i="18"/>
  <c r="R51" i="18"/>
  <c r="G52" i="18"/>
  <c r="M52" i="18" s="1"/>
  <c r="I52" i="18"/>
  <c r="K52" i="18"/>
  <c r="R52" i="18"/>
  <c r="G53" i="18"/>
  <c r="M53" i="18" s="1"/>
  <c r="I53" i="18"/>
  <c r="K53" i="18"/>
  <c r="R53" i="18"/>
  <c r="G54" i="18"/>
  <c r="M54" i="18" s="1"/>
  <c r="I54" i="18"/>
  <c r="K54" i="18"/>
  <c r="R54" i="18"/>
  <c r="G55" i="18"/>
  <c r="M55" i="18" s="1"/>
  <c r="I55" i="18"/>
  <c r="K55" i="18"/>
  <c r="R55" i="18"/>
  <c r="G56" i="18"/>
  <c r="M56" i="18" s="1"/>
  <c r="I56" i="18"/>
  <c r="K56" i="18"/>
  <c r="R56" i="18"/>
  <c r="G57" i="18"/>
  <c r="I57" i="18"/>
  <c r="K57" i="18"/>
  <c r="M57" i="18"/>
  <c r="R57" i="18"/>
  <c r="G58" i="18"/>
  <c r="M58" i="18" s="1"/>
  <c r="I58" i="18"/>
  <c r="K58" i="18"/>
  <c r="R58" i="18"/>
  <c r="G59" i="18"/>
  <c r="M59" i="18" s="1"/>
  <c r="I59" i="18"/>
  <c r="K59" i="18"/>
  <c r="R59" i="18"/>
  <c r="G60" i="18"/>
  <c r="M60" i="18" s="1"/>
  <c r="I60" i="18"/>
  <c r="K60" i="18"/>
  <c r="R60" i="18"/>
  <c r="G61" i="18"/>
  <c r="M61" i="18" s="1"/>
  <c r="I61" i="18"/>
  <c r="K61" i="18"/>
  <c r="R61" i="18"/>
  <c r="G62" i="18"/>
  <c r="M62" i="18" s="1"/>
  <c r="I62" i="18"/>
  <c r="K62" i="18"/>
  <c r="R62" i="18"/>
  <c r="G63" i="18"/>
  <c r="M63" i="18" s="1"/>
  <c r="I63" i="18"/>
  <c r="K63" i="18"/>
  <c r="R63" i="18"/>
  <c r="G64" i="18"/>
  <c r="M64" i="18" s="1"/>
  <c r="I64" i="18"/>
  <c r="K64" i="18"/>
  <c r="R64" i="18"/>
  <c r="G65" i="18"/>
  <c r="M65" i="18" s="1"/>
  <c r="I65" i="18"/>
  <c r="K65" i="18"/>
  <c r="R65" i="18"/>
  <c r="G66" i="18"/>
  <c r="M66" i="18" s="1"/>
  <c r="I66" i="18"/>
  <c r="K66" i="18"/>
  <c r="R66" i="18"/>
  <c r="G67" i="18"/>
  <c r="M67" i="18" s="1"/>
  <c r="I67" i="18"/>
  <c r="K67" i="18"/>
  <c r="R67" i="18"/>
  <c r="G68" i="18"/>
  <c r="M68" i="18" s="1"/>
  <c r="I68" i="18"/>
  <c r="K68" i="18"/>
  <c r="R68" i="18"/>
  <c r="G69" i="18"/>
  <c r="M69" i="18" s="1"/>
  <c r="I69" i="18"/>
  <c r="K69" i="18"/>
  <c r="R69" i="18"/>
  <c r="G70" i="18"/>
  <c r="M70" i="18" s="1"/>
  <c r="I70" i="18"/>
  <c r="K70" i="18"/>
  <c r="R70" i="18"/>
  <c r="G72" i="18"/>
  <c r="M72" i="18" s="1"/>
  <c r="I72" i="18"/>
  <c r="K72" i="18"/>
  <c r="R72" i="18"/>
  <c r="G73" i="18"/>
  <c r="M73" i="18" s="1"/>
  <c r="I73" i="18"/>
  <c r="K73" i="18"/>
  <c r="R73" i="18"/>
  <c r="G74" i="18"/>
  <c r="M74" i="18" s="1"/>
  <c r="I74" i="18"/>
  <c r="K74" i="18"/>
  <c r="R74" i="18"/>
  <c r="G75" i="18"/>
  <c r="M75" i="18" s="1"/>
  <c r="I75" i="18"/>
  <c r="K75" i="18"/>
  <c r="R75" i="18"/>
  <c r="G77" i="18"/>
  <c r="M77" i="18" s="1"/>
  <c r="I77" i="18"/>
  <c r="K77" i="18"/>
  <c r="R77" i="18"/>
  <c r="G78" i="18"/>
  <c r="M78" i="18" s="1"/>
  <c r="I78" i="18"/>
  <c r="K78" i="18"/>
  <c r="R78" i="18"/>
  <c r="G79" i="18"/>
  <c r="I79" i="18"/>
  <c r="K79" i="18"/>
  <c r="R79" i="18"/>
  <c r="G80" i="18"/>
  <c r="M80" i="18" s="1"/>
  <c r="I80" i="18"/>
  <c r="K80" i="18"/>
  <c r="R80" i="18"/>
  <c r="G81" i="18"/>
  <c r="M81" i="18" s="1"/>
  <c r="I81" i="18"/>
  <c r="K81" i="18"/>
  <c r="R81" i="18"/>
  <c r="G83" i="18"/>
  <c r="M83" i="18" s="1"/>
  <c r="I83" i="18"/>
  <c r="K83" i="18"/>
  <c r="R83" i="18"/>
  <c r="G84" i="18"/>
  <c r="M84" i="18" s="1"/>
  <c r="I84" i="18"/>
  <c r="K84" i="18"/>
  <c r="R84" i="18"/>
  <c r="G85" i="18"/>
  <c r="M85" i="18" s="1"/>
  <c r="I85" i="18"/>
  <c r="K85" i="18"/>
  <c r="R85" i="18"/>
  <c r="G86" i="18"/>
  <c r="M86" i="18" s="1"/>
  <c r="I86" i="18"/>
  <c r="K86" i="18"/>
  <c r="R86" i="18"/>
  <c r="G87" i="18"/>
  <c r="M87" i="18" s="1"/>
  <c r="I87" i="18"/>
  <c r="K87" i="18"/>
  <c r="R87" i="18"/>
  <c r="G88" i="18"/>
  <c r="M88" i="18" s="1"/>
  <c r="I88" i="18"/>
  <c r="K88" i="18"/>
  <c r="R88" i="18"/>
  <c r="G89" i="18"/>
  <c r="M89" i="18" s="1"/>
  <c r="I89" i="18"/>
  <c r="K89" i="18"/>
  <c r="R89" i="18"/>
  <c r="G90" i="18"/>
  <c r="M90" i="18" s="1"/>
  <c r="I90" i="18"/>
  <c r="K90" i="18"/>
  <c r="R90" i="18"/>
  <c r="G91" i="18"/>
  <c r="M91" i="18" s="1"/>
  <c r="I91" i="18"/>
  <c r="K91" i="18"/>
  <c r="R91" i="18"/>
  <c r="G92" i="18"/>
  <c r="M92" i="18" s="1"/>
  <c r="I92" i="18"/>
  <c r="K92" i="18"/>
  <c r="R92" i="18"/>
  <c r="G93" i="18"/>
  <c r="M93" i="18" s="1"/>
  <c r="I93" i="18"/>
  <c r="K93" i="18"/>
  <c r="R93" i="18"/>
  <c r="G94" i="18"/>
  <c r="M94" i="18" s="1"/>
  <c r="I94" i="18"/>
  <c r="K94" i="18"/>
  <c r="R94" i="18"/>
  <c r="G95" i="18"/>
  <c r="M95" i="18" s="1"/>
  <c r="I95" i="18"/>
  <c r="K95" i="18"/>
  <c r="R95" i="18"/>
  <c r="G96" i="18"/>
  <c r="M96" i="18" s="1"/>
  <c r="I96" i="18"/>
  <c r="K96" i="18"/>
  <c r="R96" i="18"/>
  <c r="G97" i="18"/>
  <c r="M97" i="18" s="1"/>
  <c r="I97" i="18"/>
  <c r="K97" i="18"/>
  <c r="R97" i="18"/>
  <c r="G98" i="18"/>
  <c r="M98" i="18" s="1"/>
  <c r="I98" i="18"/>
  <c r="K98" i="18"/>
  <c r="R98" i="18"/>
  <c r="G99" i="18"/>
  <c r="M99" i="18" s="1"/>
  <c r="I99" i="18"/>
  <c r="K99" i="18"/>
  <c r="R99" i="18"/>
  <c r="G100" i="18"/>
  <c r="M100" i="18" s="1"/>
  <c r="I100" i="18"/>
  <c r="K100" i="18"/>
  <c r="R100" i="18"/>
  <c r="G101" i="18"/>
  <c r="I101" i="18"/>
  <c r="K101" i="18"/>
  <c r="M101" i="18"/>
  <c r="R101" i="18"/>
  <c r="G102" i="18"/>
  <c r="M102" i="18" s="1"/>
  <c r="I102" i="18"/>
  <c r="K102" i="18"/>
  <c r="R102" i="18"/>
  <c r="G103" i="18"/>
  <c r="M103" i="18" s="1"/>
  <c r="I103" i="18"/>
  <c r="K103" i="18"/>
  <c r="R103" i="18"/>
  <c r="G104" i="18"/>
  <c r="M104" i="18" s="1"/>
  <c r="I104" i="18"/>
  <c r="K104" i="18"/>
  <c r="R104" i="18"/>
  <c r="G105" i="18"/>
  <c r="M105" i="18" s="1"/>
  <c r="I105" i="18"/>
  <c r="K105" i="18"/>
  <c r="R105" i="18"/>
  <c r="G106" i="18"/>
  <c r="M106" i="18" s="1"/>
  <c r="I106" i="18"/>
  <c r="K106" i="18"/>
  <c r="R106" i="18"/>
  <c r="G107" i="18"/>
  <c r="M107" i="18" s="1"/>
  <c r="I107" i="18"/>
  <c r="K107" i="18"/>
  <c r="R107" i="18"/>
  <c r="G108" i="18"/>
  <c r="M108" i="18" s="1"/>
  <c r="I108" i="18"/>
  <c r="K108" i="18"/>
  <c r="R108" i="18"/>
  <c r="G109" i="18"/>
  <c r="M109" i="18" s="1"/>
  <c r="I109" i="18"/>
  <c r="K109" i="18"/>
  <c r="R109" i="18"/>
  <c r="G110" i="18"/>
  <c r="M110" i="18" s="1"/>
  <c r="I110" i="18"/>
  <c r="K110" i="18"/>
  <c r="R110" i="18"/>
  <c r="G111" i="18"/>
  <c r="M111" i="18" s="1"/>
  <c r="I111" i="18"/>
  <c r="K111" i="18"/>
  <c r="R111" i="18"/>
  <c r="G112" i="18"/>
  <c r="M112" i="18" s="1"/>
  <c r="I112" i="18"/>
  <c r="K112" i="18"/>
  <c r="R112" i="18"/>
  <c r="G113" i="18"/>
  <c r="M113" i="18" s="1"/>
  <c r="I113" i="18"/>
  <c r="K113" i="18"/>
  <c r="R113" i="18"/>
  <c r="G114" i="18"/>
  <c r="M114" i="18" s="1"/>
  <c r="I114" i="18"/>
  <c r="K114" i="18"/>
  <c r="R114" i="18"/>
  <c r="G115" i="18"/>
  <c r="M115" i="18" s="1"/>
  <c r="I115" i="18"/>
  <c r="K115" i="18"/>
  <c r="R115" i="18"/>
  <c r="G116" i="18"/>
  <c r="M116" i="18" s="1"/>
  <c r="I116" i="18"/>
  <c r="K116" i="18"/>
  <c r="R116" i="18"/>
  <c r="G117" i="18"/>
  <c r="M117" i="18" s="1"/>
  <c r="I117" i="18"/>
  <c r="K117" i="18"/>
  <c r="R117" i="18"/>
  <c r="G118" i="18"/>
  <c r="M118" i="18" s="1"/>
  <c r="I118" i="18"/>
  <c r="K118" i="18"/>
  <c r="R118" i="18"/>
  <c r="G119" i="18"/>
  <c r="M119" i="18" s="1"/>
  <c r="I119" i="18"/>
  <c r="K119" i="18"/>
  <c r="R119" i="18"/>
  <c r="G120" i="18"/>
  <c r="M120" i="18" s="1"/>
  <c r="I120" i="18"/>
  <c r="K120" i="18"/>
  <c r="R120" i="18"/>
  <c r="G121" i="18"/>
  <c r="M121" i="18" s="1"/>
  <c r="I121" i="18"/>
  <c r="K121" i="18"/>
  <c r="R121" i="18"/>
  <c r="G122" i="18"/>
  <c r="M122" i="18" s="1"/>
  <c r="I122" i="18"/>
  <c r="K122" i="18"/>
  <c r="R122" i="18"/>
  <c r="G123" i="18"/>
  <c r="I123" i="18"/>
  <c r="K123" i="18"/>
  <c r="M123" i="18"/>
  <c r="R123" i="18"/>
  <c r="G124" i="18"/>
  <c r="M124" i="18" s="1"/>
  <c r="I124" i="18"/>
  <c r="K124" i="18"/>
  <c r="R124" i="18"/>
  <c r="G125" i="18"/>
  <c r="M125" i="18" s="1"/>
  <c r="I125" i="18"/>
  <c r="K125" i="18"/>
  <c r="R125" i="18"/>
  <c r="G126" i="18"/>
  <c r="M126" i="18" s="1"/>
  <c r="I126" i="18"/>
  <c r="K126" i="18"/>
  <c r="R126" i="18"/>
  <c r="G127" i="18"/>
  <c r="M127" i="18" s="1"/>
  <c r="I127" i="18"/>
  <c r="K127" i="18"/>
  <c r="R127" i="18"/>
  <c r="G128" i="18"/>
  <c r="M128" i="18" s="1"/>
  <c r="I128" i="18"/>
  <c r="K128" i="18"/>
  <c r="R128" i="18"/>
  <c r="G129" i="18"/>
  <c r="M129" i="18" s="1"/>
  <c r="I129" i="18"/>
  <c r="K129" i="18"/>
  <c r="R129" i="18"/>
  <c r="G131" i="18"/>
  <c r="I131" i="18"/>
  <c r="K131" i="18"/>
  <c r="R131" i="18"/>
  <c r="G132" i="18"/>
  <c r="M132" i="18" s="1"/>
  <c r="I132" i="18"/>
  <c r="K132" i="18"/>
  <c r="R132" i="18"/>
  <c r="G134" i="18"/>
  <c r="M134" i="18" s="1"/>
  <c r="I134" i="18"/>
  <c r="I133" i="18" s="1"/>
  <c r="K134" i="18"/>
  <c r="R134" i="18"/>
  <c r="G135" i="18"/>
  <c r="I135" i="18"/>
  <c r="K135" i="18"/>
  <c r="R135" i="18"/>
  <c r="G137" i="18"/>
  <c r="M137" i="18" s="1"/>
  <c r="I137" i="18"/>
  <c r="K137" i="18"/>
  <c r="R137" i="18"/>
  <c r="G138" i="18"/>
  <c r="I138" i="18"/>
  <c r="K138" i="18"/>
  <c r="R138" i="18"/>
  <c r="G139" i="18"/>
  <c r="M139" i="18" s="1"/>
  <c r="I139" i="18"/>
  <c r="I136" i="18" s="1"/>
  <c r="K139" i="18"/>
  <c r="R139" i="18"/>
  <c r="G141" i="18"/>
  <c r="I141" i="18"/>
  <c r="K141" i="18"/>
  <c r="R141" i="18"/>
  <c r="G142" i="18"/>
  <c r="M142" i="18" s="1"/>
  <c r="I142" i="18"/>
  <c r="K142" i="18"/>
  <c r="R142" i="18"/>
  <c r="G143" i="18"/>
  <c r="M143" i="18" s="1"/>
  <c r="I143" i="18"/>
  <c r="K143" i="18"/>
  <c r="R143" i="18"/>
  <c r="G144" i="18"/>
  <c r="M144" i="18" s="1"/>
  <c r="I144" i="18"/>
  <c r="K144" i="18"/>
  <c r="R144" i="18"/>
  <c r="G145" i="18"/>
  <c r="M145" i="18" s="1"/>
  <c r="I145" i="18"/>
  <c r="K145" i="18"/>
  <c r="R145" i="18"/>
  <c r="G146" i="18"/>
  <c r="M146" i="18" s="1"/>
  <c r="I146" i="18"/>
  <c r="K146" i="18"/>
  <c r="R146" i="18"/>
  <c r="G147" i="18"/>
  <c r="M147" i="18" s="1"/>
  <c r="I147" i="18"/>
  <c r="K147" i="18"/>
  <c r="R147" i="18"/>
  <c r="G149" i="18"/>
  <c r="I149" i="18"/>
  <c r="K149" i="18"/>
  <c r="R149" i="18"/>
  <c r="G150" i="18"/>
  <c r="M150" i="18" s="1"/>
  <c r="I150" i="18"/>
  <c r="K150" i="18"/>
  <c r="R150" i="18"/>
  <c r="G152" i="18"/>
  <c r="M152" i="18" s="1"/>
  <c r="I152" i="18"/>
  <c r="K152" i="18"/>
  <c r="R152" i="18"/>
  <c r="G153" i="18"/>
  <c r="M153" i="18" s="1"/>
  <c r="I153" i="18"/>
  <c r="K153" i="18"/>
  <c r="R153" i="18"/>
  <c r="G154" i="18"/>
  <c r="I154" i="18"/>
  <c r="K154" i="18"/>
  <c r="R154" i="18"/>
  <c r="G155" i="18"/>
  <c r="M155" i="18" s="1"/>
  <c r="I155" i="18"/>
  <c r="K155" i="18"/>
  <c r="R155" i="18"/>
  <c r="G156" i="18"/>
  <c r="M156" i="18" s="1"/>
  <c r="I156" i="18"/>
  <c r="K156" i="18"/>
  <c r="R156" i="18"/>
  <c r="G157" i="18"/>
  <c r="M157" i="18" s="1"/>
  <c r="I157" i="18"/>
  <c r="K157" i="18"/>
  <c r="R157" i="18"/>
  <c r="G158" i="18"/>
  <c r="M158" i="18" s="1"/>
  <c r="I158" i="18"/>
  <c r="K158" i="18"/>
  <c r="R158" i="18"/>
  <c r="G159" i="18"/>
  <c r="M159" i="18" s="1"/>
  <c r="I159" i="18"/>
  <c r="K159" i="18"/>
  <c r="R159" i="18"/>
  <c r="G160" i="18"/>
  <c r="M160" i="18" s="1"/>
  <c r="I160" i="18"/>
  <c r="K160" i="18"/>
  <c r="R160" i="18"/>
  <c r="G161" i="18"/>
  <c r="I161" i="18"/>
  <c r="K161" i="18"/>
  <c r="M161" i="18"/>
  <c r="R161" i="18"/>
  <c r="G162" i="18"/>
  <c r="M162" i="18" s="1"/>
  <c r="I162" i="18"/>
  <c r="K162" i="18"/>
  <c r="R162" i="18"/>
  <c r="G164" i="18"/>
  <c r="I164" i="18"/>
  <c r="K164" i="18"/>
  <c r="R164" i="18"/>
  <c r="G165" i="18"/>
  <c r="M165" i="18" s="1"/>
  <c r="I165" i="18"/>
  <c r="K165" i="18"/>
  <c r="R165" i="18"/>
  <c r="G167" i="18"/>
  <c r="M167" i="18" s="1"/>
  <c r="I167" i="18"/>
  <c r="K167" i="18"/>
  <c r="R167" i="18"/>
  <c r="G170" i="18"/>
  <c r="M170" i="18" s="1"/>
  <c r="I170" i="18"/>
  <c r="K170" i="18"/>
  <c r="R170" i="18"/>
  <c r="G171" i="18"/>
  <c r="M171" i="18" s="1"/>
  <c r="I171" i="18"/>
  <c r="K171" i="18"/>
  <c r="R171" i="18"/>
  <c r="G172" i="18"/>
  <c r="I172" i="18"/>
  <c r="K172" i="18"/>
  <c r="R172" i="18"/>
  <c r="G173" i="18"/>
  <c r="M173" i="18" s="1"/>
  <c r="I173" i="18"/>
  <c r="K173" i="18"/>
  <c r="R173" i="18"/>
  <c r="G174" i="18"/>
  <c r="M174" i="18" s="1"/>
  <c r="I174" i="18"/>
  <c r="K174" i="18"/>
  <c r="R174" i="18"/>
  <c r="G175" i="18"/>
  <c r="M175" i="18" s="1"/>
  <c r="I175" i="18"/>
  <c r="K175" i="18"/>
  <c r="R175" i="18"/>
  <c r="G176" i="18"/>
  <c r="M176" i="18" s="1"/>
  <c r="I176" i="18"/>
  <c r="K176" i="18"/>
  <c r="R176" i="18"/>
  <c r="G177" i="18"/>
  <c r="M177" i="18" s="1"/>
  <c r="I177" i="18"/>
  <c r="K177" i="18"/>
  <c r="R177" i="18"/>
  <c r="G179" i="18"/>
  <c r="M179" i="18" s="1"/>
  <c r="I179" i="18"/>
  <c r="K179" i="18"/>
  <c r="R179" i="18"/>
  <c r="G180" i="18"/>
  <c r="I180" i="18"/>
  <c r="K180" i="18"/>
  <c r="R180" i="18"/>
  <c r="G181" i="18"/>
  <c r="M181" i="18" s="1"/>
  <c r="I181" i="18"/>
  <c r="K181" i="18"/>
  <c r="R181" i="18"/>
  <c r="G182" i="18"/>
  <c r="M182" i="18" s="1"/>
  <c r="I182" i="18"/>
  <c r="K182" i="18"/>
  <c r="R182" i="18"/>
  <c r="G183" i="18"/>
  <c r="M183" i="18" s="1"/>
  <c r="I183" i="18"/>
  <c r="K183" i="18"/>
  <c r="R183" i="18"/>
  <c r="G184" i="18"/>
  <c r="M184" i="18" s="1"/>
  <c r="I184" i="18"/>
  <c r="K184" i="18"/>
  <c r="R184" i="18"/>
  <c r="G185" i="18"/>
  <c r="M185" i="18" s="1"/>
  <c r="I185" i="18"/>
  <c r="K185" i="18"/>
  <c r="R185" i="18"/>
  <c r="G186" i="18"/>
  <c r="M186" i="18" s="1"/>
  <c r="I186" i="18"/>
  <c r="K186" i="18"/>
  <c r="R186" i="18"/>
  <c r="G188" i="18"/>
  <c r="M188" i="18" s="1"/>
  <c r="I188" i="18"/>
  <c r="K188" i="18"/>
  <c r="R188" i="18"/>
  <c r="G189" i="18"/>
  <c r="M189" i="18" s="1"/>
  <c r="I189" i="18"/>
  <c r="K189" i="18"/>
  <c r="R189" i="18"/>
  <c r="G190" i="18"/>
  <c r="I190" i="18"/>
  <c r="K190" i="18"/>
  <c r="M190" i="18"/>
  <c r="R190" i="18"/>
  <c r="G191" i="18"/>
  <c r="M191" i="18" s="1"/>
  <c r="I191" i="18"/>
  <c r="K191" i="18"/>
  <c r="R191" i="18"/>
  <c r="G192" i="18"/>
  <c r="M192" i="18" s="1"/>
  <c r="I192" i="18"/>
  <c r="K192" i="18"/>
  <c r="R192" i="18"/>
  <c r="G194" i="18"/>
  <c r="M194" i="18" s="1"/>
  <c r="I194" i="18"/>
  <c r="K194" i="18"/>
  <c r="R194" i="18"/>
  <c r="G195" i="18"/>
  <c r="M195" i="18" s="1"/>
  <c r="I195" i="18"/>
  <c r="K195" i="18"/>
  <c r="R195" i="18"/>
  <c r="G196" i="18"/>
  <c r="M196" i="18" s="1"/>
  <c r="I196" i="18"/>
  <c r="K196" i="18"/>
  <c r="R196" i="18"/>
  <c r="G197" i="18"/>
  <c r="M197" i="18" s="1"/>
  <c r="I197" i="18"/>
  <c r="K197" i="18"/>
  <c r="R197" i="18"/>
  <c r="G198" i="18"/>
  <c r="M198" i="18" s="1"/>
  <c r="I198" i="18"/>
  <c r="K198" i="18"/>
  <c r="R198" i="18"/>
  <c r="G200" i="18"/>
  <c r="M200" i="18" s="1"/>
  <c r="I200" i="18"/>
  <c r="K200" i="18"/>
  <c r="R200" i="18"/>
  <c r="G201" i="18"/>
  <c r="I201" i="18"/>
  <c r="K201" i="18"/>
  <c r="R201" i="18"/>
  <c r="G202" i="18"/>
  <c r="M202" i="18" s="1"/>
  <c r="I202" i="18"/>
  <c r="K202" i="18"/>
  <c r="R202" i="18"/>
  <c r="G204" i="18"/>
  <c r="I204" i="18"/>
  <c r="K204" i="18"/>
  <c r="R204" i="18"/>
  <c r="G205" i="18"/>
  <c r="M205" i="18" s="1"/>
  <c r="I205" i="18"/>
  <c r="K205" i="18"/>
  <c r="R205" i="18"/>
  <c r="G206" i="18"/>
  <c r="M206" i="18" s="1"/>
  <c r="I206" i="18"/>
  <c r="K206" i="18"/>
  <c r="R206" i="18"/>
  <c r="G208" i="18"/>
  <c r="M208" i="18" s="1"/>
  <c r="I208" i="18"/>
  <c r="K208" i="18"/>
  <c r="R208" i="18"/>
  <c r="G209" i="18"/>
  <c r="I209" i="18"/>
  <c r="K209" i="18"/>
  <c r="R209" i="18"/>
  <c r="G210" i="18"/>
  <c r="M210" i="18" s="1"/>
  <c r="I210" i="18"/>
  <c r="K210" i="18"/>
  <c r="R210" i="18"/>
  <c r="G211" i="18"/>
  <c r="M211" i="18" s="1"/>
  <c r="I211" i="18"/>
  <c r="K211" i="18"/>
  <c r="R211" i="18"/>
  <c r="G212" i="18"/>
  <c r="M212" i="18" s="1"/>
  <c r="I212" i="18"/>
  <c r="K212" i="18"/>
  <c r="R212" i="18"/>
  <c r="G213" i="18"/>
  <c r="M213" i="18" s="1"/>
  <c r="I213" i="18"/>
  <c r="K213" i="18"/>
  <c r="R213" i="18"/>
  <c r="G214" i="18"/>
  <c r="M214" i="18" s="1"/>
  <c r="I214" i="18"/>
  <c r="K214" i="18"/>
  <c r="R214" i="18"/>
  <c r="G215" i="18"/>
  <c r="I215" i="18"/>
  <c r="K215" i="18"/>
  <c r="M215" i="18"/>
  <c r="R215" i="18"/>
  <c r="G216" i="18"/>
  <c r="M216" i="18" s="1"/>
  <c r="I216" i="18"/>
  <c r="K216" i="18"/>
  <c r="R216" i="18"/>
  <c r="G217" i="18"/>
  <c r="M217" i="18" s="1"/>
  <c r="I217" i="18"/>
  <c r="K217" i="18"/>
  <c r="R217" i="18"/>
  <c r="G218" i="18"/>
  <c r="M218" i="18" s="1"/>
  <c r="I218" i="18"/>
  <c r="K218" i="18"/>
  <c r="R218" i="18"/>
  <c r="G219" i="18"/>
  <c r="M219" i="18" s="1"/>
  <c r="I219" i="18"/>
  <c r="K219" i="18"/>
  <c r="R219" i="18"/>
  <c r="G220" i="18"/>
  <c r="M220" i="18" s="1"/>
  <c r="I220" i="18"/>
  <c r="K220" i="18"/>
  <c r="R220" i="18"/>
  <c r="G221" i="18"/>
  <c r="M221" i="18" s="1"/>
  <c r="I221" i="18"/>
  <c r="K221" i="18"/>
  <c r="R221" i="18"/>
  <c r="G222" i="18"/>
  <c r="M222" i="18" s="1"/>
  <c r="I222" i="18"/>
  <c r="K222" i="18"/>
  <c r="R222" i="18"/>
  <c r="G223" i="18"/>
  <c r="M223" i="18" s="1"/>
  <c r="I223" i="18"/>
  <c r="K223" i="18"/>
  <c r="R223" i="18"/>
  <c r="G224" i="18"/>
  <c r="M224" i="18" s="1"/>
  <c r="I224" i="18"/>
  <c r="K224" i="18"/>
  <c r="R224" i="18"/>
  <c r="G226" i="18"/>
  <c r="I226" i="18"/>
  <c r="K226" i="18"/>
  <c r="M226" i="18"/>
  <c r="R226" i="18"/>
  <c r="G227" i="18"/>
  <c r="M227" i="18" s="1"/>
  <c r="I227" i="18"/>
  <c r="K227" i="18"/>
  <c r="R227" i="18"/>
  <c r="G228" i="18"/>
  <c r="I228" i="18"/>
  <c r="K228" i="18"/>
  <c r="M228" i="18"/>
  <c r="R228" i="18"/>
  <c r="G229" i="18"/>
  <c r="M229" i="18" s="1"/>
  <c r="I229" i="18"/>
  <c r="K229" i="18"/>
  <c r="R229" i="18"/>
  <c r="G230" i="18"/>
  <c r="M230" i="18" s="1"/>
  <c r="I230" i="18"/>
  <c r="K230" i="18"/>
  <c r="R230" i="18"/>
  <c r="G231" i="18"/>
  <c r="M231" i="18" s="1"/>
  <c r="I231" i="18"/>
  <c r="K231" i="18"/>
  <c r="R231" i="18"/>
  <c r="G232" i="18"/>
  <c r="M232" i="18" s="1"/>
  <c r="I232" i="18"/>
  <c r="K232" i="18"/>
  <c r="R232" i="18"/>
  <c r="G233" i="18"/>
  <c r="I233" i="18"/>
  <c r="K233" i="18"/>
  <c r="R233" i="18"/>
  <c r="G234" i="18"/>
  <c r="M234" i="18" s="1"/>
  <c r="I234" i="18"/>
  <c r="K234" i="18"/>
  <c r="R234" i="18"/>
  <c r="G235" i="18"/>
  <c r="M235" i="18" s="1"/>
  <c r="I235" i="18"/>
  <c r="K235" i="18"/>
  <c r="R235" i="18"/>
  <c r="G236" i="18"/>
  <c r="M236" i="18" s="1"/>
  <c r="I236" i="18"/>
  <c r="K236" i="18"/>
  <c r="R236" i="18"/>
  <c r="G237" i="18"/>
  <c r="M237" i="18" s="1"/>
  <c r="I237" i="18"/>
  <c r="K237" i="18"/>
  <c r="R237" i="18"/>
  <c r="G238" i="18"/>
  <c r="M238" i="18" s="1"/>
  <c r="I238" i="18"/>
  <c r="K238" i="18"/>
  <c r="R238" i="18"/>
  <c r="G239" i="18"/>
  <c r="M239" i="18" s="1"/>
  <c r="I239" i="18"/>
  <c r="K239" i="18"/>
  <c r="R239" i="18"/>
  <c r="G240" i="18"/>
  <c r="M240" i="18" s="1"/>
  <c r="I240" i="18"/>
  <c r="K240" i="18"/>
  <c r="R240" i="18"/>
  <c r="G241" i="18"/>
  <c r="M241" i="18" s="1"/>
  <c r="I241" i="18"/>
  <c r="K241" i="18"/>
  <c r="R241" i="18"/>
  <c r="G242" i="18"/>
  <c r="M242" i="18" s="1"/>
  <c r="I242" i="18"/>
  <c r="K242" i="18"/>
  <c r="R242" i="18"/>
  <c r="G243" i="18"/>
  <c r="M243" i="18" s="1"/>
  <c r="I243" i="18"/>
  <c r="K243" i="18"/>
  <c r="R243" i="18"/>
  <c r="G244" i="18"/>
  <c r="M244" i="18" s="1"/>
  <c r="I244" i="18"/>
  <c r="K244" i="18"/>
  <c r="R244" i="18"/>
  <c r="G245" i="18"/>
  <c r="M245" i="18" s="1"/>
  <c r="I245" i="18"/>
  <c r="K245" i="18"/>
  <c r="R245" i="18"/>
  <c r="G246" i="18"/>
  <c r="M246" i="18" s="1"/>
  <c r="I246" i="18"/>
  <c r="K246" i="18"/>
  <c r="R246" i="18"/>
  <c r="G247" i="18"/>
  <c r="M247" i="18" s="1"/>
  <c r="I247" i="18"/>
  <c r="K247" i="18"/>
  <c r="R247" i="18"/>
  <c r="G248" i="18"/>
  <c r="M248" i="18" s="1"/>
  <c r="I248" i="18"/>
  <c r="K248" i="18"/>
  <c r="R248" i="18"/>
  <c r="G249" i="18"/>
  <c r="M249" i="18" s="1"/>
  <c r="I249" i="18"/>
  <c r="K249" i="18"/>
  <c r="R249" i="18"/>
  <c r="G250" i="18"/>
  <c r="M250" i="18" s="1"/>
  <c r="I250" i="18"/>
  <c r="K250" i="18"/>
  <c r="R250" i="18"/>
  <c r="G252" i="18"/>
  <c r="I252" i="18"/>
  <c r="K252" i="18"/>
  <c r="R252" i="18"/>
  <c r="G253" i="18"/>
  <c r="M253" i="18" s="1"/>
  <c r="I253" i="18"/>
  <c r="K253" i="18"/>
  <c r="R253" i="18"/>
  <c r="G254" i="18"/>
  <c r="M254" i="18" s="1"/>
  <c r="I254" i="18"/>
  <c r="K254" i="18"/>
  <c r="R254" i="18"/>
  <c r="G255" i="18"/>
  <c r="M255" i="18" s="1"/>
  <c r="I255" i="18"/>
  <c r="K255" i="18"/>
  <c r="R255" i="18"/>
  <c r="G256" i="18"/>
  <c r="M256" i="18" s="1"/>
  <c r="I256" i="18"/>
  <c r="K256" i="18"/>
  <c r="R256" i="18"/>
  <c r="G257" i="18"/>
  <c r="M257" i="18" s="1"/>
  <c r="I257" i="18"/>
  <c r="K257" i="18"/>
  <c r="R257" i="18"/>
  <c r="G258" i="18"/>
  <c r="M258" i="18" s="1"/>
  <c r="I258" i="18"/>
  <c r="K258" i="18"/>
  <c r="R258" i="18"/>
  <c r="G259" i="18"/>
  <c r="M259" i="18" s="1"/>
  <c r="I259" i="18"/>
  <c r="K259" i="18"/>
  <c r="R259" i="18"/>
  <c r="G260" i="18"/>
  <c r="I260" i="18"/>
  <c r="K260" i="18"/>
  <c r="M260" i="18"/>
  <c r="R260" i="18"/>
  <c r="G261" i="18"/>
  <c r="M261" i="18" s="1"/>
  <c r="I261" i="18"/>
  <c r="K261" i="18"/>
  <c r="R261" i="18"/>
  <c r="G262" i="18"/>
  <c r="M262" i="18" s="1"/>
  <c r="I262" i="18"/>
  <c r="K262" i="18"/>
  <c r="R262" i="18"/>
  <c r="G263" i="18"/>
  <c r="M263" i="18" s="1"/>
  <c r="I263" i="18"/>
  <c r="K263" i="18"/>
  <c r="R263" i="18"/>
  <c r="G265" i="18"/>
  <c r="I265" i="18"/>
  <c r="K265" i="18"/>
  <c r="R265" i="18"/>
  <c r="G266" i="18"/>
  <c r="M266" i="18" s="1"/>
  <c r="I266" i="18"/>
  <c r="K266" i="18"/>
  <c r="R266" i="18"/>
  <c r="G267" i="18"/>
  <c r="M267" i="18" s="1"/>
  <c r="I267" i="18"/>
  <c r="K267" i="18"/>
  <c r="R267" i="18"/>
  <c r="G268" i="18"/>
  <c r="M268" i="18" s="1"/>
  <c r="I268" i="18"/>
  <c r="K268" i="18"/>
  <c r="R268" i="18"/>
  <c r="G269" i="18"/>
  <c r="M269" i="18" s="1"/>
  <c r="I269" i="18"/>
  <c r="K269" i="18"/>
  <c r="R269" i="18"/>
  <c r="G270" i="18"/>
  <c r="M270" i="18" s="1"/>
  <c r="I270" i="18"/>
  <c r="K270" i="18"/>
  <c r="R270" i="18"/>
  <c r="G271" i="18"/>
  <c r="M271" i="18" s="1"/>
  <c r="I271" i="18"/>
  <c r="K271" i="18"/>
  <c r="R271" i="18"/>
  <c r="G273" i="18"/>
  <c r="I273" i="18"/>
  <c r="K273" i="18"/>
  <c r="R273" i="18"/>
  <c r="G274" i="18"/>
  <c r="M274" i="18" s="1"/>
  <c r="I274" i="18"/>
  <c r="K274" i="18"/>
  <c r="R274" i="18"/>
  <c r="G275" i="18"/>
  <c r="M275" i="18" s="1"/>
  <c r="I275" i="18"/>
  <c r="K275" i="18"/>
  <c r="R275" i="18"/>
  <c r="G276" i="18"/>
  <c r="M276" i="18" s="1"/>
  <c r="I276" i="18"/>
  <c r="K276" i="18"/>
  <c r="R276" i="18"/>
  <c r="G277" i="18"/>
  <c r="M277" i="18" s="1"/>
  <c r="I277" i="18"/>
  <c r="K277" i="18"/>
  <c r="R277" i="18"/>
  <c r="G278" i="18"/>
  <c r="M278" i="18" s="1"/>
  <c r="I278" i="18"/>
  <c r="K278" i="18"/>
  <c r="R278" i="18"/>
  <c r="G279" i="18"/>
  <c r="M279" i="18" s="1"/>
  <c r="I279" i="18"/>
  <c r="K279" i="18"/>
  <c r="R279" i="18"/>
  <c r="G280" i="18"/>
  <c r="M280" i="18" s="1"/>
  <c r="I280" i="18"/>
  <c r="K280" i="18"/>
  <c r="R280" i="18"/>
  <c r="G281" i="18"/>
  <c r="M281" i="18" s="1"/>
  <c r="I281" i="18"/>
  <c r="K281" i="18"/>
  <c r="R281" i="18"/>
  <c r="G282" i="18"/>
  <c r="M282" i="18" s="1"/>
  <c r="I282" i="18"/>
  <c r="K282" i="18"/>
  <c r="R282" i="18"/>
  <c r="G283" i="18"/>
  <c r="I283" i="18"/>
  <c r="K283" i="18"/>
  <c r="M283" i="18"/>
  <c r="R283" i="18"/>
  <c r="G284" i="18"/>
  <c r="M284" i="18" s="1"/>
  <c r="I284" i="18"/>
  <c r="K284" i="18"/>
  <c r="R284" i="18"/>
  <c r="G286" i="18"/>
  <c r="M286" i="18" s="1"/>
  <c r="I286" i="18"/>
  <c r="K286" i="18"/>
  <c r="R286" i="18"/>
  <c r="G287" i="18"/>
  <c r="M287" i="18" s="1"/>
  <c r="I287" i="18"/>
  <c r="K287" i="18"/>
  <c r="R287" i="18"/>
  <c r="G288" i="18"/>
  <c r="I288" i="18"/>
  <c r="K288" i="18"/>
  <c r="R288" i="18"/>
  <c r="G289" i="18"/>
  <c r="M289" i="18" s="1"/>
  <c r="I289" i="18"/>
  <c r="K289" i="18"/>
  <c r="R289" i="18"/>
  <c r="G290" i="18"/>
  <c r="M290" i="18" s="1"/>
  <c r="I290" i="18"/>
  <c r="K290" i="18"/>
  <c r="R290" i="18"/>
  <c r="G291" i="18"/>
  <c r="M291" i="18" s="1"/>
  <c r="I291" i="18"/>
  <c r="K291" i="18"/>
  <c r="R291" i="18"/>
  <c r="G293" i="18"/>
  <c r="M293" i="18" s="1"/>
  <c r="M292" i="18" s="1"/>
  <c r="I293" i="18"/>
  <c r="I292" i="18" s="1"/>
  <c r="K293" i="18"/>
  <c r="K292" i="18" s="1"/>
  <c r="R293" i="18"/>
  <c r="R292" i="18" s="1"/>
  <c r="G295" i="18"/>
  <c r="M295" i="18" s="1"/>
  <c r="I295" i="18"/>
  <c r="K295" i="18"/>
  <c r="R295" i="18"/>
  <c r="G296" i="18"/>
  <c r="M296" i="18" s="1"/>
  <c r="I296" i="18"/>
  <c r="K296" i="18"/>
  <c r="R296" i="18"/>
  <c r="G297" i="18"/>
  <c r="M297" i="18" s="1"/>
  <c r="I297" i="18"/>
  <c r="K297" i="18"/>
  <c r="R297" i="18"/>
  <c r="G298" i="18"/>
  <c r="M298" i="18" s="1"/>
  <c r="I298" i="18"/>
  <c r="K298" i="18"/>
  <c r="R298" i="18"/>
  <c r="G299" i="18"/>
  <c r="M299" i="18" s="1"/>
  <c r="I299" i="18"/>
  <c r="K299" i="18"/>
  <c r="R299" i="18"/>
  <c r="G300" i="18"/>
  <c r="M300" i="18" s="1"/>
  <c r="I300" i="18"/>
  <c r="K300" i="18"/>
  <c r="R300" i="18"/>
  <c r="G301" i="18"/>
  <c r="M301" i="18" s="1"/>
  <c r="I301" i="18"/>
  <c r="K301" i="18"/>
  <c r="R301" i="18"/>
  <c r="G303" i="18"/>
  <c r="I303" i="18"/>
  <c r="K303" i="18"/>
  <c r="M303" i="18"/>
  <c r="R303" i="18"/>
  <c r="G304" i="18"/>
  <c r="M304" i="18" s="1"/>
  <c r="I304" i="18"/>
  <c r="K304" i="18"/>
  <c r="R304" i="18"/>
  <c r="G305" i="18"/>
  <c r="M305" i="18" s="1"/>
  <c r="I305" i="18"/>
  <c r="K305" i="18"/>
  <c r="R305" i="18"/>
  <c r="G307" i="18"/>
  <c r="I307" i="18"/>
  <c r="K307" i="18"/>
  <c r="R307" i="18"/>
  <c r="G308" i="18"/>
  <c r="I308" i="18"/>
  <c r="K308" i="18"/>
  <c r="M308" i="18"/>
  <c r="R308" i="18"/>
  <c r="G309" i="18"/>
  <c r="M309" i="18" s="1"/>
  <c r="I309" i="18"/>
  <c r="K309" i="18"/>
  <c r="R309" i="18"/>
  <c r="G310" i="18"/>
  <c r="M310" i="18" s="1"/>
  <c r="I310" i="18"/>
  <c r="K310" i="18"/>
  <c r="R310" i="18"/>
  <c r="AA312" i="18"/>
  <c r="AY61" i="17"/>
  <c r="AY44" i="17"/>
  <c r="AY32" i="17"/>
  <c r="AY31" i="17"/>
  <c r="AY28" i="17"/>
  <c r="AY27" i="17"/>
  <c r="G10" i="17"/>
  <c r="M10" i="17" s="1"/>
  <c r="I10" i="17"/>
  <c r="K10" i="17"/>
  <c r="O10" i="17"/>
  <c r="T10" i="17"/>
  <c r="G11" i="17"/>
  <c r="M11" i="17" s="1"/>
  <c r="I11" i="17"/>
  <c r="K11" i="17"/>
  <c r="O11" i="17"/>
  <c r="T11" i="17"/>
  <c r="G12" i="17"/>
  <c r="I12" i="17"/>
  <c r="K12" i="17"/>
  <c r="M12" i="17"/>
  <c r="O12" i="17"/>
  <c r="T12" i="17"/>
  <c r="G13" i="17"/>
  <c r="M13" i="17" s="1"/>
  <c r="I13" i="17"/>
  <c r="K13" i="17"/>
  <c r="O13" i="17"/>
  <c r="T13" i="17"/>
  <c r="G14" i="17"/>
  <c r="M14" i="17" s="1"/>
  <c r="I14" i="17"/>
  <c r="K14" i="17"/>
  <c r="O14" i="17"/>
  <c r="T14" i="17"/>
  <c r="G15" i="17"/>
  <c r="M15" i="17" s="1"/>
  <c r="I15" i="17"/>
  <c r="K15" i="17"/>
  <c r="O15" i="17"/>
  <c r="T15" i="17"/>
  <c r="G16" i="17"/>
  <c r="M16" i="17" s="1"/>
  <c r="I16" i="17"/>
  <c r="K16" i="17"/>
  <c r="O16" i="17"/>
  <c r="T16" i="17"/>
  <c r="G17" i="17"/>
  <c r="I17" i="17"/>
  <c r="K17" i="17"/>
  <c r="O17" i="17"/>
  <c r="T17" i="17"/>
  <c r="G18" i="17"/>
  <c r="M18" i="17" s="1"/>
  <c r="I18" i="17"/>
  <c r="K18" i="17"/>
  <c r="O18" i="17"/>
  <c r="T18" i="17"/>
  <c r="G19" i="17"/>
  <c r="M19" i="17" s="1"/>
  <c r="I19" i="17"/>
  <c r="K19" i="17"/>
  <c r="O19" i="17"/>
  <c r="T19" i="17"/>
  <c r="G20" i="17"/>
  <c r="I20" i="17"/>
  <c r="K20" i="17"/>
  <c r="M20" i="17"/>
  <c r="O20" i="17"/>
  <c r="T20" i="17"/>
  <c r="G21" i="17"/>
  <c r="M21" i="17" s="1"/>
  <c r="I21" i="17"/>
  <c r="K21" i="17"/>
  <c r="O21" i="17"/>
  <c r="T21" i="17"/>
  <c r="G22" i="17"/>
  <c r="M22" i="17" s="1"/>
  <c r="I22" i="17"/>
  <c r="K22" i="17"/>
  <c r="O22" i="17"/>
  <c r="T22" i="17"/>
  <c r="G23" i="17"/>
  <c r="M23" i="17" s="1"/>
  <c r="I23" i="17"/>
  <c r="K23" i="17"/>
  <c r="O23" i="17"/>
  <c r="T23" i="17"/>
  <c r="G26" i="17"/>
  <c r="I26" i="17"/>
  <c r="K26" i="17"/>
  <c r="O26" i="17"/>
  <c r="T26" i="17"/>
  <c r="G30" i="17"/>
  <c r="M30" i="17" s="1"/>
  <c r="I30" i="17"/>
  <c r="K30" i="17"/>
  <c r="O30" i="17"/>
  <c r="T30" i="17"/>
  <c r="G37" i="17"/>
  <c r="M37" i="17" s="1"/>
  <c r="I37" i="17"/>
  <c r="K37" i="17"/>
  <c r="O37" i="17"/>
  <c r="T37" i="17"/>
  <c r="G40" i="17"/>
  <c r="M40" i="17" s="1"/>
  <c r="I40" i="17"/>
  <c r="K40" i="17"/>
  <c r="O40" i="17"/>
  <c r="T40" i="17"/>
  <c r="G43" i="17"/>
  <c r="M43" i="17" s="1"/>
  <c r="I43" i="17"/>
  <c r="K43" i="17"/>
  <c r="O43" i="17"/>
  <c r="T43" i="17"/>
  <c r="G46" i="17"/>
  <c r="M46" i="17" s="1"/>
  <c r="I46" i="17"/>
  <c r="K46" i="17"/>
  <c r="O46" i="17"/>
  <c r="T46" i="17"/>
  <c r="G47" i="17"/>
  <c r="M47" i="17" s="1"/>
  <c r="I47" i="17"/>
  <c r="K47" i="17"/>
  <c r="O47" i="17"/>
  <c r="T47" i="17"/>
  <c r="G48" i="17"/>
  <c r="M48" i="17" s="1"/>
  <c r="I48" i="17"/>
  <c r="K48" i="17"/>
  <c r="O48" i="17"/>
  <c r="T48" i="17"/>
  <c r="G49" i="17"/>
  <c r="M49" i="17" s="1"/>
  <c r="I49" i="17"/>
  <c r="K49" i="17"/>
  <c r="O49" i="17"/>
  <c r="T49" i="17"/>
  <c r="G50" i="17"/>
  <c r="M50" i="17" s="1"/>
  <c r="I50" i="17"/>
  <c r="K50" i="17"/>
  <c r="O50" i="17"/>
  <c r="T50" i="17"/>
  <c r="G51" i="17"/>
  <c r="M51" i="17" s="1"/>
  <c r="I51" i="17"/>
  <c r="K51" i="17"/>
  <c r="O51" i="17"/>
  <c r="T51" i="17"/>
  <c r="G52" i="17"/>
  <c r="M52" i="17" s="1"/>
  <c r="I52" i="17"/>
  <c r="K52" i="17"/>
  <c r="O52" i="17"/>
  <c r="T52" i="17"/>
  <c r="G54" i="17"/>
  <c r="M54" i="17" s="1"/>
  <c r="I54" i="17"/>
  <c r="K54" i="17"/>
  <c r="O54" i="17"/>
  <c r="T54" i="17"/>
  <c r="G55" i="17"/>
  <c r="M55" i="17" s="1"/>
  <c r="I55" i="17"/>
  <c r="K55" i="17"/>
  <c r="O55" i="17"/>
  <c r="T55" i="17"/>
  <c r="G57" i="17"/>
  <c r="M57" i="17" s="1"/>
  <c r="I57" i="17"/>
  <c r="K57" i="17"/>
  <c r="O57" i="17"/>
  <c r="T57" i="17"/>
  <c r="G58" i="17"/>
  <c r="M58" i="17" s="1"/>
  <c r="I58" i="17"/>
  <c r="K58" i="17"/>
  <c r="O58" i="17"/>
  <c r="T58" i="17"/>
  <c r="G60" i="17"/>
  <c r="M60" i="17" s="1"/>
  <c r="M59" i="17" s="1"/>
  <c r="I60" i="17"/>
  <c r="I59" i="17" s="1"/>
  <c r="K60" i="17"/>
  <c r="K59" i="17" s="1"/>
  <c r="O60" i="17"/>
  <c r="O59" i="17" s="1"/>
  <c r="T60" i="17"/>
  <c r="T59" i="17" s="1"/>
  <c r="G63" i="17"/>
  <c r="I63" i="17"/>
  <c r="I62" i="17" s="1"/>
  <c r="K63" i="17"/>
  <c r="K62" i="17" s="1"/>
  <c r="O63" i="17"/>
  <c r="O62" i="17" s="1"/>
  <c r="T63" i="17"/>
  <c r="T62" i="17" s="1"/>
  <c r="AC66" i="17"/>
  <c r="AY126" i="16"/>
  <c r="AY124" i="16"/>
  <c r="AY109" i="16"/>
  <c r="AY74" i="16"/>
  <c r="AY73" i="16"/>
  <c r="AY70" i="16"/>
  <c r="AY69" i="16"/>
  <c r="AY14" i="16"/>
  <c r="AY10" i="16"/>
  <c r="G9" i="16"/>
  <c r="M9" i="16" s="1"/>
  <c r="I9" i="16"/>
  <c r="K9" i="16"/>
  <c r="O9" i="16"/>
  <c r="T9" i="16"/>
  <c r="G13" i="16"/>
  <c r="I13" i="16"/>
  <c r="K13" i="16"/>
  <c r="O13" i="16"/>
  <c r="T13" i="16"/>
  <c r="G19" i="16"/>
  <c r="M19" i="16" s="1"/>
  <c r="I19" i="16"/>
  <c r="K19" i="16"/>
  <c r="O19" i="16"/>
  <c r="T19" i="16"/>
  <c r="G20" i="16"/>
  <c r="M20" i="16" s="1"/>
  <c r="I20" i="16"/>
  <c r="K20" i="16"/>
  <c r="O20" i="16"/>
  <c r="T20" i="16"/>
  <c r="G21" i="16"/>
  <c r="M21" i="16" s="1"/>
  <c r="I21" i="16"/>
  <c r="K21" i="16"/>
  <c r="O21" i="16"/>
  <c r="T21" i="16"/>
  <c r="G22" i="16"/>
  <c r="M22" i="16" s="1"/>
  <c r="I22" i="16"/>
  <c r="K22" i="16"/>
  <c r="O22" i="16"/>
  <c r="T22" i="16"/>
  <c r="G23" i="16"/>
  <c r="I23" i="16"/>
  <c r="K23" i="16"/>
  <c r="O23" i="16"/>
  <c r="T23" i="16"/>
  <c r="G24" i="16"/>
  <c r="M24" i="16" s="1"/>
  <c r="I24" i="16"/>
  <c r="K24" i="16"/>
  <c r="O24" i="16"/>
  <c r="T24" i="16"/>
  <c r="G25" i="16"/>
  <c r="M25" i="16" s="1"/>
  <c r="I25" i="16"/>
  <c r="K25" i="16"/>
  <c r="O25" i="16"/>
  <c r="T25" i="16"/>
  <c r="G26" i="16"/>
  <c r="M26" i="16" s="1"/>
  <c r="I26" i="16"/>
  <c r="K26" i="16"/>
  <c r="O26" i="16"/>
  <c r="T26" i="16"/>
  <c r="G27" i="16"/>
  <c r="M27" i="16" s="1"/>
  <c r="I27" i="16"/>
  <c r="K27" i="16"/>
  <c r="O27" i="16"/>
  <c r="T27" i="16"/>
  <c r="G28" i="16"/>
  <c r="M28" i="16" s="1"/>
  <c r="I28" i="16"/>
  <c r="K28" i="16"/>
  <c r="O28" i="16"/>
  <c r="T28" i="16"/>
  <c r="G29" i="16"/>
  <c r="M29" i="16" s="1"/>
  <c r="I29" i="16"/>
  <c r="K29" i="16"/>
  <c r="O29" i="16"/>
  <c r="T29" i="16"/>
  <c r="G30" i="16"/>
  <c r="M30" i="16" s="1"/>
  <c r="I30" i="16"/>
  <c r="K30" i="16"/>
  <c r="O30" i="16"/>
  <c r="T30" i="16"/>
  <c r="G31" i="16"/>
  <c r="M31" i="16" s="1"/>
  <c r="I31" i="16"/>
  <c r="K31" i="16"/>
  <c r="O31" i="16"/>
  <c r="T31" i="16"/>
  <c r="G32" i="16"/>
  <c r="M32" i="16" s="1"/>
  <c r="I32" i="16"/>
  <c r="K32" i="16"/>
  <c r="O32" i="16"/>
  <c r="T32" i="16"/>
  <c r="G33" i="16"/>
  <c r="M33" i="16" s="1"/>
  <c r="I33" i="16"/>
  <c r="K33" i="16"/>
  <c r="O33" i="16"/>
  <c r="T33" i="16"/>
  <c r="G34" i="16"/>
  <c r="M34" i="16" s="1"/>
  <c r="I34" i="16"/>
  <c r="K34" i="16"/>
  <c r="O34" i="16"/>
  <c r="T34" i="16"/>
  <c r="G35" i="16"/>
  <c r="M35" i="16" s="1"/>
  <c r="I35" i="16"/>
  <c r="K35" i="16"/>
  <c r="O35" i="16"/>
  <c r="T35" i="16"/>
  <c r="G36" i="16"/>
  <c r="M36" i="16" s="1"/>
  <c r="I36" i="16"/>
  <c r="K36" i="16"/>
  <c r="O36" i="16"/>
  <c r="T36" i="16"/>
  <c r="G37" i="16"/>
  <c r="M37" i="16" s="1"/>
  <c r="I37" i="16"/>
  <c r="K37" i="16"/>
  <c r="O37" i="16"/>
  <c r="T37" i="16"/>
  <c r="G38" i="16"/>
  <c r="M38" i="16" s="1"/>
  <c r="I38" i="16"/>
  <c r="K38" i="16"/>
  <c r="O38" i="16"/>
  <c r="T38" i="16"/>
  <c r="G39" i="16"/>
  <c r="M39" i="16" s="1"/>
  <c r="I39" i="16"/>
  <c r="K39" i="16"/>
  <c r="O39" i="16"/>
  <c r="T39" i="16"/>
  <c r="G40" i="16"/>
  <c r="M40" i="16" s="1"/>
  <c r="I40" i="16"/>
  <c r="K40" i="16"/>
  <c r="O40" i="16"/>
  <c r="T40" i="16"/>
  <c r="G41" i="16"/>
  <c r="M41" i="16" s="1"/>
  <c r="I41" i="16"/>
  <c r="K41" i="16"/>
  <c r="O41" i="16"/>
  <c r="T41" i="16"/>
  <c r="G42" i="16"/>
  <c r="M42" i="16" s="1"/>
  <c r="I42" i="16"/>
  <c r="K42" i="16"/>
  <c r="O42" i="16"/>
  <c r="T42" i="16"/>
  <c r="G43" i="16"/>
  <c r="M43" i="16" s="1"/>
  <c r="I43" i="16"/>
  <c r="K43" i="16"/>
  <c r="O43" i="16"/>
  <c r="T43" i="16"/>
  <c r="G44" i="16"/>
  <c r="M44" i="16" s="1"/>
  <c r="I44" i="16"/>
  <c r="K44" i="16"/>
  <c r="O44" i="16"/>
  <c r="T44" i="16"/>
  <c r="G45" i="16"/>
  <c r="M45" i="16" s="1"/>
  <c r="I45" i="16"/>
  <c r="K45" i="16"/>
  <c r="O45" i="16"/>
  <c r="T45" i="16"/>
  <c r="G46" i="16"/>
  <c r="M46" i="16" s="1"/>
  <c r="I46" i="16"/>
  <c r="K46" i="16"/>
  <c r="O46" i="16"/>
  <c r="T46" i="16"/>
  <c r="G47" i="16"/>
  <c r="M47" i="16" s="1"/>
  <c r="I47" i="16"/>
  <c r="K47" i="16"/>
  <c r="O47" i="16"/>
  <c r="T47" i="16"/>
  <c r="G48" i="16"/>
  <c r="M48" i="16" s="1"/>
  <c r="I48" i="16"/>
  <c r="K48" i="16"/>
  <c r="O48" i="16"/>
  <c r="T48" i="16"/>
  <c r="G49" i="16"/>
  <c r="M49" i="16" s="1"/>
  <c r="I49" i="16"/>
  <c r="K49" i="16"/>
  <c r="O49" i="16"/>
  <c r="T49" i="16"/>
  <c r="G50" i="16"/>
  <c r="M50" i="16" s="1"/>
  <c r="I50" i="16"/>
  <c r="K50" i="16"/>
  <c r="O50" i="16"/>
  <c r="T50" i="16"/>
  <c r="G51" i="16"/>
  <c r="M51" i="16" s="1"/>
  <c r="I51" i="16"/>
  <c r="K51" i="16"/>
  <c r="O51" i="16"/>
  <c r="T51" i="16"/>
  <c r="G52" i="16"/>
  <c r="M52" i="16" s="1"/>
  <c r="I52" i="16"/>
  <c r="K52" i="16"/>
  <c r="O52" i="16"/>
  <c r="T52" i="16"/>
  <c r="G53" i="16"/>
  <c r="M53" i="16" s="1"/>
  <c r="I53" i="16"/>
  <c r="K53" i="16"/>
  <c r="O53" i="16"/>
  <c r="T53" i="16"/>
  <c r="G54" i="16"/>
  <c r="M54" i="16" s="1"/>
  <c r="I54" i="16"/>
  <c r="K54" i="16"/>
  <c r="O54" i="16"/>
  <c r="T54" i="16"/>
  <c r="G55" i="16"/>
  <c r="M55" i="16" s="1"/>
  <c r="I55" i="16"/>
  <c r="K55" i="16"/>
  <c r="O55" i="16"/>
  <c r="T55" i="16"/>
  <c r="G56" i="16"/>
  <c r="M56" i="16" s="1"/>
  <c r="I56" i="16"/>
  <c r="K56" i="16"/>
  <c r="O56" i="16"/>
  <c r="T56" i="16"/>
  <c r="G57" i="16"/>
  <c r="M57" i="16" s="1"/>
  <c r="I57" i="16"/>
  <c r="K57" i="16"/>
  <c r="O57" i="16"/>
  <c r="T57" i="16"/>
  <c r="G58" i="16"/>
  <c r="M58" i="16" s="1"/>
  <c r="I58" i="16"/>
  <c r="K58" i="16"/>
  <c r="O58" i="16"/>
  <c r="T58" i="16"/>
  <c r="G59" i="16"/>
  <c r="M59" i="16" s="1"/>
  <c r="I59" i="16"/>
  <c r="K59" i="16"/>
  <c r="O59" i="16"/>
  <c r="T59" i="16"/>
  <c r="G60" i="16"/>
  <c r="M60" i="16" s="1"/>
  <c r="I60" i="16"/>
  <c r="K60" i="16"/>
  <c r="O60" i="16"/>
  <c r="T60" i="16"/>
  <c r="G61" i="16"/>
  <c r="M61" i="16" s="1"/>
  <c r="I61" i="16"/>
  <c r="K61" i="16"/>
  <c r="O61" i="16"/>
  <c r="T61" i="16"/>
  <c r="G62" i="16"/>
  <c r="M62" i="16" s="1"/>
  <c r="I62" i="16"/>
  <c r="K62" i="16"/>
  <c r="O62" i="16"/>
  <c r="T62" i="16"/>
  <c r="G63" i="16"/>
  <c r="M63" i="16" s="1"/>
  <c r="I63" i="16"/>
  <c r="K63" i="16"/>
  <c r="O63" i="16"/>
  <c r="T63" i="16"/>
  <c r="G64" i="16"/>
  <c r="M64" i="16" s="1"/>
  <c r="I64" i="16"/>
  <c r="K64" i="16"/>
  <c r="O64" i="16"/>
  <c r="T64" i="16"/>
  <c r="G65" i="16"/>
  <c r="M65" i="16" s="1"/>
  <c r="I65" i="16"/>
  <c r="K65" i="16"/>
  <c r="O65" i="16"/>
  <c r="T65" i="16"/>
  <c r="G68" i="16"/>
  <c r="M68" i="16" s="1"/>
  <c r="I68" i="16"/>
  <c r="K68" i="16"/>
  <c r="O68" i="16"/>
  <c r="T68" i="16"/>
  <c r="G72" i="16"/>
  <c r="M72" i="16" s="1"/>
  <c r="I72" i="16"/>
  <c r="K72" i="16"/>
  <c r="O72" i="16"/>
  <c r="T72" i="16"/>
  <c r="G79" i="16"/>
  <c r="M79" i="16" s="1"/>
  <c r="I79" i="16"/>
  <c r="K79" i="16"/>
  <c r="O79" i="16"/>
  <c r="T79" i="16"/>
  <c r="G82" i="16"/>
  <c r="I82" i="16"/>
  <c r="K82" i="16"/>
  <c r="O82" i="16"/>
  <c r="T82" i="16"/>
  <c r="G85" i="16"/>
  <c r="M85" i="16" s="1"/>
  <c r="I85" i="16"/>
  <c r="K85" i="16"/>
  <c r="O85" i="16"/>
  <c r="T85" i="16"/>
  <c r="G88" i="16"/>
  <c r="M88" i="16" s="1"/>
  <c r="I88" i="16"/>
  <c r="K88" i="16"/>
  <c r="O88" i="16"/>
  <c r="T88" i="16"/>
  <c r="G90" i="16"/>
  <c r="M90" i="16" s="1"/>
  <c r="I90" i="16"/>
  <c r="K90" i="16"/>
  <c r="O90" i="16"/>
  <c r="T90" i="16"/>
  <c r="G93" i="16"/>
  <c r="M93" i="16" s="1"/>
  <c r="I93" i="16"/>
  <c r="K93" i="16"/>
  <c r="O93" i="16"/>
  <c r="T93" i="16"/>
  <c r="G94" i="16"/>
  <c r="M94" i="16" s="1"/>
  <c r="I94" i="16"/>
  <c r="K94" i="16"/>
  <c r="O94" i="16"/>
  <c r="T94" i="16"/>
  <c r="G95" i="16"/>
  <c r="M95" i="16" s="1"/>
  <c r="I95" i="16"/>
  <c r="K95" i="16"/>
  <c r="O95" i="16"/>
  <c r="T95" i="16"/>
  <c r="G96" i="16"/>
  <c r="M96" i="16" s="1"/>
  <c r="I96" i="16"/>
  <c r="K96" i="16"/>
  <c r="O96" i="16"/>
  <c r="T96" i="16"/>
  <c r="G97" i="16"/>
  <c r="M97" i="16" s="1"/>
  <c r="I97" i="16"/>
  <c r="K97" i="16"/>
  <c r="O97" i="16"/>
  <c r="T97" i="16"/>
  <c r="G98" i="16"/>
  <c r="M98" i="16" s="1"/>
  <c r="I98" i="16"/>
  <c r="K98" i="16"/>
  <c r="O98" i="16"/>
  <c r="T98" i="16"/>
  <c r="G99" i="16"/>
  <c r="M99" i="16" s="1"/>
  <c r="I99" i="16"/>
  <c r="K99" i="16"/>
  <c r="O99" i="16"/>
  <c r="T99" i="16"/>
  <c r="G100" i="16"/>
  <c r="M100" i="16" s="1"/>
  <c r="I100" i="16"/>
  <c r="K100" i="16"/>
  <c r="O100" i="16"/>
  <c r="T100" i="16"/>
  <c r="G101" i="16"/>
  <c r="M101" i="16" s="1"/>
  <c r="I101" i="16"/>
  <c r="K101" i="16"/>
  <c r="O101" i="16"/>
  <c r="T101" i="16"/>
  <c r="G102" i="16"/>
  <c r="M102" i="16" s="1"/>
  <c r="I102" i="16"/>
  <c r="K102" i="16"/>
  <c r="O102" i="16"/>
  <c r="T102" i="16"/>
  <c r="G103" i="16"/>
  <c r="M103" i="16" s="1"/>
  <c r="I103" i="16"/>
  <c r="K103" i="16"/>
  <c r="O103" i="16"/>
  <c r="T103" i="16"/>
  <c r="G104" i="16"/>
  <c r="M104" i="16" s="1"/>
  <c r="I104" i="16"/>
  <c r="K104" i="16"/>
  <c r="O104" i="16"/>
  <c r="T104" i="16"/>
  <c r="G105" i="16"/>
  <c r="M105" i="16" s="1"/>
  <c r="I105" i="16"/>
  <c r="K105" i="16"/>
  <c r="O105" i="16"/>
  <c r="T105" i="16"/>
  <c r="G106" i="16"/>
  <c r="M106" i="16" s="1"/>
  <c r="I106" i="16"/>
  <c r="K106" i="16"/>
  <c r="O106" i="16"/>
  <c r="T106" i="16"/>
  <c r="G108" i="16"/>
  <c r="M108" i="16" s="1"/>
  <c r="I108" i="16"/>
  <c r="K108" i="16"/>
  <c r="O108" i="16"/>
  <c r="T108" i="16"/>
  <c r="G110" i="16"/>
  <c r="M110" i="16" s="1"/>
  <c r="I110" i="16"/>
  <c r="K110" i="16"/>
  <c r="O110" i="16"/>
  <c r="T110" i="16"/>
  <c r="G112" i="16"/>
  <c r="M112" i="16" s="1"/>
  <c r="I112" i="16"/>
  <c r="K112" i="16"/>
  <c r="O112" i="16"/>
  <c r="T112" i="16"/>
  <c r="G114" i="16"/>
  <c r="M114" i="16" s="1"/>
  <c r="I114" i="16"/>
  <c r="K114" i="16"/>
  <c r="O114" i="16"/>
  <c r="T114" i="16"/>
  <c r="G115" i="16"/>
  <c r="M115" i="16" s="1"/>
  <c r="I115" i="16"/>
  <c r="K115" i="16"/>
  <c r="O115" i="16"/>
  <c r="T115" i="16"/>
  <c r="G117" i="16"/>
  <c r="M117" i="16" s="1"/>
  <c r="I117" i="16"/>
  <c r="K117" i="16"/>
  <c r="O117" i="16"/>
  <c r="T117" i="16"/>
  <c r="G118" i="16"/>
  <c r="M118" i="16" s="1"/>
  <c r="I118" i="16"/>
  <c r="K118" i="16"/>
  <c r="O118" i="16"/>
  <c r="T118" i="16"/>
  <c r="G120" i="16"/>
  <c r="M120" i="16" s="1"/>
  <c r="I120" i="16"/>
  <c r="K120" i="16"/>
  <c r="O120" i="16"/>
  <c r="T120" i="16"/>
  <c r="G121" i="16"/>
  <c r="M121" i="16" s="1"/>
  <c r="I121" i="16"/>
  <c r="K121" i="16"/>
  <c r="O121" i="16"/>
  <c r="T121" i="16"/>
  <c r="G123" i="16"/>
  <c r="M123" i="16" s="1"/>
  <c r="I123" i="16"/>
  <c r="K123" i="16"/>
  <c r="O123" i="16"/>
  <c r="T123" i="16"/>
  <c r="G125" i="16"/>
  <c r="M125" i="16" s="1"/>
  <c r="I125" i="16"/>
  <c r="K125" i="16"/>
  <c r="O125" i="16"/>
  <c r="T125" i="16"/>
  <c r="G128" i="16"/>
  <c r="M128" i="16" s="1"/>
  <c r="M127" i="16" s="1"/>
  <c r="I128" i="16"/>
  <c r="I127" i="16" s="1"/>
  <c r="K128" i="16"/>
  <c r="K127" i="16" s="1"/>
  <c r="O128" i="16"/>
  <c r="O127" i="16" s="1"/>
  <c r="T128" i="16"/>
  <c r="T127" i="16" s="1"/>
  <c r="AC131" i="16"/>
  <c r="AY138" i="15"/>
  <c r="AY126" i="15"/>
  <c r="AY110" i="15"/>
  <c r="AY104" i="15"/>
  <c r="AY11" i="15"/>
  <c r="G10" i="15"/>
  <c r="M10" i="15" s="1"/>
  <c r="I10" i="15"/>
  <c r="K10" i="15"/>
  <c r="O10" i="15"/>
  <c r="T10" i="15"/>
  <c r="G14" i="15"/>
  <c r="M14" i="15" s="1"/>
  <c r="I14" i="15"/>
  <c r="K14" i="15"/>
  <c r="O14" i="15"/>
  <c r="T14" i="15"/>
  <c r="G18" i="15"/>
  <c r="M18" i="15" s="1"/>
  <c r="I18" i="15"/>
  <c r="K18" i="15"/>
  <c r="O18" i="15"/>
  <c r="T18" i="15"/>
  <c r="G20" i="15"/>
  <c r="M20" i="15" s="1"/>
  <c r="I20" i="15"/>
  <c r="K20" i="15"/>
  <c r="O20" i="15"/>
  <c r="T20" i="15"/>
  <c r="G22" i="15"/>
  <c r="M22" i="15" s="1"/>
  <c r="I22" i="15"/>
  <c r="K22" i="15"/>
  <c r="O22" i="15"/>
  <c r="T22" i="15"/>
  <c r="G24" i="15"/>
  <c r="M24" i="15" s="1"/>
  <c r="I24" i="15"/>
  <c r="K24" i="15"/>
  <c r="O24" i="15"/>
  <c r="T24" i="15"/>
  <c r="G26" i="15"/>
  <c r="M26" i="15" s="1"/>
  <c r="I26" i="15"/>
  <c r="K26" i="15"/>
  <c r="O26" i="15"/>
  <c r="T26" i="15"/>
  <c r="G31" i="15"/>
  <c r="M31" i="15" s="1"/>
  <c r="I31" i="15"/>
  <c r="K31" i="15"/>
  <c r="O31" i="15"/>
  <c r="T31" i="15"/>
  <c r="G32" i="15"/>
  <c r="M32" i="15" s="1"/>
  <c r="I32" i="15"/>
  <c r="K32" i="15"/>
  <c r="O32" i="15"/>
  <c r="T32" i="15"/>
  <c r="G33" i="15"/>
  <c r="M33" i="15" s="1"/>
  <c r="I33" i="15"/>
  <c r="K33" i="15"/>
  <c r="O33" i="15"/>
  <c r="T33" i="15"/>
  <c r="G34" i="15"/>
  <c r="M34" i="15" s="1"/>
  <c r="I34" i="15"/>
  <c r="K34" i="15"/>
  <c r="O34" i="15"/>
  <c r="T34" i="15"/>
  <c r="G35" i="15"/>
  <c r="M35" i="15" s="1"/>
  <c r="I35" i="15"/>
  <c r="K35" i="15"/>
  <c r="O35" i="15"/>
  <c r="T35" i="15"/>
  <c r="G36" i="15"/>
  <c r="M36" i="15" s="1"/>
  <c r="I36" i="15"/>
  <c r="K36" i="15"/>
  <c r="O36" i="15"/>
  <c r="T36" i="15"/>
  <c r="G37" i="15"/>
  <c r="M37" i="15" s="1"/>
  <c r="I37" i="15"/>
  <c r="K37" i="15"/>
  <c r="O37" i="15"/>
  <c r="T37" i="15"/>
  <c r="G38" i="15"/>
  <c r="M38" i="15" s="1"/>
  <c r="I38" i="15"/>
  <c r="K38" i="15"/>
  <c r="O38" i="15"/>
  <c r="T38" i="15"/>
  <c r="G39" i="15"/>
  <c r="M39" i="15" s="1"/>
  <c r="I39" i="15"/>
  <c r="K39" i="15"/>
  <c r="O39" i="15"/>
  <c r="T39" i="15"/>
  <c r="G40" i="15"/>
  <c r="M40" i="15" s="1"/>
  <c r="I40" i="15"/>
  <c r="K40" i="15"/>
  <c r="O40" i="15"/>
  <c r="T40" i="15"/>
  <c r="G41" i="15"/>
  <c r="M41" i="15" s="1"/>
  <c r="I41" i="15"/>
  <c r="K41" i="15"/>
  <c r="O41" i="15"/>
  <c r="T41" i="15"/>
  <c r="G42" i="15"/>
  <c r="M42" i="15" s="1"/>
  <c r="I42" i="15"/>
  <c r="K42" i="15"/>
  <c r="O42" i="15"/>
  <c r="T42" i="15"/>
  <c r="G43" i="15"/>
  <c r="M43" i="15" s="1"/>
  <c r="I43" i="15"/>
  <c r="K43" i="15"/>
  <c r="O43" i="15"/>
  <c r="T43" i="15"/>
  <c r="G44" i="15"/>
  <c r="M44" i="15" s="1"/>
  <c r="I44" i="15"/>
  <c r="K44" i="15"/>
  <c r="O44" i="15"/>
  <c r="T44" i="15"/>
  <c r="G45" i="15"/>
  <c r="M45" i="15" s="1"/>
  <c r="I45" i="15"/>
  <c r="K45" i="15"/>
  <c r="O45" i="15"/>
  <c r="T45" i="15"/>
  <c r="G46" i="15"/>
  <c r="M46" i="15" s="1"/>
  <c r="I46" i="15"/>
  <c r="K46" i="15"/>
  <c r="O46" i="15"/>
  <c r="T46" i="15"/>
  <c r="G47" i="15"/>
  <c r="M47" i="15" s="1"/>
  <c r="I47" i="15"/>
  <c r="K47" i="15"/>
  <c r="O47" i="15"/>
  <c r="T47" i="15"/>
  <c r="G48" i="15"/>
  <c r="M48" i="15" s="1"/>
  <c r="I48" i="15"/>
  <c r="K48" i="15"/>
  <c r="O48" i="15"/>
  <c r="T48" i="15"/>
  <c r="G49" i="15"/>
  <c r="M49" i="15" s="1"/>
  <c r="I49" i="15"/>
  <c r="K49" i="15"/>
  <c r="O49" i="15"/>
  <c r="T49" i="15"/>
  <c r="G50" i="15"/>
  <c r="M50" i="15" s="1"/>
  <c r="I50" i="15"/>
  <c r="K50" i="15"/>
  <c r="O50" i="15"/>
  <c r="T50" i="15"/>
  <c r="G51" i="15"/>
  <c r="I51" i="15"/>
  <c r="K51" i="15"/>
  <c r="M51" i="15"/>
  <c r="O51" i="15"/>
  <c r="T51" i="15"/>
  <c r="G52" i="15"/>
  <c r="M52" i="15" s="1"/>
  <c r="I52" i="15"/>
  <c r="K52" i="15"/>
  <c r="O52" i="15"/>
  <c r="T52" i="15"/>
  <c r="G53" i="15"/>
  <c r="M53" i="15" s="1"/>
  <c r="I53" i="15"/>
  <c r="K53" i="15"/>
  <c r="O53" i="15"/>
  <c r="T53" i="15"/>
  <c r="G54" i="15"/>
  <c r="M54" i="15" s="1"/>
  <c r="I54" i="15"/>
  <c r="K54" i="15"/>
  <c r="O54" i="15"/>
  <c r="T54" i="15"/>
  <c r="G55" i="15"/>
  <c r="M55" i="15" s="1"/>
  <c r="I55" i="15"/>
  <c r="K55" i="15"/>
  <c r="O55" i="15"/>
  <c r="T55" i="15"/>
  <c r="G56" i="15"/>
  <c r="M56" i="15" s="1"/>
  <c r="I56" i="15"/>
  <c r="K56" i="15"/>
  <c r="O56" i="15"/>
  <c r="T56" i="15"/>
  <c r="G57" i="15"/>
  <c r="M57" i="15" s="1"/>
  <c r="I57" i="15"/>
  <c r="K57" i="15"/>
  <c r="O57" i="15"/>
  <c r="T57" i="15"/>
  <c r="G58" i="15"/>
  <c r="M58" i="15" s="1"/>
  <c r="I58" i="15"/>
  <c r="K58" i="15"/>
  <c r="O58" i="15"/>
  <c r="T58" i="15"/>
  <c r="G59" i="15"/>
  <c r="M59" i="15" s="1"/>
  <c r="I59" i="15"/>
  <c r="K59" i="15"/>
  <c r="O59" i="15"/>
  <c r="T59" i="15"/>
  <c r="G60" i="15"/>
  <c r="M60" i="15" s="1"/>
  <c r="I60" i="15"/>
  <c r="K60" i="15"/>
  <c r="O60" i="15"/>
  <c r="T60" i="15"/>
  <c r="G61" i="15"/>
  <c r="M61" i="15" s="1"/>
  <c r="I61" i="15"/>
  <c r="K61" i="15"/>
  <c r="O61" i="15"/>
  <c r="T61" i="15"/>
  <c r="G62" i="15"/>
  <c r="M62" i="15" s="1"/>
  <c r="I62" i="15"/>
  <c r="K62" i="15"/>
  <c r="O62" i="15"/>
  <c r="T62" i="15"/>
  <c r="G63" i="15"/>
  <c r="M63" i="15" s="1"/>
  <c r="I63" i="15"/>
  <c r="K63" i="15"/>
  <c r="O63" i="15"/>
  <c r="T63" i="15"/>
  <c r="G64" i="15"/>
  <c r="M64" i="15" s="1"/>
  <c r="I64" i="15"/>
  <c r="K64" i="15"/>
  <c r="O64" i="15"/>
  <c r="T64" i="15"/>
  <c r="G65" i="15"/>
  <c r="M65" i="15" s="1"/>
  <c r="I65" i="15"/>
  <c r="K65" i="15"/>
  <c r="O65" i="15"/>
  <c r="T65" i="15"/>
  <c r="G66" i="15"/>
  <c r="M66" i="15" s="1"/>
  <c r="I66" i="15"/>
  <c r="K66" i="15"/>
  <c r="O66" i="15"/>
  <c r="T66" i="15"/>
  <c r="G67" i="15"/>
  <c r="M67" i="15" s="1"/>
  <c r="I67" i="15"/>
  <c r="K67" i="15"/>
  <c r="O67" i="15"/>
  <c r="T67" i="15"/>
  <c r="G68" i="15"/>
  <c r="M68" i="15" s="1"/>
  <c r="I68" i="15"/>
  <c r="K68" i="15"/>
  <c r="O68" i="15"/>
  <c r="T68" i="15"/>
  <c r="G69" i="15"/>
  <c r="M69" i="15" s="1"/>
  <c r="I69" i="15"/>
  <c r="K69" i="15"/>
  <c r="O69" i="15"/>
  <c r="T69" i="15"/>
  <c r="G70" i="15"/>
  <c r="M70" i="15" s="1"/>
  <c r="I70" i="15"/>
  <c r="K70" i="15"/>
  <c r="O70" i="15"/>
  <c r="T70" i="15"/>
  <c r="G71" i="15"/>
  <c r="M71" i="15" s="1"/>
  <c r="I71" i="15"/>
  <c r="K71" i="15"/>
  <c r="O71" i="15"/>
  <c r="T71" i="15"/>
  <c r="G72" i="15"/>
  <c r="M72" i="15" s="1"/>
  <c r="I72" i="15"/>
  <c r="K72" i="15"/>
  <c r="O72" i="15"/>
  <c r="T72" i="15"/>
  <c r="G73" i="15"/>
  <c r="M73" i="15" s="1"/>
  <c r="I73" i="15"/>
  <c r="K73" i="15"/>
  <c r="O73" i="15"/>
  <c r="T73" i="15"/>
  <c r="G74" i="15"/>
  <c r="M74" i="15" s="1"/>
  <c r="I74" i="15"/>
  <c r="K74" i="15"/>
  <c r="O74" i="15"/>
  <c r="T74" i="15"/>
  <c r="G75" i="15"/>
  <c r="M75" i="15" s="1"/>
  <c r="I75" i="15"/>
  <c r="K75" i="15"/>
  <c r="O75" i="15"/>
  <c r="T75" i="15"/>
  <c r="G76" i="15"/>
  <c r="M76" i="15" s="1"/>
  <c r="I76" i="15"/>
  <c r="K76" i="15"/>
  <c r="O76" i="15"/>
  <c r="T76" i="15"/>
  <c r="G77" i="15"/>
  <c r="M77" i="15" s="1"/>
  <c r="I77" i="15"/>
  <c r="K77" i="15"/>
  <c r="O77" i="15"/>
  <c r="T77" i="15"/>
  <c r="G78" i="15"/>
  <c r="M78" i="15" s="1"/>
  <c r="I78" i="15"/>
  <c r="K78" i="15"/>
  <c r="O78" i="15"/>
  <c r="T78" i="15"/>
  <c r="G79" i="15"/>
  <c r="M79" i="15" s="1"/>
  <c r="I79" i="15"/>
  <c r="K79" i="15"/>
  <c r="O79" i="15"/>
  <c r="T79" i="15"/>
  <c r="G80" i="15"/>
  <c r="M80" i="15" s="1"/>
  <c r="I80" i="15"/>
  <c r="K80" i="15"/>
  <c r="O80" i="15"/>
  <c r="T80" i="15"/>
  <c r="G81" i="15"/>
  <c r="M81" i="15" s="1"/>
  <c r="I81" i="15"/>
  <c r="K81" i="15"/>
  <c r="O81" i="15"/>
  <c r="T81" i="15"/>
  <c r="G82" i="15"/>
  <c r="M82" i="15" s="1"/>
  <c r="I82" i="15"/>
  <c r="K82" i="15"/>
  <c r="O82" i="15"/>
  <c r="T82" i="15"/>
  <c r="G83" i="15"/>
  <c r="M83" i="15" s="1"/>
  <c r="I83" i="15"/>
  <c r="K83" i="15"/>
  <c r="O83" i="15"/>
  <c r="T83" i="15"/>
  <c r="G84" i="15"/>
  <c r="M84" i="15" s="1"/>
  <c r="I84" i="15"/>
  <c r="K84" i="15"/>
  <c r="O84" i="15"/>
  <c r="T84" i="15"/>
  <c r="G85" i="15"/>
  <c r="M85" i="15" s="1"/>
  <c r="I85" i="15"/>
  <c r="K85" i="15"/>
  <c r="O85" i="15"/>
  <c r="T85" i="15"/>
  <c r="G88" i="15"/>
  <c r="I88" i="15"/>
  <c r="K88" i="15"/>
  <c r="M88" i="15"/>
  <c r="O88" i="15"/>
  <c r="T88" i="15"/>
  <c r="G90" i="15"/>
  <c r="M90" i="15" s="1"/>
  <c r="I90" i="15"/>
  <c r="K90" i="15"/>
  <c r="O90" i="15"/>
  <c r="T90" i="15"/>
  <c r="G92" i="15"/>
  <c r="M92" i="15" s="1"/>
  <c r="I92" i="15"/>
  <c r="K92" i="15"/>
  <c r="O92" i="15"/>
  <c r="T92" i="15"/>
  <c r="G94" i="15"/>
  <c r="I94" i="15"/>
  <c r="K94" i="15"/>
  <c r="M94" i="15"/>
  <c r="O94" i="15"/>
  <c r="T94" i="15"/>
  <c r="G96" i="15"/>
  <c r="M96" i="15" s="1"/>
  <c r="I96" i="15"/>
  <c r="K96" i="15"/>
  <c r="O96" i="15"/>
  <c r="T96" i="15"/>
  <c r="G98" i="15"/>
  <c r="M98" i="15" s="1"/>
  <c r="I98" i="15"/>
  <c r="K98" i="15"/>
  <c r="O98" i="15"/>
  <c r="T98" i="15"/>
  <c r="G101" i="15"/>
  <c r="M101" i="15" s="1"/>
  <c r="I101" i="15"/>
  <c r="K101" i="15"/>
  <c r="O101" i="15"/>
  <c r="T101" i="15"/>
  <c r="G105" i="15"/>
  <c r="M105" i="15" s="1"/>
  <c r="I105" i="15"/>
  <c r="K105" i="15"/>
  <c r="O105" i="15"/>
  <c r="T105" i="15"/>
  <c r="G107" i="15"/>
  <c r="M107" i="15" s="1"/>
  <c r="I107" i="15"/>
  <c r="K107" i="15"/>
  <c r="O107" i="15"/>
  <c r="T107" i="15"/>
  <c r="G109" i="15"/>
  <c r="M109" i="15" s="1"/>
  <c r="I109" i="15"/>
  <c r="K109" i="15"/>
  <c r="O109" i="15"/>
  <c r="T109" i="15"/>
  <c r="G112" i="15"/>
  <c r="M112" i="15" s="1"/>
  <c r="I112" i="15"/>
  <c r="K112" i="15"/>
  <c r="O112" i="15"/>
  <c r="T112" i="15"/>
  <c r="G114" i="15"/>
  <c r="M114" i="15" s="1"/>
  <c r="I114" i="15"/>
  <c r="K114" i="15"/>
  <c r="O114" i="15"/>
  <c r="T114" i="15"/>
  <c r="G115" i="15"/>
  <c r="M115" i="15" s="1"/>
  <c r="I115" i="15"/>
  <c r="K115" i="15"/>
  <c r="O115" i="15"/>
  <c r="T115" i="15"/>
  <c r="G116" i="15"/>
  <c r="M116" i="15" s="1"/>
  <c r="I116" i="15"/>
  <c r="K116" i="15"/>
  <c r="O116" i="15"/>
  <c r="T116" i="15"/>
  <c r="G117" i="15"/>
  <c r="M117" i="15" s="1"/>
  <c r="I117" i="15"/>
  <c r="K117" i="15"/>
  <c r="O117" i="15"/>
  <c r="T117" i="15"/>
  <c r="G118" i="15"/>
  <c r="M118" i="15" s="1"/>
  <c r="I118" i="15"/>
  <c r="K118" i="15"/>
  <c r="O118" i="15"/>
  <c r="T118" i="15"/>
  <c r="G119" i="15"/>
  <c r="M119" i="15" s="1"/>
  <c r="I119" i="15"/>
  <c r="K119" i="15"/>
  <c r="O119" i="15"/>
  <c r="T119" i="15"/>
  <c r="G120" i="15"/>
  <c r="I120" i="15"/>
  <c r="K120" i="15"/>
  <c r="M120" i="15"/>
  <c r="O120" i="15"/>
  <c r="T120" i="15"/>
  <c r="G121" i="15"/>
  <c r="M121" i="15" s="1"/>
  <c r="I121" i="15"/>
  <c r="K121" i="15"/>
  <c r="O121" i="15"/>
  <c r="T121" i="15"/>
  <c r="G122" i="15"/>
  <c r="M122" i="15" s="1"/>
  <c r="I122" i="15"/>
  <c r="K122" i="15"/>
  <c r="O122" i="15"/>
  <c r="T122" i="15"/>
  <c r="G123" i="15"/>
  <c r="I123" i="15"/>
  <c r="K123" i="15"/>
  <c r="M123" i="15"/>
  <c r="O123" i="15"/>
  <c r="T123" i="15"/>
  <c r="G125" i="15"/>
  <c r="M125" i="15" s="1"/>
  <c r="I125" i="15"/>
  <c r="K125" i="15"/>
  <c r="O125" i="15"/>
  <c r="T125" i="15"/>
  <c r="G127" i="15"/>
  <c r="M127" i="15" s="1"/>
  <c r="I127" i="15"/>
  <c r="K127" i="15"/>
  <c r="O127" i="15"/>
  <c r="T127" i="15"/>
  <c r="G129" i="15"/>
  <c r="M129" i="15" s="1"/>
  <c r="I129" i="15"/>
  <c r="K129" i="15"/>
  <c r="O129" i="15"/>
  <c r="T129" i="15"/>
  <c r="G130" i="15"/>
  <c r="M130" i="15" s="1"/>
  <c r="I130" i="15"/>
  <c r="K130" i="15"/>
  <c r="O130" i="15"/>
  <c r="T130" i="15"/>
  <c r="G131" i="15"/>
  <c r="M131" i="15" s="1"/>
  <c r="I131" i="15"/>
  <c r="K131" i="15"/>
  <c r="O131" i="15"/>
  <c r="T131" i="15"/>
  <c r="G132" i="15"/>
  <c r="I132" i="15"/>
  <c r="K132" i="15"/>
  <c r="M132" i="15"/>
  <c r="O132" i="15"/>
  <c r="T132" i="15"/>
  <c r="G134" i="15"/>
  <c r="M134" i="15" s="1"/>
  <c r="I134" i="15"/>
  <c r="K134" i="15"/>
  <c r="O134" i="15"/>
  <c r="T134" i="15"/>
  <c r="G135" i="15"/>
  <c r="M135" i="15" s="1"/>
  <c r="I135" i="15"/>
  <c r="K135" i="15"/>
  <c r="O135" i="15"/>
  <c r="T135" i="15"/>
  <c r="G137" i="15"/>
  <c r="M137" i="15" s="1"/>
  <c r="M136" i="15" s="1"/>
  <c r="I137" i="15"/>
  <c r="I136" i="15" s="1"/>
  <c r="K137" i="15"/>
  <c r="K136" i="15" s="1"/>
  <c r="O137" i="15"/>
  <c r="O136" i="15" s="1"/>
  <c r="T137" i="15"/>
  <c r="T136" i="15" s="1"/>
  <c r="G140" i="15"/>
  <c r="M140" i="15" s="1"/>
  <c r="M139" i="15" s="1"/>
  <c r="I140" i="15"/>
  <c r="I139" i="15" s="1"/>
  <c r="K140" i="15"/>
  <c r="K139" i="15" s="1"/>
  <c r="O140" i="15"/>
  <c r="O139" i="15" s="1"/>
  <c r="T140" i="15"/>
  <c r="T139" i="15" s="1"/>
  <c r="AC142" i="15"/>
  <c r="G9" i="14"/>
  <c r="G8" i="14" s="1"/>
  <c r="I126" i="1" s="1"/>
  <c r="I9" i="14"/>
  <c r="I8" i="14" s="1"/>
  <c r="K9" i="14"/>
  <c r="K8" i="14" s="1"/>
  <c r="O9" i="14"/>
  <c r="O8" i="14" s="1"/>
  <c r="T9" i="14"/>
  <c r="T8" i="14" s="1"/>
  <c r="G12" i="14"/>
  <c r="M12" i="14" s="1"/>
  <c r="I12" i="14"/>
  <c r="K12" i="14"/>
  <c r="O12" i="14"/>
  <c r="T12" i="14"/>
  <c r="T11" i="14" s="1"/>
  <c r="G13" i="14"/>
  <c r="M13" i="14" s="1"/>
  <c r="I13" i="14"/>
  <c r="K13" i="14"/>
  <c r="O13" i="14"/>
  <c r="T13" i="14"/>
  <c r="G15" i="14"/>
  <c r="M15" i="14" s="1"/>
  <c r="I15" i="14"/>
  <c r="K15" i="14"/>
  <c r="O15" i="14"/>
  <c r="T15" i="14"/>
  <c r="G16" i="14"/>
  <c r="M16" i="14" s="1"/>
  <c r="I16" i="14"/>
  <c r="K16" i="14"/>
  <c r="O16" i="14"/>
  <c r="T16" i="14"/>
  <c r="G17" i="14"/>
  <c r="I17" i="14"/>
  <c r="K17" i="14"/>
  <c r="O17" i="14"/>
  <c r="T17" i="14"/>
  <c r="G18" i="14"/>
  <c r="M18" i="14" s="1"/>
  <c r="I18" i="14"/>
  <c r="K18" i="14"/>
  <c r="O18" i="14"/>
  <c r="T18" i="14"/>
  <c r="G19" i="14"/>
  <c r="M19" i="14" s="1"/>
  <c r="I19" i="14"/>
  <c r="K19" i="14"/>
  <c r="O19" i="14"/>
  <c r="T19" i="14"/>
  <c r="T20" i="14"/>
  <c r="G21" i="14"/>
  <c r="M21" i="14" s="1"/>
  <c r="M20" i="14" s="1"/>
  <c r="I21" i="14"/>
  <c r="I20" i="14" s="1"/>
  <c r="K21" i="14"/>
  <c r="K20" i="14" s="1"/>
  <c r="O21" i="14"/>
  <c r="O20" i="14" s="1"/>
  <c r="T21" i="14"/>
  <c r="G23" i="14"/>
  <c r="M23" i="14" s="1"/>
  <c r="M22" i="14" s="1"/>
  <c r="I23" i="14"/>
  <c r="I22" i="14" s="1"/>
  <c r="K23" i="14"/>
  <c r="K22" i="14" s="1"/>
  <c r="O23" i="14"/>
  <c r="O22" i="14" s="1"/>
  <c r="T23" i="14"/>
  <c r="T22" i="14" s="1"/>
  <c r="AC25" i="14"/>
  <c r="G9" i="13"/>
  <c r="M9" i="13" s="1"/>
  <c r="I9" i="13"/>
  <c r="K9" i="13"/>
  <c r="R9" i="13"/>
  <c r="G10" i="13"/>
  <c r="M10" i="13" s="1"/>
  <c r="I10" i="13"/>
  <c r="K10" i="13"/>
  <c r="R10" i="13"/>
  <c r="G11" i="13"/>
  <c r="M11" i="13" s="1"/>
  <c r="I11" i="13"/>
  <c r="K11" i="13"/>
  <c r="R11" i="13"/>
  <c r="G12" i="13"/>
  <c r="M12" i="13" s="1"/>
  <c r="I12" i="13"/>
  <c r="K12" i="13"/>
  <c r="R12" i="13"/>
  <c r="G13" i="13"/>
  <c r="M13" i="13" s="1"/>
  <c r="I13" i="13"/>
  <c r="K13" i="13"/>
  <c r="R13" i="13"/>
  <c r="G14" i="13"/>
  <c r="M14" i="13" s="1"/>
  <c r="I14" i="13"/>
  <c r="K14" i="13"/>
  <c r="R14" i="13"/>
  <c r="G15" i="13"/>
  <c r="M15" i="13" s="1"/>
  <c r="I15" i="13"/>
  <c r="K15" i="13"/>
  <c r="R15" i="13"/>
  <c r="G16" i="13"/>
  <c r="I16" i="13"/>
  <c r="K16" i="13"/>
  <c r="R16" i="13"/>
  <c r="G17" i="13"/>
  <c r="M17" i="13" s="1"/>
  <c r="I17" i="13"/>
  <c r="K17" i="13"/>
  <c r="R17" i="13"/>
  <c r="G18" i="13"/>
  <c r="M18" i="13" s="1"/>
  <c r="I18" i="13"/>
  <c r="K18" i="13"/>
  <c r="R18" i="13"/>
  <c r="G19" i="13"/>
  <c r="M19" i="13" s="1"/>
  <c r="I19" i="13"/>
  <c r="K19" i="13"/>
  <c r="R19" i="13"/>
  <c r="G20" i="13"/>
  <c r="M20" i="13" s="1"/>
  <c r="I20" i="13"/>
  <c r="K20" i="13"/>
  <c r="R20" i="13"/>
  <c r="G21" i="13"/>
  <c r="M21" i="13" s="1"/>
  <c r="I21" i="13"/>
  <c r="K21" i="13"/>
  <c r="R21" i="13"/>
  <c r="G22" i="13"/>
  <c r="M22" i="13" s="1"/>
  <c r="I22" i="13"/>
  <c r="K22" i="13"/>
  <c r="R22" i="13"/>
  <c r="G23" i="13"/>
  <c r="M23" i="13" s="1"/>
  <c r="I23" i="13"/>
  <c r="K23" i="13"/>
  <c r="R23" i="13"/>
  <c r="G24" i="13"/>
  <c r="M24" i="13" s="1"/>
  <c r="I24" i="13"/>
  <c r="K24" i="13"/>
  <c r="R24" i="13"/>
  <c r="G25" i="13"/>
  <c r="M25" i="13" s="1"/>
  <c r="I25" i="13"/>
  <c r="K25" i="13"/>
  <c r="R25" i="13"/>
  <c r="G26" i="13"/>
  <c r="M26" i="13" s="1"/>
  <c r="I26" i="13"/>
  <c r="K26" i="13"/>
  <c r="R26" i="13"/>
  <c r="G27" i="13"/>
  <c r="M27" i="13" s="1"/>
  <c r="I27" i="13"/>
  <c r="K27" i="13"/>
  <c r="R27" i="13"/>
  <c r="G28" i="13"/>
  <c r="M28" i="13" s="1"/>
  <c r="I28" i="13"/>
  <c r="K28" i="13"/>
  <c r="R28" i="13"/>
  <c r="G29" i="13"/>
  <c r="M29" i="13" s="1"/>
  <c r="I29" i="13"/>
  <c r="K29" i="13"/>
  <c r="R29" i="13"/>
  <c r="G30" i="13"/>
  <c r="M30" i="13" s="1"/>
  <c r="I30" i="13"/>
  <c r="K30" i="13"/>
  <c r="R30" i="13"/>
  <c r="G31" i="13"/>
  <c r="M31" i="13" s="1"/>
  <c r="I31" i="13"/>
  <c r="K31" i="13"/>
  <c r="R31" i="13"/>
  <c r="G32" i="13"/>
  <c r="M32" i="13" s="1"/>
  <c r="I32" i="13"/>
  <c r="K32" i="13"/>
  <c r="R32" i="13"/>
  <c r="G33" i="13"/>
  <c r="M33" i="13" s="1"/>
  <c r="I33" i="13"/>
  <c r="K33" i="13"/>
  <c r="R33" i="13"/>
  <c r="G34" i="13"/>
  <c r="M34" i="13" s="1"/>
  <c r="I34" i="13"/>
  <c r="K34" i="13"/>
  <c r="R34" i="13"/>
  <c r="G35" i="13"/>
  <c r="M35" i="13" s="1"/>
  <c r="I35" i="13"/>
  <c r="K35" i="13"/>
  <c r="R35" i="13"/>
  <c r="G36" i="13"/>
  <c r="M36" i="13" s="1"/>
  <c r="I36" i="13"/>
  <c r="K36" i="13"/>
  <c r="R36" i="13"/>
  <c r="G37" i="13"/>
  <c r="M37" i="13" s="1"/>
  <c r="I37" i="13"/>
  <c r="K37" i="13"/>
  <c r="R37" i="13"/>
  <c r="G38" i="13"/>
  <c r="M38" i="13" s="1"/>
  <c r="I38" i="13"/>
  <c r="K38" i="13"/>
  <c r="R38" i="13"/>
  <c r="G39" i="13"/>
  <c r="M39" i="13" s="1"/>
  <c r="I39" i="13"/>
  <c r="K39" i="13"/>
  <c r="R39" i="13"/>
  <c r="G40" i="13"/>
  <c r="M40" i="13" s="1"/>
  <c r="I40" i="13"/>
  <c r="K40" i="13"/>
  <c r="R40" i="13"/>
  <c r="G41" i="13"/>
  <c r="M41" i="13" s="1"/>
  <c r="I41" i="13"/>
  <c r="K41" i="13"/>
  <c r="R41" i="13"/>
  <c r="G42" i="13"/>
  <c r="M42" i="13" s="1"/>
  <c r="I42" i="13"/>
  <c r="K42" i="13"/>
  <c r="R42" i="13"/>
  <c r="G43" i="13"/>
  <c r="M43" i="13" s="1"/>
  <c r="I43" i="13"/>
  <c r="K43" i="13"/>
  <c r="R43" i="13"/>
  <c r="G44" i="13"/>
  <c r="M44" i="13" s="1"/>
  <c r="I44" i="13"/>
  <c r="K44" i="13"/>
  <c r="R44" i="13"/>
  <c r="G45" i="13"/>
  <c r="M45" i="13" s="1"/>
  <c r="I45" i="13"/>
  <c r="K45" i="13"/>
  <c r="R45" i="13"/>
  <c r="G46" i="13"/>
  <c r="M46" i="13" s="1"/>
  <c r="I46" i="13"/>
  <c r="K46" i="13"/>
  <c r="R46" i="13"/>
  <c r="G47" i="13"/>
  <c r="M47" i="13" s="1"/>
  <c r="I47" i="13"/>
  <c r="K47" i="13"/>
  <c r="R47" i="13"/>
  <c r="G48" i="13"/>
  <c r="M48" i="13" s="1"/>
  <c r="I48" i="13"/>
  <c r="K48" i="13"/>
  <c r="R48" i="13"/>
  <c r="G49" i="13"/>
  <c r="M49" i="13" s="1"/>
  <c r="I49" i="13"/>
  <c r="K49" i="13"/>
  <c r="R49" i="13"/>
  <c r="G50" i="13"/>
  <c r="M50" i="13" s="1"/>
  <c r="I50" i="13"/>
  <c r="K50" i="13"/>
  <c r="R50" i="13"/>
  <c r="G51" i="13"/>
  <c r="M51" i="13" s="1"/>
  <c r="I51" i="13"/>
  <c r="K51" i="13"/>
  <c r="R51" i="13"/>
  <c r="G52" i="13"/>
  <c r="M52" i="13" s="1"/>
  <c r="I52" i="13"/>
  <c r="K52" i="13"/>
  <c r="R52" i="13"/>
  <c r="G53" i="13"/>
  <c r="M53" i="13" s="1"/>
  <c r="I53" i="13"/>
  <c r="K53" i="13"/>
  <c r="R53" i="13"/>
  <c r="G54" i="13"/>
  <c r="M54" i="13" s="1"/>
  <c r="I54" i="13"/>
  <c r="K54" i="13"/>
  <c r="R54" i="13"/>
  <c r="G55" i="13"/>
  <c r="M55" i="13" s="1"/>
  <c r="I55" i="13"/>
  <c r="K55" i="13"/>
  <c r="R55" i="13"/>
  <c r="G56" i="13"/>
  <c r="M56" i="13" s="1"/>
  <c r="I56" i="13"/>
  <c r="K56" i="13"/>
  <c r="R56" i="13"/>
  <c r="G57" i="13"/>
  <c r="M57" i="13" s="1"/>
  <c r="I57" i="13"/>
  <c r="K57" i="13"/>
  <c r="R57" i="13"/>
  <c r="G58" i="13"/>
  <c r="M58" i="13" s="1"/>
  <c r="I58" i="13"/>
  <c r="K58" i="13"/>
  <c r="R58" i="13"/>
  <c r="G59" i="13"/>
  <c r="M59" i="13" s="1"/>
  <c r="I59" i="13"/>
  <c r="K59" i="13"/>
  <c r="R59" i="13"/>
  <c r="G60" i="13"/>
  <c r="M60" i="13" s="1"/>
  <c r="I60" i="13"/>
  <c r="K60" i="13"/>
  <c r="R60" i="13"/>
  <c r="G61" i="13"/>
  <c r="M61" i="13" s="1"/>
  <c r="I61" i="13"/>
  <c r="K61" i="13"/>
  <c r="R61" i="13"/>
  <c r="G62" i="13"/>
  <c r="M62" i="13" s="1"/>
  <c r="I62" i="13"/>
  <c r="K62" i="13"/>
  <c r="R62" i="13"/>
  <c r="G63" i="13"/>
  <c r="M63" i="13" s="1"/>
  <c r="I63" i="13"/>
  <c r="K63" i="13"/>
  <c r="R63" i="13"/>
  <c r="G64" i="13"/>
  <c r="M64" i="13" s="1"/>
  <c r="I64" i="13"/>
  <c r="K64" i="13"/>
  <c r="R64" i="13"/>
  <c r="G65" i="13"/>
  <c r="M65" i="13" s="1"/>
  <c r="I65" i="13"/>
  <c r="K65" i="13"/>
  <c r="R65" i="13"/>
  <c r="G66" i="13"/>
  <c r="M66" i="13" s="1"/>
  <c r="I66" i="13"/>
  <c r="K66" i="13"/>
  <c r="R66" i="13"/>
  <c r="G67" i="13"/>
  <c r="M67" i="13" s="1"/>
  <c r="I67" i="13"/>
  <c r="K67" i="13"/>
  <c r="R67" i="13"/>
  <c r="G68" i="13"/>
  <c r="M68" i="13" s="1"/>
  <c r="I68" i="13"/>
  <c r="K68" i="13"/>
  <c r="R68" i="13"/>
  <c r="G69" i="13"/>
  <c r="M69" i="13" s="1"/>
  <c r="I69" i="13"/>
  <c r="K69" i="13"/>
  <c r="R69" i="13"/>
  <c r="G70" i="13"/>
  <c r="M70" i="13" s="1"/>
  <c r="I70" i="13"/>
  <c r="K70" i="13"/>
  <c r="R70" i="13"/>
  <c r="G72" i="13"/>
  <c r="M72" i="13" s="1"/>
  <c r="I72" i="13"/>
  <c r="K72" i="13"/>
  <c r="R72" i="13"/>
  <c r="G73" i="13"/>
  <c r="M73" i="13" s="1"/>
  <c r="I73" i="13"/>
  <c r="K73" i="13"/>
  <c r="R73" i="13"/>
  <c r="G74" i="13"/>
  <c r="I74" i="13"/>
  <c r="K74" i="13"/>
  <c r="M74" i="13"/>
  <c r="R74" i="13"/>
  <c r="G75" i="13"/>
  <c r="M75" i="13" s="1"/>
  <c r="I75" i="13"/>
  <c r="K75" i="13"/>
  <c r="R75" i="13"/>
  <c r="G76" i="13"/>
  <c r="M76" i="13" s="1"/>
  <c r="I76" i="13"/>
  <c r="K76" i="13"/>
  <c r="R76" i="13"/>
  <c r="G77" i="13"/>
  <c r="M77" i="13" s="1"/>
  <c r="I77" i="13"/>
  <c r="K77" i="13"/>
  <c r="R77" i="13"/>
  <c r="G78" i="13"/>
  <c r="M78" i="13" s="1"/>
  <c r="I78" i="13"/>
  <c r="K78" i="13"/>
  <c r="R78" i="13"/>
  <c r="G79" i="13"/>
  <c r="I79" i="13"/>
  <c r="K79" i="13"/>
  <c r="R79" i="13"/>
  <c r="G80" i="13"/>
  <c r="M80" i="13" s="1"/>
  <c r="I80" i="13"/>
  <c r="K80" i="13"/>
  <c r="R80" i="13"/>
  <c r="G81" i="13"/>
  <c r="M81" i="13" s="1"/>
  <c r="I81" i="13"/>
  <c r="K81" i="13"/>
  <c r="R81" i="13"/>
  <c r="G82" i="13"/>
  <c r="M82" i="13" s="1"/>
  <c r="I82" i="13"/>
  <c r="K82" i="13"/>
  <c r="R82" i="13"/>
  <c r="G83" i="13"/>
  <c r="I83" i="13"/>
  <c r="K83" i="13"/>
  <c r="M83" i="13"/>
  <c r="R83" i="13"/>
  <c r="G84" i="13"/>
  <c r="M84" i="13" s="1"/>
  <c r="I84" i="13"/>
  <c r="K84" i="13"/>
  <c r="R84" i="13"/>
  <c r="G85" i="13"/>
  <c r="M85" i="13" s="1"/>
  <c r="I85" i="13"/>
  <c r="K85" i="13"/>
  <c r="R85" i="13"/>
  <c r="G86" i="13"/>
  <c r="M86" i="13" s="1"/>
  <c r="I86" i="13"/>
  <c r="K86" i="13"/>
  <c r="R86" i="13"/>
  <c r="G87" i="13"/>
  <c r="M87" i="13" s="1"/>
  <c r="I87" i="13"/>
  <c r="K87" i="13"/>
  <c r="R87" i="13"/>
  <c r="G88" i="13"/>
  <c r="M88" i="13" s="1"/>
  <c r="I88" i="13"/>
  <c r="K88" i="13"/>
  <c r="R88" i="13"/>
  <c r="G89" i="13"/>
  <c r="M89" i="13" s="1"/>
  <c r="I89" i="13"/>
  <c r="K89" i="13"/>
  <c r="R89" i="13"/>
  <c r="G90" i="13"/>
  <c r="M90" i="13" s="1"/>
  <c r="I90" i="13"/>
  <c r="K90" i="13"/>
  <c r="R90" i="13"/>
  <c r="G91" i="13"/>
  <c r="I91" i="13"/>
  <c r="K91" i="13"/>
  <c r="M91" i="13"/>
  <c r="R91" i="13"/>
  <c r="G92" i="13"/>
  <c r="M92" i="13" s="1"/>
  <c r="I92" i="13"/>
  <c r="K92" i="13"/>
  <c r="R92" i="13"/>
  <c r="G93" i="13"/>
  <c r="M93" i="13" s="1"/>
  <c r="I93" i="13"/>
  <c r="K93" i="13"/>
  <c r="R93" i="13"/>
  <c r="G94" i="13"/>
  <c r="M94" i="13" s="1"/>
  <c r="I94" i="13"/>
  <c r="K94" i="13"/>
  <c r="R94" i="13"/>
  <c r="G95" i="13"/>
  <c r="M95" i="13" s="1"/>
  <c r="I95" i="13"/>
  <c r="K95" i="13"/>
  <c r="R95" i="13"/>
  <c r="G96" i="13"/>
  <c r="M96" i="13" s="1"/>
  <c r="I96" i="13"/>
  <c r="K96" i="13"/>
  <c r="R96" i="13"/>
  <c r="G97" i="13"/>
  <c r="M97" i="13" s="1"/>
  <c r="I97" i="13"/>
  <c r="K97" i="13"/>
  <c r="R97" i="13"/>
  <c r="G98" i="13"/>
  <c r="M98" i="13" s="1"/>
  <c r="I98" i="13"/>
  <c r="K98" i="13"/>
  <c r="R98" i="13"/>
  <c r="G99" i="13"/>
  <c r="M99" i="13" s="1"/>
  <c r="I99" i="13"/>
  <c r="K99" i="13"/>
  <c r="R99" i="13"/>
  <c r="G100" i="13"/>
  <c r="M100" i="13" s="1"/>
  <c r="I100" i="13"/>
  <c r="K100" i="13"/>
  <c r="R100" i="13"/>
  <c r="G101" i="13"/>
  <c r="M101" i="13" s="1"/>
  <c r="I101" i="13"/>
  <c r="K101" i="13"/>
  <c r="R101" i="13"/>
  <c r="G102" i="13"/>
  <c r="M102" i="13" s="1"/>
  <c r="I102" i="13"/>
  <c r="K102" i="13"/>
  <c r="R102" i="13"/>
  <c r="G103" i="13"/>
  <c r="M103" i="13" s="1"/>
  <c r="I103" i="13"/>
  <c r="K103" i="13"/>
  <c r="R103" i="13"/>
  <c r="G104" i="13"/>
  <c r="M104" i="13" s="1"/>
  <c r="I104" i="13"/>
  <c r="K104" i="13"/>
  <c r="R104" i="13"/>
  <c r="G105" i="13"/>
  <c r="M105" i="13" s="1"/>
  <c r="I105" i="13"/>
  <c r="K105" i="13"/>
  <c r="R105" i="13"/>
  <c r="G106" i="13"/>
  <c r="M106" i="13" s="1"/>
  <c r="I106" i="13"/>
  <c r="K106" i="13"/>
  <c r="R106" i="13"/>
  <c r="G107" i="13"/>
  <c r="M107" i="13" s="1"/>
  <c r="I107" i="13"/>
  <c r="K107" i="13"/>
  <c r="R107" i="13"/>
  <c r="G108" i="13"/>
  <c r="M108" i="13" s="1"/>
  <c r="I108" i="13"/>
  <c r="K108" i="13"/>
  <c r="R108" i="13"/>
  <c r="G109" i="13"/>
  <c r="M109" i="13" s="1"/>
  <c r="I109" i="13"/>
  <c r="K109" i="13"/>
  <c r="R109" i="13"/>
  <c r="G110" i="13"/>
  <c r="M110" i="13" s="1"/>
  <c r="I110" i="13"/>
  <c r="K110" i="13"/>
  <c r="R110" i="13"/>
  <c r="G111" i="13"/>
  <c r="M111" i="13" s="1"/>
  <c r="I111" i="13"/>
  <c r="K111" i="13"/>
  <c r="R111" i="13"/>
  <c r="G112" i="13"/>
  <c r="M112" i="13" s="1"/>
  <c r="I112" i="13"/>
  <c r="K112" i="13"/>
  <c r="R112" i="13"/>
  <c r="G113" i="13"/>
  <c r="M113" i="13" s="1"/>
  <c r="I113" i="13"/>
  <c r="K113" i="13"/>
  <c r="R113" i="13"/>
  <c r="G114" i="13"/>
  <c r="M114" i="13" s="1"/>
  <c r="I114" i="13"/>
  <c r="K114" i="13"/>
  <c r="R114" i="13"/>
  <c r="G115" i="13"/>
  <c r="I115" i="13"/>
  <c r="K115" i="13"/>
  <c r="M115" i="13"/>
  <c r="R115" i="13"/>
  <c r="G116" i="13"/>
  <c r="M116" i="13" s="1"/>
  <c r="I116" i="13"/>
  <c r="K116" i="13"/>
  <c r="R116" i="13"/>
  <c r="G117" i="13"/>
  <c r="M117" i="13" s="1"/>
  <c r="I117" i="13"/>
  <c r="K117" i="13"/>
  <c r="R117" i="13"/>
  <c r="G118" i="13"/>
  <c r="M118" i="13" s="1"/>
  <c r="I118" i="13"/>
  <c r="K118" i="13"/>
  <c r="R118" i="13"/>
  <c r="G119" i="13"/>
  <c r="M119" i="13" s="1"/>
  <c r="I119" i="13"/>
  <c r="K119" i="13"/>
  <c r="R119" i="13"/>
  <c r="G120" i="13"/>
  <c r="M120" i="13" s="1"/>
  <c r="I120" i="13"/>
  <c r="K120" i="13"/>
  <c r="R120" i="13"/>
  <c r="G121" i="13"/>
  <c r="I121" i="13"/>
  <c r="K121" i="13"/>
  <c r="M121" i="13"/>
  <c r="R121" i="13"/>
  <c r="G122" i="13"/>
  <c r="I122" i="13"/>
  <c r="K122" i="13"/>
  <c r="M122" i="13"/>
  <c r="R122" i="13"/>
  <c r="G124" i="13"/>
  <c r="M124" i="13" s="1"/>
  <c r="I124" i="13"/>
  <c r="K124" i="13"/>
  <c r="R124" i="13"/>
  <c r="G125" i="13"/>
  <c r="M125" i="13" s="1"/>
  <c r="I125" i="13"/>
  <c r="K125" i="13"/>
  <c r="R125" i="13"/>
  <c r="G126" i="13"/>
  <c r="M126" i="13" s="1"/>
  <c r="I126" i="13"/>
  <c r="K126" i="13"/>
  <c r="R126" i="13"/>
  <c r="G127" i="13"/>
  <c r="M127" i="13" s="1"/>
  <c r="I127" i="13"/>
  <c r="K127" i="13"/>
  <c r="R127" i="13"/>
  <c r="G128" i="13"/>
  <c r="M128" i="13" s="1"/>
  <c r="I128" i="13"/>
  <c r="K128" i="13"/>
  <c r="R128" i="13"/>
  <c r="G129" i="13"/>
  <c r="M129" i="13" s="1"/>
  <c r="I129" i="13"/>
  <c r="K129" i="13"/>
  <c r="R129" i="13"/>
  <c r="G130" i="13"/>
  <c r="M130" i="13" s="1"/>
  <c r="I130" i="13"/>
  <c r="K130" i="13"/>
  <c r="R130" i="13"/>
  <c r="G131" i="13"/>
  <c r="M131" i="13" s="1"/>
  <c r="I131" i="13"/>
  <c r="K131" i="13"/>
  <c r="R131" i="13"/>
  <c r="G132" i="13"/>
  <c r="M132" i="13" s="1"/>
  <c r="I132" i="13"/>
  <c r="K132" i="13"/>
  <c r="R132" i="13"/>
  <c r="G133" i="13"/>
  <c r="M133" i="13" s="1"/>
  <c r="I133" i="13"/>
  <c r="K133" i="13"/>
  <c r="R133" i="13"/>
  <c r="G134" i="13"/>
  <c r="M134" i="13" s="1"/>
  <c r="I134" i="13"/>
  <c r="K134" i="13"/>
  <c r="R134" i="13"/>
  <c r="G135" i="13"/>
  <c r="M135" i="13" s="1"/>
  <c r="I135" i="13"/>
  <c r="K135" i="13"/>
  <c r="R135" i="13"/>
  <c r="G136" i="13"/>
  <c r="M136" i="13" s="1"/>
  <c r="I136" i="13"/>
  <c r="K136" i="13"/>
  <c r="R136" i="13"/>
  <c r="G137" i="13"/>
  <c r="M137" i="13" s="1"/>
  <c r="I137" i="13"/>
  <c r="K137" i="13"/>
  <c r="R137" i="13"/>
  <c r="G138" i="13"/>
  <c r="M138" i="13" s="1"/>
  <c r="I138" i="13"/>
  <c r="K138" i="13"/>
  <c r="R138" i="13"/>
  <c r="G139" i="13"/>
  <c r="M139" i="13" s="1"/>
  <c r="I139" i="13"/>
  <c r="K139" i="13"/>
  <c r="R139" i="13"/>
  <c r="G140" i="13"/>
  <c r="M140" i="13" s="1"/>
  <c r="I140" i="13"/>
  <c r="K140" i="13"/>
  <c r="R140" i="13"/>
  <c r="G141" i="13"/>
  <c r="M141" i="13" s="1"/>
  <c r="I141" i="13"/>
  <c r="K141" i="13"/>
  <c r="R141" i="13"/>
  <c r="G143" i="13"/>
  <c r="M143" i="13" s="1"/>
  <c r="I143" i="13"/>
  <c r="K143" i="13"/>
  <c r="R143" i="13"/>
  <c r="G144" i="13"/>
  <c r="M144" i="13" s="1"/>
  <c r="I144" i="13"/>
  <c r="K144" i="13"/>
  <c r="R144" i="13"/>
  <c r="G145" i="13"/>
  <c r="M145" i="13" s="1"/>
  <c r="I145" i="13"/>
  <c r="K145" i="13"/>
  <c r="R145" i="13"/>
  <c r="G146" i="13"/>
  <c r="M146" i="13" s="1"/>
  <c r="I146" i="13"/>
  <c r="K146" i="13"/>
  <c r="R146" i="13"/>
  <c r="G147" i="13"/>
  <c r="M147" i="13" s="1"/>
  <c r="I147" i="13"/>
  <c r="K147" i="13"/>
  <c r="R147" i="13"/>
  <c r="G148" i="13"/>
  <c r="M148" i="13" s="1"/>
  <c r="I148" i="13"/>
  <c r="K148" i="13"/>
  <c r="R148" i="13"/>
  <c r="G149" i="13"/>
  <c r="M149" i="13" s="1"/>
  <c r="I149" i="13"/>
  <c r="K149" i="13"/>
  <c r="R149" i="13"/>
  <c r="G150" i="13"/>
  <c r="I150" i="13"/>
  <c r="K150" i="13"/>
  <c r="R150" i="13"/>
  <c r="G151" i="13"/>
  <c r="M151" i="13" s="1"/>
  <c r="I151" i="13"/>
  <c r="K151" i="13"/>
  <c r="R151" i="13"/>
  <c r="G152" i="13"/>
  <c r="M152" i="13" s="1"/>
  <c r="I152" i="13"/>
  <c r="K152" i="13"/>
  <c r="R152" i="13"/>
  <c r="G153" i="13"/>
  <c r="M153" i="13" s="1"/>
  <c r="I153" i="13"/>
  <c r="K153" i="13"/>
  <c r="R153" i="13"/>
  <c r="G154" i="13"/>
  <c r="M154" i="13" s="1"/>
  <c r="I154" i="13"/>
  <c r="K154" i="13"/>
  <c r="R154" i="13"/>
  <c r="G155" i="13"/>
  <c r="M155" i="13" s="1"/>
  <c r="I155" i="13"/>
  <c r="K155" i="13"/>
  <c r="R155" i="13"/>
  <c r="G156" i="13"/>
  <c r="M156" i="13" s="1"/>
  <c r="I156" i="13"/>
  <c r="K156" i="13"/>
  <c r="R156" i="13"/>
  <c r="G157" i="13"/>
  <c r="M157" i="13" s="1"/>
  <c r="I157" i="13"/>
  <c r="K157" i="13"/>
  <c r="R157" i="13"/>
  <c r="G158" i="13"/>
  <c r="M158" i="13" s="1"/>
  <c r="I158" i="13"/>
  <c r="K158" i="13"/>
  <c r="R158" i="13"/>
  <c r="G159" i="13"/>
  <c r="M159" i="13" s="1"/>
  <c r="I159" i="13"/>
  <c r="K159" i="13"/>
  <c r="R159" i="13"/>
  <c r="G160" i="13"/>
  <c r="M160" i="13" s="1"/>
  <c r="I160" i="13"/>
  <c r="K160" i="13"/>
  <c r="R160" i="13"/>
  <c r="G161" i="13"/>
  <c r="M161" i="13" s="1"/>
  <c r="I161" i="13"/>
  <c r="K161" i="13"/>
  <c r="R161" i="13"/>
  <c r="G162" i="13"/>
  <c r="M162" i="13" s="1"/>
  <c r="I162" i="13"/>
  <c r="K162" i="13"/>
  <c r="R162" i="13"/>
  <c r="G163" i="13"/>
  <c r="M163" i="13" s="1"/>
  <c r="I163" i="13"/>
  <c r="K163" i="13"/>
  <c r="R163" i="13"/>
  <c r="G164" i="13"/>
  <c r="I164" i="13"/>
  <c r="K164" i="13"/>
  <c r="M164" i="13"/>
  <c r="R164" i="13"/>
  <c r="G165" i="13"/>
  <c r="M165" i="13" s="1"/>
  <c r="I165" i="13"/>
  <c r="K165" i="13"/>
  <c r="R165" i="13"/>
  <c r="G166" i="13"/>
  <c r="M166" i="13" s="1"/>
  <c r="I166" i="13"/>
  <c r="K166" i="13"/>
  <c r="R166" i="13"/>
  <c r="G167" i="13"/>
  <c r="M167" i="13" s="1"/>
  <c r="I167" i="13"/>
  <c r="K167" i="13"/>
  <c r="R167" i="13"/>
  <c r="G168" i="13"/>
  <c r="M168" i="13" s="1"/>
  <c r="I168" i="13"/>
  <c r="K168" i="13"/>
  <c r="R168" i="13"/>
  <c r="G169" i="13"/>
  <c r="I169" i="13"/>
  <c r="K169" i="13"/>
  <c r="M169" i="13"/>
  <c r="R169" i="13"/>
  <c r="G170" i="13"/>
  <c r="M170" i="13" s="1"/>
  <c r="I170" i="13"/>
  <c r="K170" i="13"/>
  <c r="R170" i="13"/>
  <c r="G171" i="13"/>
  <c r="M171" i="13" s="1"/>
  <c r="I171" i="13"/>
  <c r="K171" i="13"/>
  <c r="R171" i="13"/>
  <c r="G172" i="13"/>
  <c r="M172" i="13" s="1"/>
  <c r="I172" i="13"/>
  <c r="K172" i="13"/>
  <c r="R172" i="13"/>
  <c r="G173" i="13"/>
  <c r="M173" i="13" s="1"/>
  <c r="I173" i="13"/>
  <c r="K173" i="13"/>
  <c r="R173" i="13"/>
  <c r="G174" i="13"/>
  <c r="M174" i="13" s="1"/>
  <c r="I174" i="13"/>
  <c r="K174" i="13"/>
  <c r="R174" i="13"/>
  <c r="G175" i="13"/>
  <c r="M175" i="13" s="1"/>
  <c r="I175" i="13"/>
  <c r="K175" i="13"/>
  <c r="R175" i="13"/>
  <c r="G176" i="13"/>
  <c r="M176" i="13" s="1"/>
  <c r="I176" i="13"/>
  <c r="K176" i="13"/>
  <c r="R176" i="13"/>
  <c r="G177" i="13"/>
  <c r="M177" i="13" s="1"/>
  <c r="I177" i="13"/>
  <c r="K177" i="13"/>
  <c r="R177" i="13"/>
  <c r="G178" i="13"/>
  <c r="M178" i="13" s="1"/>
  <c r="I178" i="13"/>
  <c r="K178" i="13"/>
  <c r="R178" i="13"/>
  <c r="G179" i="13"/>
  <c r="M179" i="13" s="1"/>
  <c r="I179" i="13"/>
  <c r="K179" i="13"/>
  <c r="R179" i="13"/>
  <c r="G180" i="13"/>
  <c r="M180" i="13" s="1"/>
  <c r="I180" i="13"/>
  <c r="K180" i="13"/>
  <c r="R180" i="13"/>
  <c r="G181" i="13"/>
  <c r="M181" i="13" s="1"/>
  <c r="I181" i="13"/>
  <c r="K181" i="13"/>
  <c r="R181" i="13"/>
  <c r="G182" i="13"/>
  <c r="M182" i="13" s="1"/>
  <c r="I182" i="13"/>
  <c r="K182" i="13"/>
  <c r="R182" i="13"/>
  <c r="G183" i="13"/>
  <c r="M183" i="13" s="1"/>
  <c r="I183" i="13"/>
  <c r="K183" i="13"/>
  <c r="R183" i="13"/>
  <c r="G184" i="13"/>
  <c r="M184" i="13" s="1"/>
  <c r="I184" i="13"/>
  <c r="K184" i="13"/>
  <c r="R184" i="13"/>
  <c r="G185" i="13"/>
  <c r="M185" i="13" s="1"/>
  <c r="I185" i="13"/>
  <c r="K185" i="13"/>
  <c r="R185" i="13"/>
  <c r="G186" i="13"/>
  <c r="M186" i="13" s="1"/>
  <c r="I186" i="13"/>
  <c r="K186" i="13"/>
  <c r="R186" i="13"/>
  <c r="G187" i="13"/>
  <c r="M187" i="13" s="1"/>
  <c r="I187" i="13"/>
  <c r="K187" i="13"/>
  <c r="R187" i="13"/>
  <c r="G188" i="13"/>
  <c r="M188" i="13" s="1"/>
  <c r="I188" i="13"/>
  <c r="K188" i="13"/>
  <c r="R188" i="13"/>
  <c r="G189" i="13"/>
  <c r="M189" i="13" s="1"/>
  <c r="I189" i="13"/>
  <c r="K189" i="13"/>
  <c r="R189" i="13"/>
  <c r="G190" i="13"/>
  <c r="M190" i="13" s="1"/>
  <c r="I190" i="13"/>
  <c r="K190" i="13"/>
  <c r="R190" i="13"/>
  <c r="G191" i="13"/>
  <c r="M191" i="13" s="1"/>
  <c r="I191" i="13"/>
  <c r="K191" i="13"/>
  <c r="R191" i="13"/>
  <c r="G192" i="13"/>
  <c r="M192" i="13" s="1"/>
  <c r="I192" i="13"/>
  <c r="K192" i="13"/>
  <c r="R192" i="13"/>
  <c r="G193" i="13"/>
  <c r="M193" i="13" s="1"/>
  <c r="I193" i="13"/>
  <c r="K193" i="13"/>
  <c r="R193" i="13"/>
  <c r="G194" i="13"/>
  <c r="M194" i="13" s="1"/>
  <c r="I194" i="13"/>
  <c r="K194" i="13"/>
  <c r="R194" i="13"/>
  <c r="G195" i="13"/>
  <c r="M195" i="13" s="1"/>
  <c r="I195" i="13"/>
  <c r="K195" i="13"/>
  <c r="R195" i="13"/>
  <c r="G196" i="13"/>
  <c r="M196" i="13" s="1"/>
  <c r="I196" i="13"/>
  <c r="K196" i="13"/>
  <c r="R196" i="13"/>
  <c r="G198" i="13"/>
  <c r="I198" i="13"/>
  <c r="K198" i="13"/>
  <c r="R198" i="13"/>
  <c r="G199" i="13"/>
  <c r="M199" i="13" s="1"/>
  <c r="I199" i="13"/>
  <c r="K199" i="13"/>
  <c r="R199" i="13"/>
  <c r="G200" i="13"/>
  <c r="M200" i="13" s="1"/>
  <c r="I200" i="13"/>
  <c r="K200" i="13"/>
  <c r="R200" i="13"/>
  <c r="G201" i="13"/>
  <c r="M201" i="13" s="1"/>
  <c r="I201" i="13"/>
  <c r="K201" i="13"/>
  <c r="R201" i="13"/>
  <c r="G202" i="13"/>
  <c r="M202" i="13" s="1"/>
  <c r="I202" i="13"/>
  <c r="K202" i="13"/>
  <c r="R202" i="13"/>
  <c r="G203" i="13"/>
  <c r="M203" i="13" s="1"/>
  <c r="I203" i="13"/>
  <c r="K203" i="13"/>
  <c r="R203" i="13"/>
  <c r="G204" i="13"/>
  <c r="M204" i="13" s="1"/>
  <c r="I204" i="13"/>
  <c r="K204" i="13"/>
  <c r="R204" i="13"/>
  <c r="G205" i="13"/>
  <c r="M205" i="13" s="1"/>
  <c r="I205" i="13"/>
  <c r="K205" i="13"/>
  <c r="R205" i="13"/>
  <c r="G206" i="13"/>
  <c r="M206" i="13" s="1"/>
  <c r="I206" i="13"/>
  <c r="K206" i="13"/>
  <c r="R206" i="13"/>
  <c r="G207" i="13"/>
  <c r="M207" i="13" s="1"/>
  <c r="I207" i="13"/>
  <c r="K207" i="13"/>
  <c r="R207" i="13"/>
  <c r="G208" i="13"/>
  <c r="M208" i="13" s="1"/>
  <c r="I208" i="13"/>
  <c r="K208" i="13"/>
  <c r="R208" i="13"/>
  <c r="G209" i="13"/>
  <c r="M209" i="13" s="1"/>
  <c r="I209" i="13"/>
  <c r="K209" i="13"/>
  <c r="R209" i="13"/>
  <c r="G210" i="13"/>
  <c r="M210" i="13" s="1"/>
  <c r="I210" i="13"/>
  <c r="K210" i="13"/>
  <c r="R210" i="13"/>
  <c r="G211" i="13"/>
  <c r="M211" i="13" s="1"/>
  <c r="I211" i="13"/>
  <c r="K211" i="13"/>
  <c r="R211" i="13"/>
  <c r="G212" i="13"/>
  <c r="M212" i="13" s="1"/>
  <c r="I212" i="13"/>
  <c r="K212" i="13"/>
  <c r="R212" i="13"/>
  <c r="G213" i="13"/>
  <c r="M213" i="13" s="1"/>
  <c r="I213" i="13"/>
  <c r="K213" i="13"/>
  <c r="R213" i="13"/>
  <c r="G215" i="13"/>
  <c r="M215" i="13" s="1"/>
  <c r="I215" i="13"/>
  <c r="K215" i="13"/>
  <c r="R215" i="13"/>
  <c r="G216" i="13"/>
  <c r="M216" i="13" s="1"/>
  <c r="I216" i="13"/>
  <c r="K216" i="13"/>
  <c r="R216" i="13"/>
  <c r="G217" i="13"/>
  <c r="M217" i="13" s="1"/>
  <c r="I217" i="13"/>
  <c r="K217" i="13"/>
  <c r="R217" i="13"/>
  <c r="G218" i="13"/>
  <c r="M218" i="13" s="1"/>
  <c r="I218" i="13"/>
  <c r="K218" i="13"/>
  <c r="R218" i="13"/>
  <c r="G219" i="13"/>
  <c r="M219" i="13" s="1"/>
  <c r="I219" i="13"/>
  <c r="K219" i="13"/>
  <c r="R219" i="13"/>
  <c r="G220" i="13"/>
  <c r="M220" i="13" s="1"/>
  <c r="I220" i="13"/>
  <c r="K220" i="13"/>
  <c r="R220" i="13"/>
  <c r="G221" i="13"/>
  <c r="M221" i="13" s="1"/>
  <c r="I221" i="13"/>
  <c r="K221" i="13"/>
  <c r="R221" i="13"/>
  <c r="G222" i="13"/>
  <c r="I222" i="13"/>
  <c r="K222" i="13"/>
  <c r="R222" i="13"/>
  <c r="G223" i="13"/>
  <c r="M223" i="13" s="1"/>
  <c r="I223" i="13"/>
  <c r="K223" i="13"/>
  <c r="R223" i="13"/>
  <c r="G224" i="13"/>
  <c r="M224" i="13" s="1"/>
  <c r="I224" i="13"/>
  <c r="K224" i="13"/>
  <c r="R224" i="13"/>
  <c r="G225" i="13"/>
  <c r="M225" i="13" s="1"/>
  <c r="I225" i="13"/>
  <c r="K225" i="13"/>
  <c r="R225" i="13"/>
  <c r="G226" i="13"/>
  <c r="M226" i="13" s="1"/>
  <c r="I226" i="13"/>
  <c r="K226" i="13"/>
  <c r="R226" i="13"/>
  <c r="G227" i="13"/>
  <c r="M227" i="13" s="1"/>
  <c r="I227" i="13"/>
  <c r="K227" i="13"/>
  <c r="R227" i="13"/>
  <c r="G228" i="13"/>
  <c r="M228" i="13" s="1"/>
  <c r="I228" i="13"/>
  <c r="K228" i="13"/>
  <c r="R228" i="13"/>
  <c r="G229" i="13"/>
  <c r="M229" i="13" s="1"/>
  <c r="I229" i="13"/>
  <c r="K229" i="13"/>
  <c r="R229" i="13"/>
  <c r="G230" i="13"/>
  <c r="M230" i="13" s="1"/>
  <c r="I230" i="13"/>
  <c r="K230" i="13"/>
  <c r="R230" i="13"/>
  <c r="G231" i="13"/>
  <c r="M231" i="13" s="1"/>
  <c r="I231" i="13"/>
  <c r="K231" i="13"/>
  <c r="R231" i="13"/>
  <c r="G232" i="13"/>
  <c r="M232" i="13" s="1"/>
  <c r="I232" i="13"/>
  <c r="K232" i="13"/>
  <c r="R232" i="13"/>
  <c r="G233" i="13"/>
  <c r="M233" i="13" s="1"/>
  <c r="I233" i="13"/>
  <c r="K233" i="13"/>
  <c r="R233" i="13"/>
  <c r="G234" i="13"/>
  <c r="I234" i="13"/>
  <c r="K234" i="13"/>
  <c r="M234" i="13"/>
  <c r="R234" i="13"/>
  <c r="G235" i="13"/>
  <c r="M235" i="13" s="1"/>
  <c r="I235" i="13"/>
  <c r="K235" i="13"/>
  <c r="R235" i="13"/>
  <c r="G236" i="13"/>
  <c r="M236" i="13" s="1"/>
  <c r="I236" i="13"/>
  <c r="K236" i="13"/>
  <c r="R236" i="13"/>
  <c r="G237" i="13"/>
  <c r="M237" i="13" s="1"/>
  <c r="I237" i="13"/>
  <c r="K237" i="13"/>
  <c r="R237" i="13"/>
  <c r="G238" i="13"/>
  <c r="M238" i="13" s="1"/>
  <c r="I238" i="13"/>
  <c r="K238" i="13"/>
  <c r="R238" i="13"/>
  <c r="G239" i="13"/>
  <c r="M239" i="13" s="1"/>
  <c r="I239" i="13"/>
  <c r="K239" i="13"/>
  <c r="R239" i="13"/>
  <c r="G240" i="13"/>
  <c r="M240" i="13" s="1"/>
  <c r="I240" i="13"/>
  <c r="K240" i="13"/>
  <c r="R240" i="13"/>
  <c r="G241" i="13"/>
  <c r="M241" i="13" s="1"/>
  <c r="I241" i="13"/>
  <c r="K241" i="13"/>
  <c r="R241" i="13"/>
  <c r="G242" i="13"/>
  <c r="I242" i="13"/>
  <c r="K242" i="13"/>
  <c r="M242" i="13"/>
  <c r="R242" i="13"/>
  <c r="G243" i="13"/>
  <c r="M243" i="13" s="1"/>
  <c r="I243" i="13"/>
  <c r="K243" i="13"/>
  <c r="R243" i="13"/>
  <c r="G244" i="13"/>
  <c r="M244" i="13" s="1"/>
  <c r="I244" i="13"/>
  <c r="K244" i="13"/>
  <c r="R244" i="13"/>
  <c r="G245" i="13"/>
  <c r="M245" i="13" s="1"/>
  <c r="I245" i="13"/>
  <c r="K245" i="13"/>
  <c r="R245" i="13"/>
  <c r="G246" i="13"/>
  <c r="M246" i="13" s="1"/>
  <c r="I246" i="13"/>
  <c r="K246" i="13"/>
  <c r="R246" i="13"/>
  <c r="G247" i="13"/>
  <c r="M247" i="13" s="1"/>
  <c r="I247" i="13"/>
  <c r="K247" i="13"/>
  <c r="R247" i="13"/>
  <c r="G249" i="13"/>
  <c r="M249" i="13" s="1"/>
  <c r="I249" i="13"/>
  <c r="K249" i="13"/>
  <c r="R249" i="13"/>
  <c r="G250" i="13"/>
  <c r="M250" i="13" s="1"/>
  <c r="I250" i="13"/>
  <c r="K250" i="13"/>
  <c r="R250" i="13"/>
  <c r="G251" i="13"/>
  <c r="M251" i="13" s="1"/>
  <c r="I251" i="13"/>
  <c r="K251" i="13"/>
  <c r="R251" i="13"/>
  <c r="G252" i="13"/>
  <c r="M252" i="13" s="1"/>
  <c r="I252" i="13"/>
  <c r="K252" i="13"/>
  <c r="R252" i="13"/>
  <c r="G253" i="13"/>
  <c r="I253" i="13"/>
  <c r="K253" i="13"/>
  <c r="R253" i="13"/>
  <c r="G254" i="13"/>
  <c r="M254" i="13" s="1"/>
  <c r="I254" i="13"/>
  <c r="K254" i="13"/>
  <c r="R254" i="13"/>
  <c r="G255" i="13"/>
  <c r="M255" i="13" s="1"/>
  <c r="I255" i="13"/>
  <c r="K255" i="13"/>
  <c r="R255" i="13"/>
  <c r="G256" i="13"/>
  <c r="M256" i="13" s="1"/>
  <c r="I256" i="13"/>
  <c r="K256" i="13"/>
  <c r="R256" i="13"/>
  <c r="G257" i="13"/>
  <c r="M257" i="13" s="1"/>
  <c r="I257" i="13"/>
  <c r="K257" i="13"/>
  <c r="R257" i="13"/>
  <c r="G258" i="13"/>
  <c r="M258" i="13" s="1"/>
  <c r="I258" i="13"/>
  <c r="K258" i="13"/>
  <c r="R258" i="13"/>
  <c r="G259" i="13"/>
  <c r="M259" i="13" s="1"/>
  <c r="I259" i="13"/>
  <c r="K259" i="13"/>
  <c r="R259" i="13"/>
  <c r="G260" i="13"/>
  <c r="M260" i="13" s="1"/>
  <c r="I260" i="13"/>
  <c r="K260" i="13"/>
  <c r="R260" i="13"/>
  <c r="G261" i="13"/>
  <c r="M261" i="13" s="1"/>
  <c r="I261" i="13"/>
  <c r="K261" i="13"/>
  <c r="R261" i="13"/>
  <c r="G262" i="13"/>
  <c r="M262" i="13" s="1"/>
  <c r="I262" i="13"/>
  <c r="K262" i="13"/>
  <c r="R262" i="13"/>
  <c r="G263" i="13"/>
  <c r="M263" i="13" s="1"/>
  <c r="I263" i="13"/>
  <c r="K263" i="13"/>
  <c r="R263" i="13"/>
  <c r="G264" i="13"/>
  <c r="I264" i="13"/>
  <c r="K264" i="13"/>
  <c r="M264" i="13"/>
  <c r="R264" i="13"/>
  <c r="G265" i="13"/>
  <c r="M265" i="13" s="1"/>
  <c r="I265" i="13"/>
  <c r="K265" i="13"/>
  <c r="R265" i="13"/>
  <c r="G267" i="13"/>
  <c r="M267" i="13" s="1"/>
  <c r="I267" i="13"/>
  <c r="K267" i="13"/>
  <c r="R267" i="13"/>
  <c r="G268" i="13"/>
  <c r="M268" i="13" s="1"/>
  <c r="I268" i="13"/>
  <c r="K268" i="13"/>
  <c r="R268" i="13"/>
  <c r="G269" i="13"/>
  <c r="I269" i="13"/>
  <c r="K269" i="13"/>
  <c r="R269" i="13"/>
  <c r="G270" i="13"/>
  <c r="M270" i="13" s="1"/>
  <c r="I270" i="13"/>
  <c r="K270" i="13"/>
  <c r="R270" i="13"/>
  <c r="G271" i="13"/>
  <c r="M271" i="13" s="1"/>
  <c r="I271" i="13"/>
  <c r="K271" i="13"/>
  <c r="R271" i="13"/>
  <c r="G272" i="13"/>
  <c r="M272" i="13" s="1"/>
  <c r="I272" i="13"/>
  <c r="K272" i="13"/>
  <c r="R272" i="13"/>
  <c r="G273" i="13"/>
  <c r="M273" i="13" s="1"/>
  <c r="I273" i="13"/>
  <c r="K273" i="13"/>
  <c r="R273" i="13"/>
  <c r="G274" i="13"/>
  <c r="M274" i="13" s="1"/>
  <c r="I274" i="13"/>
  <c r="K274" i="13"/>
  <c r="R274" i="13"/>
  <c r="G275" i="13"/>
  <c r="M275" i="13" s="1"/>
  <c r="I275" i="13"/>
  <c r="K275" i="13"/>
  <c r="R275" i="13"/>
  <c r="G276" i="13"/>
  <c r="M276" i="13" s="1"/>
  <c r="I276" i="13"/>
  <c r="K276" i="13"/>
  <c r="R276" i="13"/>
  <c r="G277" i="13"/>
  <c r="M277" i="13" s="1"/>
  <c r="I277" i="13"/>
  <c r="K277" i="13"/>
  <c r="R277" i="13"/>
  <c r="G278" i="13"/>
  <c r="M278" i="13" s="1"/>
  <c r="I278" i="13"/>
  <c r="K278" i="13"/>
  <c r="R278" i="13"/>
  <c r="G280" i="13"/>
  <c r="G279" i="13" s="1"/>
  <c r="I157" i="1" s="1"/>
  <c r="I280" i="13"/>
  <c r="I279" i="13" s="1"/>
  <c r="K280" i="13"/>
  <c r="K279" i="13" s="1"/>
  <c r="R280" i="13"/>
  <c r="R279" i="13" s="1"/>
  <c r="G282" i="13"/>
  <c r="I282" i="13"/>
  <c r="K282" i="13"/>
  <c r="R282" i="13"/>
  <c r="G283" i="13"/>
  <c r="M283" i="13" s="1"/>
  <c r="I283" i="13"/>
  <c r="K283" i="13"/>
  <c r="R283" i="13"/>
  <c r="G284" i="13"/>
  <c r="M284" i="13" s="1"/>
  <c r="I284" i="13"/>
  <c r="K284" i="13"/>
  <c r="R284" i="13"/>
  <c r="G285" i="13"/>
  <c r="M285" i="13" s="1"/>
  <c r="I285" i="13"/>
  <c r="K285" i="13"/>
  <c r="R285" i="13"/>
  <c r="G286" i="13"/>
  <c r="M286" i="13" s="1"/>
  <c r="I286" i="13"/>
  <c r="K286" i="13"/>
  <c r="R286" i="13"/>
  <c r="G288" i="13"/>
  <c r="M288" i="13" s="1"/>
  <c r="I288" i="13"/>
  <c r="K288" i="13"/>
  <c r="R288" i="13"/>
  <c r="G289" i="13"/>
  <c r="I289" i="13"/>
  <c r="K289" i="13"/>
  <c r="R289" i="13"/>
  <c r="G290" i="13"/>
  <c r="M290" i="13" s="1"/>
  <c r="I290" i="13"/>
  <c r="K290" i="13"/>
  <c r="R290" i="13"/>
  <c r="G291" i="13"/>
  <c r="M291" i="13" s="1"/>
  <c r="I291" i="13"/>
  <c r="K291" i="13"/>
  <c r="R291" i="13"/>
  <c r="G292" i="13"/>
  <c r="M292" i="13" s="1"/>
  <c r="I292" i="13"/>
  <c r="K292" i="13"/>
  <c r="R292" i="13"/>
  <c r="G293" i="13"/>
  <c r="M293" i="13" s="1"/>
  <c r="I293" i="13"/>
  <c r="K293" i="13"/>
  <c r="R293" i="13"/>
  <c r="G294" i="13"/>
  <c r="M294" i="13" s="1"/>
  <c r="I294" i="13"/>
  <c r="K294" i="13"/>
  <c r="R294" i="13"/>
  <c r="G295" i="13"/>
  <c r="M295" i="13" s="1"/>
  <c r="I295" i="13"/>
  <c r="K295" i="13"/>
  <c r="R295" i="13"/>
  <c r="G296" i="13"/>
  <c r="M296" i="13" s="1"/>
  <c r="I296" i="13"/>
  <c r="K296" i="13"/>
  <c r="R296" i="13"/>
  <c r="G297" i="13"/>
  <c r="M297" i="13" s="1"/>
  <c r="I297" i="13"/>
  <c r="K297" i="13"/>
  <c r="R297" i="13"/>
  <c r="G298" i="13"/>
  <c r="I298" i="13"/>
  <c r="K298" i="13"/>
  <c r="M298" i="13"/>
  <c r="R298" i="13"/>
  <c r="G299" i="13"/>
  <c r="M299" i="13" s="1"/>
  <c r="I299" i="13"/>
  <c r="K299" i="13"/>
  <c r="R299" i="13"/>
  <c r="G300" i="13"/>
  <c r="M300" i="13" s="1"/>
  <c r="I300" i="13"/>
  <c r="K300" i="13"/>
  <c r="R300" i="13"/>
  <c r="G301" i="13"/>
  <c r="M301" i="13" s="1"/>
  <c r="I301" i="13"/>
  <c r="K301" i="13"/>
  <c r="R301" i="13"/>
  <c r="G302" i="13"/>
  <c r="M302" i="13" s="1"/>
  <c r="I302" i="13"/>
  <c r="K302" i="13"/>
  <c r="R302" i="13"/>
  <c r="G303" i="13"/>
  <c r="M303" i="13" s="1"/>
  <c r="I303" i="13"/>
  <c r="K303" i="13"/>
  <c r="R303" i="13"/>
  <c r="G304" i="13"/>
  <c r="M304" i="13" s="1"/>
  <c r="I304" i="13"/>
  <c r="K304" i="13"/>
  <c r="R304" i="13"/>
  <c r="G305" i="13"/>
  <c r="M305" i="13" s="1"/>
  <c r="I305" i="13"/>
  <c r="K305" i="13"/>
  <c r="R305" i="13"/>
  <c r="G306" i="13"/>
  <c r="I306" i="13"/>
  <c r="K306" i="13"/>
  <c r="M306" i="13"/>
  <c r="R306" i="13"/>
  <c r="G307" i="13"/>
  <c r="M307" i="13" s="1"/>
  <c r="I307" i="13"/>
  <c r="K307" i="13"/>
  <c r="R307" i="13"/>
  <c r="G308" i="13"/>
  <c r="M308" i="13" s="1"/>
  <c r="I308" i="13"/>
  <c r="K308" i="13"/>
  <c r="R308" i="13"/>
  <c r="G309" i="13"/>
  <c r="M309" i="13" s="1"/>
  <c r="I309" i="13"/>
  <c r="K309" i="13"/>
  <c r="R309" i="13"/>
  <c r="G310" i="13"/>
  <c r="M310" i="13" s="1"/>
  <c r="I310" i="13"/>
  <c r="K310" i="13"/>
  <c r="R310" i="13"/>
  <c r="G311" i="13"/>
  <c r="M311" i="13" s="1"/>
  <c r="I311" i="13"/>
  <c r="K311" i="13"/>
  <c r="R311" i="13"/>
  <c r="G312" i="13"/>
  <c r="M312" i="13" s="1"/>
  <c r="I312" i="13"/>
  <c r="K312" i="13"/>
  <c r="R312" i="13"/>
  <c r="G313" i="13"/>
  <c r="M313" i="13" s="1"/>
  <c r="I313" i="13"/>
  <c r="K313" i="13"/>
  <c r="R313" i="13"/>
  <c r="G314" i="13"/>
  <c r="M314" i="13" s="1"/>
  <c r="I314" i="13"/>
  <c r="K314" i="13"/>
  <c r="R314" i="13"/>
  <c r="G315" i="13"/>
  <c r="M315" i="13" s="1"/>
  <c r="I315" i="13"/>
  <c r="K315" i="13"/>
  <c r="R315" i="13"/>
  <c r="G316" i="13"/>
  <c r="M316" i="13" s="1"/>
  <c r="I316" i="13"/>
  <c r="K316" i="13"/>
  <c r="R316" i="13"/>
  <c r="G317" i="13"/>
  <c r="M317" i="13" s="1"/>
  <c r="I317" i="13"/>
  <c r="K317" i="13"/>
  <c r="R317" i="13"/>
  <c r="G318" i="13"/>
  <c r="M318" i="13" s="1"/>
  <c r="I318" i="13"/>
  <c r="K318" i="13"/>
  <c r="R318" i="13"/>
  <c r="G319" i="13"/>
  <c r="M319" i="13" s="1"/>
  <c r="I319" i="13"/>
  <c r="K319" i="13"/>
  <c r="R319" i="13"/>
  <c r="G320" i="13"/>
  <c r="M320" i="13" s="1"/>
  <c r="I320" i="13"/>
  <c r="K320" i="13"/>
  <c r="R320" i="13"/>
  <c r="G321" i="13"/>
  <c r="M321" i="13" s="1"/>
  <c r="I321" i="13"/>
  <c r="K321" i="13"/>
  <c r="R321" i="13"/>
  <c r="G322" i="13"/>
  <c r="M322" i="13" s="1"/>
  <c r="I322" i="13"/>
  <c r="K322" i="13"/>
  <c r="R322" i="13"/>
  <c r="G323" i="13"/>
  <c r="M323" i="13" s="1"/>
  <c r="I323" i="13"/>
  <c r="K323" i="13"/>
  <c r="R323" i="13"/>
  <c r="G324" i="13"/>
  <c r="M324" i="13" s="1"/>
  <c r="I324" i="13"/>
  <c r="K324" i="13"/>
  <c r="R324" i="13"/>
  <c r="G325" i="13"/>
  <c r="M325" i="13" s="1"/>
  <c r="I325" i="13"/>
  <c r="K325" i="13"/>
  <c r="R325" i="13"/>
  <c r="AA327" i="13"/>
  <c r="AW43" i="12"/>
  <c r="AW41" i="12"/>
  <c r="AW39" i="12"/>
  <c r="AW37" i="12"/>
  <c r="AW35" i="12"/>
  <c r="AW33" i="12"/>
  <c r="AW31" i="12"/>
  <c r="AW29" i="12"/>
  <c r="AW27" i="12"/>
  <c r="AW25" i="12"/>
  <c r="AW23" i="12"/>
  <c r="AW17" i="12"/>
  <c r="AW15" i="12"/>
  <c r="AW10" i="12"/>
  <c r="G9" i="12"/>
  <c r="M9" i="12" s="1"/>
  <c r="I9" i="12"/>
  <c r="K9" i="12"/>
  <c r="R9" i="12"/>
  <c r="G11" i="12"/>
  <c r="M11" i="12" s="1"/>
  <c r="I11" i="12"/>
  <c r="K11" i="12"/>
  <c r="R11" i="12"/>
  <c r="G12" i="12"/>
  <c r="M12" i="12" s="1"/>
  <c r="I12" i="12"/>
  <c r="K12" i="12"/>
  <c r="R12" i="12"/>
  <c r="G14" i="12"/>
  <c r="M14" i="12" s="1"/>
  <c r="I14" i="12"/>
  <c r="K14" i="12"/>
  <c r="R14" i="12"/>
  <c r="G16" i="12"/>
  <c r="M16" i="12" s="1"/>
  <c r="I16" i="12"/>
  <c r="K16" i="12"/>
  <c r="R16" i="12"/>
  <c r="G18" i="12"/>
  <c r="M18" i="12" s="1"/>
  <c r="I18" i="12"/>
  <c r="K18" i="12"/>
  <c r="R18" i="12"/>
  <c r="G20" i="12"/>
  <c r="M20" i="12" s="1"/>
  <c r="I20" i="12"/>
  <c r="K20" i="12"/>
  <c r="R20" i="12"/>
  <c r="G22" i="12"/>
  <c r="M22" i="12" s="1"/>
  <c r="I22" i="12"/>
  <c r="K22" i="12"/>
  <c r="R22" i="12"/>
  <c r="G24" i="12"/>
  <c r="M24" i="12" s="1"/>
  <c r="I24" i="12"/>
  <c r="K24" i="12"/>
  <c r="R24" i="12"/>
  <c r="G26" i="12"/>
  <c r="M26" i="12" s="1"/>
  <c r="I26" i="12"/>
  <c r="K26" i="12"/>
  <c r="R26" i="12"/>
  <c r="G28" i="12"/>
  <c r="M28" i="12" s="1"/>
  <c r="I28" i="12"/>
  <c r="K28" i="12"/>
  <c r="R28" i="12"/>
  <c r="G30" i="12"/>
  <c r="M30" i="12" s="1"/>
  <c r="I30" i="12"/>
  <c r="K30" i="12"/>
  <c r="R30" i="12"/>
  <c r="G32" i="12"/>
  <c r="M32" i="12" s="1"/>
  <c r="I32" i="12"/>
  <c r="K32" i="12"/>
  <c r="R32" i="12"/>
  <c r="G34" i="12"/>
  <c r="M34" i="12" s="1"/>
  <c r="I34" i="12"/>
  <c r="K34" i="12"/>
  <c r="R34" i="12"/>
  <c r="G36" i="12"/>
  <c r="M36" i="12" s="1"/>
  <c r="I36" i="12"/>
  <c r="K36" i="12"/>
  <c r="R36" i="12"/>
  <c r="G38" i="12"/>
  <c r="M38" i="12" s="1"/>
  <c r="I38" i="12"/>
  <c r="K38" i="12"/>
  <c r="R38" i="12"/>
  <c r="G40" i="12"/>
  <c r="M40" i="12" s="1"/>
  <c r="I40" i="12"/>
  <c r="K40" i="12"/>
  <c r="R40" i="12"/>
  <c r="G42" i="12"/>
  <c r="M42" i="12" s="1"/>
  <c r="I42" i="12"/>
  <c r="K42" i="12"/>
  <c r="R42" i="12"/>
  <c r="G44" i="12"/>
  <c r="M44" i="12" s="1"/>
  <c r="I44" i="12"/>
  <c r="K44" i="12"/>
  <c r="R44" i="12"/>
  <c r="G45" i="12"/>
  <c r="M45" i="12" s="1"/>
  <c r="I45" i="12"/>
  <c r="K45" i="12"/>
  <c r="R45" i="12"/>
  <c r="G46" i="12"/>
  <c r="M46" i="12" s="1"/>
  <c r="I46" i="12"/>
  <c r="K46" i="12"/>
  <c r="R46" i="12"/>
  <c r="G48" i="12"/>
  <c r="M48" i="12" s="1"/>
  <c r="I48" i="12"/>
  <c r="K48" i="12"/>
  <c r="R48" i="12"/>
  <c r="G49" i="12"/>
  <c r="M49" i="12" s="1"/>
  <c r="I49" i="12"/>
  <c r="K49" i="12"/>
  <c r="R49" i="12"/>
  <c r="G50" i="12"/>
  <c r="M50" i="12" s="1"/>
  <c r="I50" i="12"/>
  <c r="K50" i="12"/>
  <c r="R50" i="12"/>
  <c r="G51" i="12"/>
  <c r="M51" i="12" s="1"/>
  <c r="I51" i="12"/>
  <c r="K51" i="12"/>
  <c r="R51" i="12"/>
  <c r="AA53" i="12"/>
  <c r="H68" i="1"/>
  <c r="J28" i="1"/>
  <c r="J26" i="1"/>
  <c r="G38" i="1"/>
  <c r="J23" i="1"/>
  <c r="J24" i="1"/>
  <c r="J25" i="1"/>
  <c r="J27" i="1"/>
  <c r="E24" i="1"/>
  <c r="E26" i="1"/>
  <c r="O122" i="16" l="1"/>
  <c r="K122" i="16"/>
  <c r="T66" i="16"/>
  <c r="I230" i="19"/>
  <c r="G29" i="20"/>
  <c r="I118" i="1" s="1"/>
  <c r="O8" i="20"/>
  <c r="K50" i="21"/>
  <c r="G230" i="19"/>
  <c r="I223" i="19"/>
  <c r="Q94" i="20"/>
  <c r="K35" i="20"/>
  <c r="I20" i="26"/>
  <c r="G243" i="19"/>
  <c r="I184" i="1" s="1"/>
  <c r="R199" i="18"/>
  <c r="V40" i="20"/>
  <c r="I35" i="20"/>
  <c r="V29" i="20"/>
  <c r="G50" i="21"/>
  <c r="I113" i="1" s="1"/>
  <c r="V36" i="21"/>
  <c r="M20" i="26"/>
  <c r="R58" i="26"/>
  <c r="I66" i="16"/>
  <c r="K302" i="18"/>
  <c r="K203" i="18"/>
  <c r="R193" i="18"/>
  <c r="R133" i="18"/>
  <c r="Q230" i="19"/>
  <c r="O193" i="19"/>
  <c r="V74" i="21"/>
  <c r="G61" i="21"/>
  <c r="I50" i="21"/>
  <c r="O43" i="21"/>
  <c r="I56" i="22"/>
  <c r="O51" i="22"/>
  <c r="R20" i="26"/>
  <c r="I148" i="18"/>
  <c r="K223" i="19"/>
  <c r="Q213" i="19"/>
  <c r="O94" i="20"/>
  <c r="O29" i="20"/>
  <c r="V16" i="20"/>
  <c r="K51" i="22"/>
  <c r="K230" i="19"/>
  <c r="G35" i="20"/>
  <c r="K29" i="20"/>
  <c r="O79" i="21"/>
  <c r="O74" i="21"/>
  <c r="I43" i="21"/>
  <c r="G33" i="26"/>
  <c r="I169" i="1" s="1"/>
  <c r="G8" i="26"/>
  <c r="I144" i="1" s="1"/>
  <c r="G26" i="22"/>
  <c r="I106" i="1" s="1"/>
  <c r="M51" i="21"/>
  <c r="AF89" i="21"/>
  <c r="G57" i="1" s="1"/>
  <c r="I57" i="1" s="1"/>
  <c r="G78" i="20"/>
  <c r="G223" i="19"/>
  <c r="M188" i="19"/>
  <c r="M187" i="19" s="1"/>
  <c r="G281" i="13"/>
  <c r="I160" i="1" s="1"/>
  <c r="G248" i="13"/>
  <c r="I154" i="1" s="1"/>
  <c r="G71" i="13"/>
  <c r="I146" i="1" s="1"/>
  <c r="M191" i="19"/>
  <c r="M190" i="19" s="1"/>
  <c r="G190" i="19"/>
  <c r="M185" i="19"/>
  <c r="M184" i="19" s="1"/>
  <c r="G184" i="19"/>
  <c r="G17" i="16"/>
  <c r="M63" i="17"/>
  <c r="M62" i="17" s="1"/>
  <c r="G62" i="17"/>
  <c r="I264" i="18"/>
  <c r="M173" i="19"/>
  <c r="M172" i="19" s="1"/>
  <c r="G172" i="19"/>
  <c r="I105" i="1" s="1"/>
  <c r="T122" i="16"/>
  <c r="K213" i="19"/>
  <c r="V8" i="19"/>
  <c r="G64" i="21"/>
  <c r="Q64" i="21"/>
  <c r="G36" i="21"/>
  <c r="I107" i="1" s="1"/>
  <c r="I58" i="26"/>
  <c r="M39" i="26"/>
  <c r="M38" i="26" s="1"/>
  <c r="G38" i="26"/>
  <c r="I171" i="1" s="1"/>
  <c r="G266" i="13"/>
  <c r="I155" i="1" s="1"/>
  <c r="G127" i="16"/>
  <c r="G306" i="18"/>
  <c r="I199" i="1" s="1"/>
  <c r="I205" i="19"/>
  <c r="G193" i="19"/>
  <c r="I117" i="1" s="1"/>
  <c r="G8" i="19"/>
  <c r="O35" i="20"/>
  <c r="K79" i="21"/>
  <c r="G79" i="21"/>
  <c r="O64" i="21"/>
  <c r="V8" i="21"/>
  <c r="M52" i="22"/>
  <c r="M51" i="22" s="1"/>
  <c r="G51" i="22"/>
  <c r="I201" i="1" s="1"/>
  <c r="I119" i="1"/>
  <c r="I248" i="13"/>
  <c r="I8" i="15"/>
  <c r="O245" i="19"/>
  <c r="G205" i="19"/>
  <c r="K105" i="19"/>
  <c r="K11" i="14"/>
  <c r="I306" i="18"/>
  <c r="G272" i="18"/>
  <c r="I194" i="1" s="1"/>
  <c r="G130" i="18"/>
  <c r="I161" i="1" s="1"/>
  <c r="M131" i="18"/>
  <c r="Q245" i="19"/>
  <c r="M50" i="21"/>
  <c r="O8" i="21"/>
  <c r="G50" i="26"/>
  <c r="I178" i="1" s="1"/>
  <c r="M52" i="26"/>
  <c r="M50" i="26" s="1"/>
  <c r="M282" i="13"/>
  <c r="M281" i="13" s="1"/>
  <c r="M269" i="13"/>
  <c r="M266" i="13" s="1"/>
  <c r="I11" i="14"/>
  <c r="G139" i="15"/>
  <c r="T8" i="15"/>
  <c r="K24" i="17"/>
  <c r="K294" i="18"/>
  <c r="G251" i="18"/>
  <c r="I192" i="1" s="1"/>
  <c r="R203" i="18"/>
  <c r="R136" i="18"/>
  <c r="R130" i="18"/>
  <c r="M180" i="19"/>
  <c r="M179" i="19" s="1"/>
  <c r="M16" i="20"/>
  <c r="I8" i="16"/>
  <c r="K140" i="18"/>
  <c r="M9" i="19"/>
  <c r="AF255" i="19"/>
  <c r="I104" i="20"/>
  <c r="Q104" i="20"/>
  <c r="K94" i="20"/>
  <c r="O16" i="20"/>
  <c r="V43" i="21"/>
  <c r="M9" i="23"/>
  <c r="M8" i="23" s="1"/>
  <c r="G8" i="23"/>
  <c r="M13" i="26"/>
  <c r="M12" i="26" s="1"/>
  <c r="G12" i="26"/>
  <c r="I150" i="1" s="1"/>
  <c r="G302" i="18"/>
  <c r="I198" i="1" s="1"/>
  <c r="K151" i="18"/>
  <c r="K148" i="18"/>
  <c r="V245" i="19"/>
  <c r="V223" i="19"/>
  <c r="I213" i="19"/>
  <c r="K205" i="19"/>
  <c r="I193" i="19"/>
  <c r="I105" i="19"/>
  <c r="O40" i="20"/>
  <c r="M29" i="20"/>
  <c r="I16" i="20"/>
  <c r="V8" i="20"/>
  <c r="I79" i="21"/>
  <c r="G74" i="21"/>
  <c r="I123" i="1" s="1"/>
  <c r="V64" i="21"/>
  <c r="O50" i="21"/>
  <c r="K43" i="21"/>
  <c r="Q8" i="21"/>
  <c r="I54" i="24"/>
  <c r="K33" i="26"/>
  <c r="G20" i="26"/>
  <c r="I162" i="1" s="1"/>
  <c r="K14" i="26"/>
  <c r="I50" i="26"/>
  <c r="R40" i="26"/>
  <c r="M40" i="26"/>
  <c r="I14" i="26"/>
  <c r="I203" i="18"/>
  <c r="K199" i="18"/>
  <c r="I140" i="18"/>
  <c r="R71" i="18"/>
  <c r="K193" i="19"/>
  <c r="G105" i="19"/>
  <c r="Q8" i="19"/>
  <c r="O104" i="20"/>
  <c r="Q40" i="20"/>
  <c r="M35" i="20"/>
  <c r="K8" i="20"/>
  <c r="Q74" i="21"/>
  <c r="Q36" i="21"/>
  <c r="K8" i="21"/>
  <c r="G213" i="19"/>
  <c r="I121" i="1" s="1"/>
  <c r="V213" i="19"/>
  <c r="Q193" i="19"/>
  <c r="V105" i="19"/>
  <c r="O8" i="19"/>
  <c r="K78" i="20"/>
  <c r="I8" i="20"/>
  <c r="V79" i="21"/>
  <c r="O36" i="21"/>
  <c r="I8" i="21"/>
  <c r="T51" i="22"/>
  <c r="G62" i="25"/>
  <c r="I138" i="1" s="1"/>
  <c r="I46" i="26"/>
  <c r="I28" i="26"/>
  <c r="R14" i="26"/>
  <c r="G245" i="19"/>
  <c r="Q223" i="19"/>
  <c r="V205" i="19"/>
  <c r="Q105" i="19"/>
  <c r="K8" i="19"/>
  <c r="G94" i="20"/>
  <c r="I182" i="1" s="1"/>
  <c r="V94" i="20"/>
  <c r="I78" i="20"/>
  <c r="K40" i="20"/>
  <c r="Q16" i="20"/>
  <c r="M8" i="20"/>
  <c r="Q79" i="21"/>
  <c r="M74" i="21"/>
  <c r="I64" i="21"/>
  <c r="M36" i="21"/>
  <c r="K50" i="26"/>
  <c r="G46" i="26"/>
  <c r="I176" i="1" s="1"/>
  <c r="M11" i="14"/>
  <c r="AD131" i="16"/>
  <c r="G48" i="1" s="1"/>
  <c r="I48" i="1" s="1"/>
  <c r="O24" i="17"/>
  <c r="I178" i="18"/>
  <c r="K178" i="18"/>
  <c r="I163" i="18"/>
  <c r="G148" i="18"/>
  <c r="I170" i="1" s="1"/>
  <c r="M71" i="18"/>
  <c r="K245" i="19"/>
  <c r="I245" i="19"/>
  <c r="O213" i="19"/>
  <c r="I8" i="19"/>
  <c r="G104" i="20"/>
  <c r="V104" i="20"/>
  <c r="I94" i="20"/>
  <c r="I40" i="20"/>
  <c r="V35" i="20"/>
  <c r="G8" i="20"/>
  <c r="K74" i="21"/>
  <c r="V50" i="21"/>
  <c r="K36" i="21"/>
  <c r="G56" i="22"/>
  <c r="I203" i="1" s="1"/>
  <c r="I20" i="1" s="1"/>
  <c r="I23" i="26"/>
  <c r="R8" i="12"/>
  <c r="K8" i="12"/>
  <c r="I8" i="12"/>
  <c r="G8" i="12"/>
  <c r="G214" i="13"/>
  <c r="I152" i="1" s="1"/>
  <c r="M280" i="13"/>
  <c r="M279" i="13" s="1"/>
  <c r="R266" i="13"/>
  <c r="R123" i="13"/>
  <c r="K71" i="13"/>
  <c r="R248" i="13"/>
  <c r="G197" i="13"/>
  <c r="I151" i="1" s="1"/>
  <c r="R71" i="13"/>
  <c r="G287" i="13"/>
  <c r="I165" i="1" s="1"/>
  <c r="K248" i="13"/>
  <c r="K197" i="13"/>
  <c r="I142" i="13"/>
  <c r="K123" i="13"/>
  <c r="I71" i="13"/>
  <c r="R287" i="13"/>
  <c r="I266" i="13"/>
  <c r="G142" i="13"/>
  <c r="I148" i="1" s="1"/>
  <c r="R142" i="13"/>
  <c r="I287" i="13"/>
  <c r="K287" i="13"/>
  <c r="R281" i="13"/>
  <c r="I281" i="13"/>
  <c r="R214" i="13"/>
  <c r="K142" i="13"/>
  <c r="R8" i="13"/>
  <c r="I123" i="13"/>
  <c r="K266" i="13"/>
  <c r="K214" i="13"/>
  <c r="R197" i="13"/>
  <c r="K8" i="13"/>
  <c r="AB327" i="13"/>
  <c r="K281" i="13"/>
  <c r="I214" i="13"/>
  <c r="I197" i="13"/>
  <c r="G8" i="13"/>
  <c r="I8" i="13"/>
  <c r="G20" i="14"/>
  <c r="I139" i="1" s="1"/>
  <c r="AD25" i="14"/>
  <c r="G46" i="1" s="1"/>
  <c r="I46" i="1" s="1"/>
  <c r="T14" i="14"/>
  <c r="G22" i="14"/>
  <c r="I142" i="1" s="1"/>
  <c r="O14" i="14"/>
  <c r="K14" i="14"/>
  <c r="G11" i="14"/>
  <c r="I129" i="1" s="1"/>
  <c r="O11" i="14"/>
  <c r="I14" i="14"/>
  <c r="M17" i="14"/>
  <c r="M14" i="14" s="1"/>
  <c r="O86" i="15"/>
  <c r="K28" i="15"/>
  <c r="K8" i="15"/>
  <c r="I28" i="15"/>
  <c r="K86" i="15"/>
  <c r="I86" i="15"/>
  <c r="T28" i="15"/>
  <c r="T86" i="15"/>
  <c r="O28" i="15"/>
  <c r="O8" i="15"/>
  <c r="T17" i="16"/>
  <c r="I76" i="16"/>
  <c r="O66" i="16"/>
  <c r="M13" i="16"/>
  <c r="M8" i="16" s="1"/>
  <c r="T76" i="16"/>
  <c r="K76" i="16"/>
  <c r="K8" i="16"/>
  <c r="I122" i="16"/>
  <c r="O17" i="16"/>
  <c r="M122" i="16"/>
  <c r="G76" i="16"/>
  <c r="M66" i="16"/>
  <c r="K17" i="16"/>
  <c r="G8" i="16"/>
  <c r="G122" i="16"/>
  <c r="K66" i="16"/>
  <c r="G66" i="16"/>
  <c r="I17" i="16"/>
  <c r="T8" i="16"/>
  <c r="O76" i="16"/>
  <c r="O8" i="16"/>
  <c r="K34" i="17"/>
  <c r="T8" i="17"/>
  <c r="I8" i="17"/>
  <c r="I24" i="17"/>
  <c r="G8" i="17"/>
  <c r="G24" i="17"/>
  <c r="T34" i="17"/>
  <c r="O34" i="17"/>
  <c r="T24" i="17"/>
  <c r="O8" i="17"/>
  <c r="I34" i="17"/>
  <c r="K8" i="17"/>
  <c r="M193" i="18"/>
  <c r="G264" i="18"/>
  <c r="I193" i="1" s="1"/>
  <c r="G203" i="18"/>
  <c r="I189" i="1" s="1"/>
  <c r="G140" i="18"/>
  <c r="I168" i="1" s="1"/>
  <c r="I82" i="18"/>
  <c r="K76" i="18"/>
  <c r="K71" i="18"/>
  <c r="I285" i="18"/>
  <c r="R302" i="18"/>
  <c r="I207" i="18"/>
  <c r="G199" i="18"/>
  <c r="I188" i="1" s="1"/>
  <c r="R169" i="18"/>
  <c r="K163" i="18"/>
  <c r="I130" i="18"/>
  <c r="I71" i="18"/>
  <c r="R8" i="18"/>
  <c r="R151" i="18"/>
  <c r="K8" i="18"/>
  <c r="R294" i="18"/>
  <c r="G225" i="18"/>
  <c r="I191" i="1" s="1"/>
  <c r="I225" i="18"/>
  <c r="G136" i="18"/>
  <c r="I166" i="1" s="1"/>
  <c r="K82" i="18"/>
  <c r="AB312" i="18"/>
  <c r="I302" i="18"/>
  <c r="G292" i="18"/>
  <c r="I196" i="1" s="1"/>
  <c r="R285" i="18"/>
  <c r="K207" i="18"/>
  <c r="K187" i="18"/>
  <c r="G169" i="18"/>
  <c r="I177" i="1" s="1"/>
  <c r="R163" i="18"/>
  <c r="G163" i="18"/>
  <c r="I174" i="1" s="1"/>
  <c r="R148" i="18"/>
  <c r="K130" i="18"/>
  <c r="R76" i="18"/>
  <c r="G71" i="18"/>
  <c r="I149" i="1" s="1"/>
  <c r="G8" i="18"/>
  <c r="I8" i="18"/>
  <c r="M307" i="18"/>
  <c r="I294" i="18"/>
  <c r="R272" i="18"/>
  <c r="M252" i="18"/>
  <c r="K225" i="18"/>
  <c r="K193" i="18"/>
  <c r="I187" i="18"/>
  <c r="R178" i="18"/>
  <c r="G178" i="18"/>
  <c r="I179" i="1" s="1"/>
  <c r="I169" i="18"/>
  <c r="G151" i="18"/>
  <c r="I172" i="1" s="1"/>
  <c r="M149" i="18"/>
  <c r="R140" i="18"/>
  <c r="G133" i="18"/>
  <c r="I163" i="1" s="1"/>
  <c r="R82" i="18"/>
  <c r="R251" i="18"/>
  <c r="R225" i="18"/>
  <c r="K306" i="18"/>
  <c r="G207" i="18"/>
  <c r="I190" i="1" s="1"/>
  <c r="M204" i="18"/>
  <c r="I199" i="18"/>
  <c r="G193" i="18"/>
  <c r="I186" i="1" s="1"/>
  <c r="I193" i="18"/>
  <c r="I151" i="18"/>
  <c r="M141" i="18"/>
  <c r="K136" i="18"/>
  <c r="M130" i="18"/>
  <c r="R306" i="18"/>
  <c r="G285" i="18"/>
  <c r="I195" i="1" s="1"/>
  <c r="K285" i="18"/>
  <c r="K272" i="18"/>
  <c r="R264" i="18"/>
  <c r="K251" i="18"/>
  <c r="R207" i="18"/>
  <c r="G294" i="18"/>
  <c r="I197" i="1" s="1"/>
  <c r="I272" i="18"/>
  <c r="K264" i="18"/>
  <c r="I251" i="18"/>
  <c r="R187" i="18"/>
  <c r="K169" i="18"/>
  <c r="K133" i="18"/>
  <c r="G76" i="18"/>
  <c r="I153" i="1" s="1"/>
  <c r="I76" i="18"/>
  <c r="O29" i="22"/>
  <c r="K8" i="22"/>
  <c r="K56" i="22"/>
  <c r="T8" i="22"/>
  <c r="I8" i="22"/>
  <c r="I29" i="22"/>
  <c r="K29" i="22"/>
  <c r="O8" i="22"/>
  <c r="I51" i="22"/>
  <c r="T29" i="22"/>
  <c r="T56" i="22"/>
  <c r="O56" i="22"/>
  <c r="G12" i="23"/>
  <c r="R8" i="23"/>
  <c r="R12" i="23"/>
  <c r="K8" i="23"/>
  <c r="I8" i="23"/>
  <c r="M12" i="23"/>
  <c r="I12" i="23"/>
  <c r="K12" i="23"/>
  <c r="AB19" i="23"/>
  <c r="R54" i="24"/>
  <c r="R42" i="24"/>
  <c r="I20" i="24"/>
  <c r="R8" i="24"/>
  <c r="K54" i="24"/>
  <c r="I42" i="24"/>
  <c r="K8" i="24"/>
  <c r="K20" i="24"/>
  <c r="I8" i="24"/>
  <c r="G54" i="24"/>
  <c r="I141" i="1" s="1"/>
  <c r="K42" i="24"/>
  <c r="G8" i="24"/>
  <c r="R20" i="24"/>
  <c r="R30" i="25"/>
  <c r="R8" i="25"/>
  <c r="AB68" i="25"/>
  <c r="R62" i="25"/>
  <c r="K30" i="25"/>
  <c r="K8" i="25"/>
  <c r="K62" i="25"/>
  <c r="G30" i="25"/>
  <c r="I30" i="25"/>
  <c r="I8" i="25"/>
  <c r="I62" i="25"/>
  <c r="M8" i="25"/>
  <c r="AB64" i="26"/>
  <c r="G40" i="26"/>
  <c r="I173" i="1" s="1"/>
  <c r="R28" i="26"/>
  <c r="G23" i="26"/>
  <c r="I164" i="1" s="1"/>
  <c r="K40" i="26"/>
  <c r="I33" i="26"/>
  <c r="K20" i="26"/>
  <c r="G18" i="26"/>
  <c r="I159" i="1" s="1"/>
  <c r="R8" i="26"/>
  <c r="F39" i="1"/>
  <c r="M58" i="26"/>
  <c r="G14" i="26"/>
  <c r="I156" i="1" s="1"/>
  <c r="K8" i="26"/>
  <c r="G58" i="26"/>
  <c r="I187" i="1" s="1"/>
  <c r="K55" i="26"/>
  <c r="I8" i="26"/>
  <c r="K58" i="26"/>
  <c r="R46" i="26"/>
  <c r="K28" i="26"/>
  <c r="G28" i="26"/>
  <c r="I167" i="1" s="1"/>
  <c r="R23" i="26"/>
  <c r="M8" i="26"/>
  <c r="K46" i="26"/>
  <c r="I40" i="26"/>
  <c r="R33" i="26"/>
  <c r="K23" i="26"/>
  <c r="M28" i="26"/>
  <c r="G53" i="26"/>
  <c r="I180" i="1" s="1"/>
  <c r="M47" i="26"/>
  <c r="M46" i="26" s="1"/>
  <c r="G43" i="26"/>
  <c r="I175" i="1" s="1"/>
  <c r="M24" i="26"/>
  <c r="M23" i="26" s="1"/>
  <c r="M16" i="26"/>
  <c r="M14" i="26" s="1"/>
  <c r="M36" i="26"/>
  <c r="M33" i="26" s="1"/>
  <c r="G8" i="25"/>
  <c r="M63" i="25"/>
  <c r="M62" i="25" s="1"/>
  <c r="M33" i="25"/>
  <c r="M30" i="25" s="1"/>
  <c r="M42" i="24"/>
  <c r="M20" i="24"/>
  <c r="G42" i="24"/>
  <c r="I134" i="1" s="1"/>
  <c r="G20" i="24"/>
  <c r="AB63" i="24"/>
  <c r="M56" i="24"/>
  <c r="M54" i="24" s="1"/>
  <c r="M9" i="24"/>
  <c r="M8" i="24" s="1"/>
  <c r="M29" i="22"/>
  <c r="M8" i="22"/>
  <c r="G8" i="22"/>
  <c r="AD62" i="22"/>
  <c r="G29" i="22"/>
  <c r="I112" i="1" s="1"/>
  <c r="M57" i="22"/>
  <c r="M56" i="22" s="1"/>
  <c r="M43" i="21"/>
  <c r="M8" i="21"/>
  <c r="M72" i="21"/>
  <c r="G43" i="21"/>
  <c r="G59" i="21"/>
  <c r="G33" i="21"/>
  <c r="G8" i="21"/>
  <c r="M80" i="21"/>
  <c r="M79" i="21" s="1"/>
  <c r="M67" i="21"/>
  <c r="M64" i="21" s="1"/>
  <c r="M57" i="21"/>
  <c r="M56" i="21" s="1"/>
  <c r="M78" i="20"/>
  <c r="M40" i="20"/>
  <c r="G16" i="20"/>
  <c r="AF114" i="20"/>
  <c r="G40" i="20"/>
  <c r="M109" i="20"/>
  <c r="M104" i="20" s="1"/>
  <c r="M98" i="20"/>
  <c r="M94" i="20" s="1"/>
  <c r="G241" i="19"/>
  <c r="I183" i="1" s="1"/>
  <c r="M203" i="19"/>
  <c r="M202" i="19" s="1"/>
  <c r="M246" i="19"/>
  <c r="M245" i="19" s="1"/>
  <c r="M234" i="19"/>
  <c r="M230" i="19" s="1"/>
  <c r="M220" i="19"/>
  <c r="M213" i="19" s="1"/>
  <c r="M206" i="19"/>
  <c r="M205" i="19" s="1"/>
  <c r="M196" i="19"/>
  <c r="M193" i="19" s="1"/>
  <c r="M134" i="19"/>
  <c r="M105" i="19" s="1"/>
  <c r="M36" i="19"/>
  <c r="M8" i="19" s="1"/>
  <c r="M238" i="19"/>
  <c r="M237" i="19" s="1"/>
  <c r="M227" i="19"/>
  <c r="M223" i="19" s="1"/>
  <c r="M251" i="18"/>
  <c r="M302" i="18"/>
  <c r="M294" i="18"/>
  <c r="M203" i="18"/>
  <c r="M148" i="18"/>
  <c r="M140" i="18"/>
  <c r="M306" i="18"/>
  <c r="M187" i="18"/>
  <c r="M82" i="18"/>
  <c r="G187" i="18"/>
  <c r="I181" i="1" s="1"/>
  <c r="M164" i="18"/>
  <c r="M163" i="18" s="1"/>
  <c r="G82" i="18"/>
  <c r="I158" i="1" s="1"/>
  <c r="M288" i="18"/>
  <c r="M285" i="18" s="1"/>
  <c r="M273" i="18"/>
  <c r="M272" i="18" s="1"/>
  <c r="M265" i="18"/>
  <c r="M264" i="18" s="1"/>
  <c r="M233" i="18"/>
  <c r="M225" i="18" s="1"/>
  <c r="M209" i="18"/>
  <c r="M207" i="18" s="1"/>
  <c r="M201" i="18"/>
  <c r="M199" i="18" s="1"/>
  <c r="M135" i="18"/>
  <c r="M133" i="18" s="1"/>
  <c r="M79" i="18"/>
  <c r="M76" i="18" s="1"/>
  <c r="M16" i="18"/>
  <c r="M8" i="18" s="1"/>
  <c r="M180" i="18"/>
  <c r="M178" i="18" s="1"/>
  <c r="M172" i="18"/>
  <c r="M169" i="18" s="1"/>
  <c r="M154" i="18"/>
  <c r="M151" i="18" s="1"/>
  <c r="M138" i="18"/>
  <c r="M136" i="18" s="1"/>
  <c r="M34" i="17"/>
  <c r="G59" i="17"/>
  <c r="G34" i="17"/>
  <c r="AD66" i="17"/>
  <c r="M26" i="17"/>
  <c r="M24" i="17" s="1"/>
  <c r="M17" i="17"/>
  <c r="M8" i="17" s="1"/>
  <c r="M82" i="16"/>
  <c r="M76" i="16" s="1"/>
  <c r="M23" i="16"/>
  <c r="M17" i="16" s="1"/>
  <c r="M8" i="15"/>
  <c r="M86" i="15"/>
  <c r="M28" i="15"/>
  <c r="G136" i="15"/>
  <c r="G86" i="15"/>
  <c r="I131" i="1" s="1"/>
  <c r="G28" i="15"/>
  <c r="G8" i="15"/>
  <c r="AD142" i="15"/>
  <c r="G47" i="1" s="1"/>
  <c r="I47" i="1" s="1"/>
  <c r="G14" i="14"/>
  <c r="I136" i="1" s="1"/>
  <c r="M9" i="14"/>
  <c r="M8" i="14" s="1"/>
  <c r="M123" i="13"/>
  <c r="M253" i="13"/>
  <c r="M248" i="13" s="1"/>
  <c r="M222" i="13"/>
  <c r="M214" i="13" s="1"/>
  <c r="M198" i="13"/>
  <c r="M197" i="13" s="1"/>
  <c r="M150" i="13"/>
  <c r="M142" i="13" s="1"/>
  <c r="G123" i="13"/>
  <c r="I147" i="1" s="1"/>
  <c r="M79" i="13"/>
  <c r="M71" i="13" s="1"/>
  <c r="M16" i="13"/>
  <c r="M8" i="13" s="1"/>
  <c r="M289" i="13"/>
  <c r="M287" i="13" s="1"/>
  <c r="M8" i="12"/>
  <c r="AB53" i="12"/>
  <c r="I124" i="1" l="1"/>
  <c r="I110" i="1"/>
  <c r="G56" i="1"/>
  <c r="I56" i="1" s="1"/>
  <c r="I122" i="1"/>
  <c r="I132" i="1"/>
  <c r="I140" i="1"/>
  <c r="G53" i="1"/>
  <c r="I53" i="1" s="1"/>
  <c r="G52" i="1"/>
  <c r="I52" i="1" s="1"/>
  <c r="I120" i="1"/>
  <c r="I116" i="1"/>
  <c r="I115" i="1"/>
  <c r="G114" i="20"/>
  <c r="I137" i="1"/>
  <c r="I200" i="1"/>
  <c r="I104" i="1"/>
  <c r="G255" i="19"/>
  <c r="G55" i="1"/>
  <c r="I55" i="1" s="1"/>
  <c r="G54" i="1"/>
  <c r="I54" i="1" s="1"/>
  <c r="G89" i="21"/>
  <c r="I202" i="1"/>
  <c r="I19" i="1" s="1"/>
  <c r="G53" i="12"/>
  <c r="G40" i="1"/>
  <c r="I40" i="1" s="1"/>
  <c r="G41" i="1"/>
  <c r="I41" i="1" s="1"/>
  <c r="I143" i="1"/>
  <c r="G327" i="13"/>
  <c r="G44" i="1"/>
  <c r="I44" i="1" s="1"/>
  <c r="G43" i="1"/>
  <c r="I43" i="1" s="1"/>
  <c r="G25" i="14"/>
  <c r="G142" i="15"/>
  <c r="I125" i="1"/>
  <c r="I133" i="1"/>
  <c r="G131" i="16"/>
  <c r="G49" i="1"/>
  <c r="I49" i="1" s="1"/>
  <c r="G45" i="1"/>
  <c r="I45" i="1" s="1"/>
  <c r="G66" i="17"/>
  <c r="I128" i="1"/>
  <c r="I145" i="1"/>
  <c r="G312" i="18"/>
  <c r="G51" i="1"/>
  <c r="I51" i="1" s="1"/>
  <c r="G50" i="1"/>
  <c r="I50" i="1" s="1"/>
  <c r="G58" i="1"/>
  <c r="I58" i="1" s="1"/>
  <c r="G59" i="1"/>
  <c r="I59" i="1" s="1"/>
  <c r="G62" i="22"/>
  <c r="I103" i="1"/>
  <c r="G19" i="23"/>
  <c r="G61" i="1"/>
  <c r="I61" i="1" s="1"/>
  <c r="G60" i="1"/>
  <c r="I60" i="1" s="1"/>
  <c r="I130" i="1"/>
  <c r="G63" i="24"/>
  <c r="G63" i="1"/>
  <c r="I63" i="1" s="1"/>
  <c r="G62" i="1"/>
  <c r="I62" i="1" s="1"/>
  <c r="G64" i="1"/>
  <c r="I64" i="1" s="1"/>
  <c r="G65" i="1"/>
  <c r="I65" i="1" s="1"/>
  <c r="G68" i="25"/>
  <c r="I127" i="1"/>
  <c r="F68" i="1"/>
  <c r="G23" i="1" s="1"/>
  <c r="G39" i="1"/>
  <c r="G68" i="1" s="1"/>
  <c r="G25" i="1" s="1"/>
  <c r="G67" i="1"/>
  <c r="I67" i="1" s="1"/>
  <c r="G66" i="1"/>
  <c r="I66" i="1" s="1"/>
  <c r="G64" i="26"/>
  <c r="I18" i="1" l="1"/>
  <c r="I17" i="1"/>
  <c r="I16" i="1"/>
  <c r="I204" i="1"/>
  <c r="J136" i="1" s="1"/>
  <c r="A27" i="1"/>
  <c r="I39" i="1"/>
  <c r="I68" i="1" s="1"/>
  <c r="I21" i="1" l="1"/>
  <c r="J163" i="1"/>
  <c r="J110" i="1"/>
  <c r="J164" i="1"/>
  <c r="J156" i="1"/>
  <c r="J188" i="1"/>
  <c r="J179" i="1"/>
  <c r="J172" i="1"/>
  <c r="J138" i="1"/>
  <c r="J192" i="1"/>
  <c r="J108" i="1"/>
  <c r="J190" i="1"/>
  <c r="J167" i="1"/>
  <c r="J131" i="1"/>
  <c r="J203" i="1"/>
  <c r="J166" i="1"/>
  <c r="J130" i="1"/>
  <c r="J161" i="1"/>
  <c r="J174" i="1"/>
  <c r="J150" i="1"/>
  <c r="J200" i="1"/>
  <c r="J191" i="1"/>
  <c r="J155" i="1"/>
  <c r="J182" i="1"/>
  <c r="J111" i="1"/>
  <c r="J196" i="1"/>
  <c r="J189" i="1"/>
  <c r="J126" i="1"/>
  <c r="J146" i="1"/>
  <c r="J170" i="1"/>
  <c r="J169" i="1"/>
  <c r="J140" i="1"/>
  <c r="J187" i="1"/>
  <c r="J152" i="1"/>
  <c r="J139" i="1"/>
  <c r="J185" i="1"/>
  <c r="J184" i="1"/>
  <c r="J114" i="1"/>
  <c r="J132" i="1"/>
  <c r="J148" i="1"/>
  <c r="J180" i="1"/>
  <c r="J133" i="1"/>
  <c r="J141" i="1"/>
  <c r="J128" i="1"/>
  <c r="J107" i="1"/>
  <c r="J145" i="1"/>
  <c r="J147" i="1"/>
  <c r="J112" i="1"/>
  <c r="J116" i="1"/>
  <c r="J123" i="1"/>
  <c r="J151" i="1"/>
  <c r="J181" i="1"/>
  <c r="J103" i="1"/>
  <c r="J135" i="1"/>
  <c r="J124" i="1"/>
  <c r="J117" i="1"/>
  <c r="J144" i="1"/>
  <c r="J171" i="1"/>
  <c r="J175" i="1"/>
  <c r="J105" i="1"/>
  <c r="J183" i="1"/>
  <c r="J162" i="1"/>
  <c r="J115" i="1"/>
  <c r="J160" i="1"/>
  <c r="J186" i="1"/>
  <c r="J122" i="1"/>
  <c r="J199" i="1"/>
  <c r="J201" i="1"/>
  <c r="J134" i="1"/>
  <c r="J173" i="1"/>
  <c r="J149" i="1"/>
  <c r="J143" i="1"/>
  <c r="J197" i="1"/>
  <c r="J106" i="1"/>
  <c r="J195" i="1"/>
  <c r="J165" i="1"/>
  <c r="J118" i="1"/>
  <c r="J129" i="1"/>
  <c r="J158" i="1"/>
  <c r="J178" i="1"/>
  <c r="J121" i="1"/>
  <c r="J120" i="1"/>
  <c r="J198" i="1"/>
  <c r="J109" i="1"/>
  <c r="J157" i="1"/>
  <c r="J168" i="1"/>
  <c r="J202" i="1"/>
  <c r="J119" i="1"/>
  <c r="J194" i="1"/>
  <c r="J142" i="1"/>
  <c r="J113" i="1"/>
  <c r="J176" i="1"/>
  <c r="J104" i="1"/>
  <c r="J193" i="1"/>
  <c r="J159" i="1"/>
  <c r="J153" i="1"/>
  <c r="J154" i="1"/>
  <c r="J137" i="1"/>
  <c r="J127" i="1"/>
  <c r="J177" i="1"/>
  <c r="J125" i="1"/>
  <c r="J57" i="1"/>
  <c r="J44" i="1"/>
  <c r="J54" i="1"/>
  <c r="J49" i="1"/>
  <c r="J41" i="1"/>
  <c r="J66" i="1"/>
  <c r="J61" i="1"/>
  <c r="J45" i="1"/>
  <c r="J39" i="1"/>
  <c r="J68" i="1" s="1"/>
  <c r="J50" i="1"/>
  <c r="J63" i="1"/>
  <c r="J55" i="1"/>
  <c r="J46" i="1"/>
  <c r="J67" i="1"/>
  <c r="J60" i="1"/>
  <c r="J47" i="1"/>
  <c r="J53" i="1"/>
  <c r="J58" i="1"/>
  <c r="J48" i="1"/>
  <c r="J56" i="1"/>
  <c r="J65" i="1"/>
  <c r="J40" i="1"/>
  <c r="J64" i="1"/>
  <c r="J51" i="1"/>
  <c r="J43" i="1"/>
  <c r="J59" i="1"/>
  <c r="J62" i="1"/>
  <c r="J52" i="1"/>
  <c r="G28" i="1"/>
  <c r="G27" i="1" s="1"/>
  <c r="G29" i="1" s="1"/>
  <c r="A28" i="1"/>
  <c r="J2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4A161B5A-10FE-4DDD-9F65-9C71626217EC}">
      <text>
        <r>
          <rPr>
            <sz val="9"/>
            <color indexed="81"/>
            <rFont val="Tahoma"/>
            <family val="2"/>
            <charset val="238"/>
          </rPr>
          <t>Název</t>
        </r>
      </text>
    </comment>
    <comment ref="I11" authorId="0" shapeId="0" xr:uid="{C61F6796-A6AD-4FA8-9FB1-9128436DC276}">
      <text>
        <r>
          <rPr>
            <sz val="9"/>
            <color indexed="81"/>
            <rFont val="Tahoma"/>
            <family val="2"/>
            <charset val="238"/>
          </rPr>
          <t>IČO</t>
        </r>
      </text>
    </comment>
    <comment ref="D12" authorId="0" shapeId="0" xr:uid="{4D91887C-5385-4D9C-9767-7248E1645F5F}">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7244E8B6-8215-4951-93AA-EA820F03FFEB}">
      <text>
        <r>
          <rPr>
            <sz val="9"/>
            <color indexed="81"/>
            <rFont val="Tahoma"/>
            <family val="2"/>
            <charset val="238"/>
          </rPr>
          <t>PSČ</t>
        </r>
      </text>
    </comment>
    <comment ref="E13" authorId="1" shapeId="0" xr:uid="{CD1CF26C-8E80-48BE-8506-A81CADB20BE7}">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9A10CB99-9C04-46E6-AE17-1037B8AB1F51}">
      <text>
        <r>
          <rPr>
            <sz val="9"/>
            <color indexed="81"/>
            <rFont val="Tahoma"/>
            <family val="2"/>
            <charset val="238"/>
          </rPr>
          <t>Jedná se o informaci, zda se jedná o položku, která je do rozpočtu zadána z cenové soustavy RTS, nebo vlastní.</t>
        </r>
      </text>
    </comment>
    <comment ref="P6" authorId="0" shapeId="0" xr:uid="{C4152608-CF2E-46D2-9A5E-D57DA6A9715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C2EA798F-D74F-4F5E-A841-4C3EAFF5E013}">
      <text>
        <r>
          <rPr>
            <sz val="9"/>
            <color indexed="81"/>
            <rFont val="Tahoma"/>
            <family val="2"/>
            <charset val="238"/>
          </rPr>
          <t>Jedná se o informaci, zda se jedná o položku, která je do rozpočtu zadána z cenové soustavy RTS, nebo vlastní.</t>
        </r>
      </text>
    </comment>
    <comment ref="P6" authorId="0" shapeId="0" xr:uid="{86804D48-46C6-4E21-B60B-E01AEC30DC1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Q6" authorId="0" shapeId="0" xr:uid="{1177392D-3383-420D-80CE-E0E047683497}">
      <text>
        <r>
          <rPr>
            <sz val="9"/>
            <color indexed="81"/>
            <rFont val="Tahoma"/>
            <family val="2"/>
            <charset val="238"/>
          </rPr>
          <t>Jedná se o informaci, zda se jedná o položku, která je do rozpočtu zadána z cenové soustavy RTS, nebo vlastní.</t>
        </r>
      </text>
    </comment>
    <comment ref="R6" authorId="0" shapeId="0" xr:uid="{97F17D89-17B6-4350-8B07-C027A28140C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Q6" authorId="0" shapeId="0" xr:uid="{3A0235D5-571D-498C-B9A1-7D43E233D59D}">
      <text>
        <r>
          <rPr>
            <sz val="9"/>
            <color indexed="81"/>
            <rFont val="Tahoma"/>
            <family val="2"/>
            <charset val="238"/>
          </rPr>
          <t>Jedná se o informaci, zda se jedná o položku, která je do rozpočtu zadána z cenové soustavy RTS, nebo vlastní.</t>
        </r>
      </text>
    </comment>
    <comment ref="R6" authorId="0" shapeId="0" xr:uid="{ADF54AE6-B56F-4D5E-9AA8-0074BC61EEA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Q6" authorId="0" shapeId="0" xr:uid="{1A2CF501-AEB8-4731-8757-D82E62368E35}">
      <text>
        <r>
          <rPr>
            <sz val="9"/>
            <color indexed="81"/>
            <rFont val="Tahoma"/>
            <family val="2"/>
            <charset val="238"/>
          </rPr>
          <t>Jedná se o informaci, zda se jedná o položku, která je do rozpočtu zadána z cenové soustavy RTS, nebo vlastní.</t>
        </r>
      </text>
    </comment>
    <comment ref="R6" authorId="0" shapeId="0" xr:uid="{8A166C0C-2B7E-4A1F-9CDF-C952BF3752E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Q6" authorId="0" shapeId="0" xr:uid="{8BB0463F-97DA-4D13-AE39-5AD952BA35DA}">
      <text>
        <r>
          <rPr>
            <sz val="9"/>
            <color indexed="81"/>
            <rFont val="Tahoma"/>
            <family val="2"/>
            <charset val="238"/>
          </rPr>
          <t>Jedná se o informaci, zda se jedná o položku, která je do rozpočtu zadána z cenové soustavy RTS, nebo vlastní.</t>
        </r>
      </text>
    </comment>
    <comment ref="R6" authorId="0" shapeId="0" xr:uid="{77170562-DBBC-41E7-91B4-512F7421096A}">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93CBD65F-2E3E-4C99-BAA0-892EA2F3A435}">
      <text>
        <r>
          <rPr>
            <sz val="9"/>
            <color indexed="81"/>
            <rFont val="Tahoma"/>
            <family val="2"/>
            <charset val="238"/>
          </rPr>
          <t>Jedná se o informaci, zda se jedná o položku, která je do rozpočtu zadána z cenové soustavy RTS, nebo vlastní.</t>
        </r>
      </text>
    </comment>
    <comment ref="P6" authorId="0" shapeId="0" xr:uid="{BEE98744-66BF-4BB5-8266-801FEFD6013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S6" authorId="0" shapeId="0" xr:uid="{E406280E-02D5-4880-BD06-5C5FF4D61C02}">
      <text>
        <r>
          <rPr>
            <sz val="9"/>
            <color indexed="81"/>
            <rFont val="Tahoma"/>
            <family val="2"/>
            <charset val="238"/>
          </rPr>
          <t>Jedná se o informaci, zda se jedná o položku, která je do rozpočtu zadána z cenové soustavy RTS, nebo vlastní.</t>
        </r>
      </text>
    </comment>
    <comment ref="T6" authorId="0" shapeId="0" xr:uid="{C878115D-3D20-4160-B2FC-65A7F6D497B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S6" authorId="0" shapeId="0" xr:uid="{1311564F-7029-488A-B7BC-77BB9435254F}">
      <text>
        <r>
          <rPr>
            <sz val="9"/>
            <color indexed="81"/>
            <rFont val="Tahoma"/>
            <family val="2"/>
            <charset val="238"/>
          </rPr>
          <t>Jedná se o informaci, zda se jedná o položku, která je do rozpočtu zadána z cenové soustavy RTS, nebo vlastní.</t>
        </r>
      </text>
    </comment>
    <comment ref="T6" authorId="0" shapeId="0" xr:uid="{F3B0A8B6-4815-4BDC-8FAB-3BD0A989F1C8}">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S6" authorId="0" shapeId="0" xr:uid="{95382068-9198-4592-BDB0-E4E2EBC00973}">
      <text>
        <r>
          <rPr>
            <sz val="9"/>
            <color indexed="81"/>
            <rFont val="Tahoma"/>
            <family val="2"/>
            <charset val="238"/>
          </rPr>
          <t>Jedná se o informaci, zda se jedná o položku, která je do rozpočtu zadána z cenové soustavy RTS, nebo vlastní.</t>
        </r>
      </text>
    </comment>
    <comment ref="T6" authorId="0" shapeId="0" xr:uid="{619B11AF-AB65-4ED0-9FC9-C6F0CF362E6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Q6" authorId="0" shapeId="0" xr:uid="{DE9F1988-249F-43D4-9D36-7FA4207C5FD8}">
      <text>
        <r>
          <rPr>
            <sz val="9"/>
            <color indexed="81"/>
            <rFont val="Tahoma"/>
            <family val="2"/>
            <charset val="238"/>
          </rPr>
          <t>Jedná se o informaci, zda se jedná o položku, která je do rozpočtu zadána z cenové soustavy RTS, nebo vlastní.</t>
        </r>
      </text>
    </comment>
    <comment ref="R6" authorId="0" shapeId="0" xr:uid="{E1992721-3D60-4017-8807-96D9C324BC9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C93EEE92-BE68-49F2-94DE-EF8C919B35C5}">
      <text>
        <r>
          <rPr>
            <sz val="9"/>
            <color indexed="81"/>
            <rFont val="Tahoma"/>
            <family val="2"/>
            <charset val="238"/>
          </rPr>
          <t>Jedná se o informaci, zda se jedná o položku, která je do rozpočtu zadána z cenové soustavy RTS, nebo vlastní.</t>
        </r>
      </text>
    </comment>
    <comment ref="P6" authorId="0" shapeId="0" xr:uid="{940FAB6D-B74B-4CE7-868D-635B197C5836}">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92440BCF-9617-4201-A15A-89ABFC64ED84}">
      <text>
        <r>
          <rPr>
            <sz val="9"/>
            <color indexed="81"/>
            <rFont val="Tahoma"/>
            <family val="2"/>
            <charset val="238"/>
          </rPr>
          <t>Jedná se o informaci, zda se jedná o položku, která je do rozpočtu zadána z cenové soustavy RTS, nebo vlastní.</t>
        </r>
      </text>
    </comment>
    <comment ref="P6" authorId="0" shapeId="0" xr:uid="{CC352101-1843-4C70-82B4-22EE3D7061BB}">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85849687-985F-49FA-AC09-9E51F9423E09}">
      <text>
        <r>
          <rPr>
            <sz val="9"/>
            <color indexed="81"/>
            <rFont val="Tahoma"/>
            <family val="2"/>
            <charset val="238"/>
          </rPr>
          <t>Jedná se o informaci, zda se jedná o položku, která je do rozpočtu zadána z cenové soustavy RTS, nebo vlastní.</t>
        </r>
      </text>
    </comment>
    <comment ref="P6" authorId="0" shapeId="0" xr:uid="{0E794D53-4AEC-4A0E-848F-EC08DB32351D}">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Pikard</author>
  </authors>
  <commentList>
    <comment ref="O6" authorId="0" shapeId="0" xr:uid="{7867F979-8A2A-41D5-B917-B2F4E65C05A3}">
      <text>
        <r>
          <rPr>
            <sz val="9"/>
            <color indexed="81"/>
            <rFont val="Tahoma"/>
            <family val="2"/>
            <charset val="238"/>
          </rPr>
          <t>Jedná se o informaci, zda se jedná o položku, která je do rozpočtu zadána z cenové soustavy RTS, nebo vlastní.</t>
        </r>
      </text>
    </comment>
    <comment ref="P6" authorId="0" shapeId="0" xr:uid="{48BF24E7-07F3-47AF-A6C6-F9469F438A3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<sst xmlns="http://schemas.openxmlformats.org/spreadsheetml/2006/main" count="10527" uniqueCount="2353">
  <si>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</si>
  <si>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</si>
  <si>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</si>
  <si>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</si>
  <si>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</si>
  <si>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</si>
  <si>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</si>
  <si>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</si>
  <si>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</si>
  <si>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</si>
  <si>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</si>
  <si>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</si>
  <si>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</si>
  <si>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</si>
  <si>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</si>
  <si>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</si>
  <si>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</si>
  <si>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</si>
  <si>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</si>
  <si>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</si>
  <si>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</si>
  <si>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</si>
  <si>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</si>
  <si>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</si>
  <si>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</si>
  <si>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</si>
  <si>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</si>
  <si>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</si>
  <si>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</si>
  <si>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</si>
  <si>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</si>
  <si>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</si>
  <si>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</si>
  <si>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</si>
  <si>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</si>
  <si>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</si>
  <si>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</si>
  <si>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</si>
  <si>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</si>
  <si>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</si>
  <si>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</si>
  <si>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</si>
  <si>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</si>
  <si>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21095</t>
  </si>
  <si>
    <t>Úprava výdeje do AC Třemošná</t>
  </si>
  <si>
    <t>Stavba</t>
  </si>
  <si>
    <t>Ostatní a vedlejší náklady</t>
  </si>
  <si>
    <t>VRN</t>
  </si>
  <si>
    <t>Vedlejší rozpočtové náklady</t>
  </si>
  <si>
    <t>Stavební objekt</t>
  </si>
  <si>
    <t>PS 074</t>
  </si>
  <si>
    <t>ASŘ a MaR</t>
  </si>
  <si>
    <t>01</t>
  </si>
  <si>
    <t>PS 100</t>
  </si>
  <si>
    <t>Strojně technologická část</t>
  </si>
  <si>
    <t>DEMONTÁŽE</t>
  </si>
  <si>
    <t>02</t>
  </si>
  <si>
    <t>Strojní část objektu 191</t>
  </si>
  <si>
    <t>03</t>
  </si>
  <si>
    <t>Strojní část objektu 202</t>
  </si>
  <si>
    <t>04</t>
  </si>
  <si>
    <t>Strojní část objektu 500</t>
  </si>
  <si>
    <t>PS 101</t>
  </si>
  <si>
    <t>Elektro část</t>
  </si>
  <si>
    <t>SO 100</t>
  </si>
  <si>
    <t>Stavební část</t>
  </si>
  <si>
    <t>SO 101</t>
  </si>
  <si>
    <t>Ocelové konstrukce</t>
  </si>
  <si>
    <t>SO 102</t>
  </si>
  <si>
    <t>Komunikace a zpevněné plochy (vč.nové refýže, manipulační plochy)</t>
  </si>
  <si>
    <t>SO 103</t>
  </si>
  <si>
    <t>Kanalizace</t>
  </si>
  <si>
    <t>SO 104</t>
  </si>
  <si>
    <t>SHZ</t>
  </si>
  <si>
    <t>Strojní část</t>
  </si>
  <si>
    <t>SO 105</t>
  </si>
  <si>
    <t>EPS</t>
  </si>
  <si>
    <t>SO 106</t>
  </si>
  <si>
    <t>GDS</t>
  </si>
  <si>
    <t>SO 107</t>
  </si>
  <si>
    <t>CCTV</t>
  </si>
  <si>
    <t>Celkem za stavbu</t>
  </si>
  <si>
    <t>CZK</t>
  </si>
  <si>
    <t>#POPS</t>
  </si>
  <si>
    <t>Popis stavby: 21095 - Úprava výdeje do AC Třemošná</t>
  </si>
  <si>
    <t>#POPO</t>
  </si>
  <si>
    <t>Popis objektu: PS 074 - ASŘ a MaR</t>
  </si>
  <si>
    <t>#POPR</t>
  </si>
  <si>
    <t>Popis rozpočtu: 01 - ASŘ a MaR</t>
  </si>
  <si>
    <t>Popis objektu: PS 100 - Strojně technologická část</t>
  </si>
  <si>
    <t>Popis rozpočtu: 01 - DEMONTÁŽE</t>
  </si>
  <si>
    <t>Popis rozpočtu: 02 - Strojní část objektu 191</t>
  </si>
  <si>
    <t>Popis rozpočtu: 03 - Strojní část objektu 202</t>
  </si>
  <si>
    <t>Popis rozpočtu: 04 - Strojní část objektu 500</t>
  </si>
  <si>
    <t>Popis objektu: PS 101 - Elektro část</t>
  </si>
  <si>
    <t>Popis rozpočtu: 01 - Elektro část</t>
  </si>
  <si>
    <t>Popis objektu: SO 100 - Stavební část</t>
  </si>
  <si>
    <t>Popis rozpočtu: 01 - Stavební část</t>
  </si>
  <si>
    <t>Popis objektu: SO 101 - Ocelové konstrukce</t>
  </si>
  <si>
    <t>Popis rozpočtu: 01 - Ocelové konstrukce</t>
  </si>
  <si>
    <t>Popis objektu: SO 102 - Komunikace a zpevněné plochy (vč.nové refýže, manipulační plochy)</t>
  </si>
  <si>
    <t>Popis objektu: SO 103 - Kanalizace</t>
  </si>
  <si>
    <t>Popis objektu: SO 104 - SHZ</t>
  </si>
  <si>
    <t>Popis rozpočtu: 01 - Strojní část</t>
  </si>
  <si>
    <t>Popis objektu: SO 105 - EPS</t>
  </si>
  <si>
    <t>Popis rozpočtu: 01 - EPS</t>
  </si>
  <si>
    <t>Popis objektu: SO 106 - GDS</t>
  </si>
  <si>
    <t>Popis rozpočtu: 01 - GDS</t>
  </si>
  <si>
    <t>Popis objektu: SO 107 - CCTV</t>
  </si>
  <si>
    <t>Popis rozpočtu: 01 - CCTV</t>
  </si>
  <si>
    <t>Popis objektu: V - Vedlejší rozpočtové náklady</t>
  </si>
  <si>
    <t>Popis rozpočtu: VRN - Vedlejší rozpočtové náklady</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</si>
  <si>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</si>
  <si>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</si>
  <si>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</si>
  <si>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</si>
  <si>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</si>
  <si>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</si>
  <si>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</si>
  <si>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</si>
  <si>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</si>
  <si>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</si>
  <si>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</si>
  <si>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</si>
  <si>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</si>
  <si>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</si>
  <si>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</si>
  <si>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</si>
  <si>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</si>
  <si>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</si>
  <si>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</si>
  <si>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</si>
  <si>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</si>
  <si>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</si>
  <si>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</si>
  <si>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</si>
  <si>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</si>
  <si>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</si>
  <si>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</si>
  <si>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</si>
  <si>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</si>
  <si>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</si>
  <si>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</si>
  <si>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</si>
  <si>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</si>
  <si>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</si>
  <si>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</si>
  <si>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</si>
  <si>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</si>
  <si>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</si>
  <si>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764</t>
  </si>
  <si>
    <t>Konstrukce klempířské</t>
  </si>
  <si>
    <t>767</t>
  </si>
  <si>
    <t>Konstrukce zámečnické</t>
  </si>
  <si>
    <t>777</t>
  </si>
  <si>
    <t>Podlahy ze syntetických hmot</t>
  </si>
  <si>
    <t>783</t>
  </si>
  <si>
    <t>Nátěry</t>
  </si>
  <si>
    <t>Stroje a zařízení</t>
  </si>
  <si>
    <t>Stroje a zařízení - DEMONTÁŽE (NA SKLAD) - SO 202</t>
  </si>
  <si>
    <t>Technologie</t>
  </si>
  <si>
    <t>Potrubí</t>
  </si>
  <si>
    <t>Potrubí - DEMONTÁŽE (DO ŠROTU); ARMATURY INDIVIDUÁLNĚ POSOUDIT (DO SKLADU/DO ŠROTU) - SO 190</t>
  </si>
  <si>
    <t>Rozvody</t>
  </si>
  <si>
    <t>2.1</t>
  </si>
  <si>
    <t>ARMATURY RUČNÍ</t>
  </si>
  <si>
    <t>ARMATURY S ELEKTRICKÝM SERVOPOHONEM</t>
  </si>
  <si>
    <t>2.2</t>
  </si>
  <si>
    <t>Demontážní a zpětné montážní práce</t>
  </si>
  <si>
    <t>Ostatní</t>
  </si>
  <si>
    <t>Potrubí - DEMONTÁŽE (DO ŠROTU); ARMATURY INDIVIDUÁLNĚ POSOUDIT (DO SKLADU/DO ŠROTU) - SO 202</t>
  </si>
  <si>
    <t>Provozní zařízení - nátěry</t>
  </si>
  <si>
    <t>Speciální práce</t>
  </si>
  <si>
    <t>Potrubí - DEMONTÁŽE (DO ŠROTU); ARMATURY INDIVIDUÁLNĚ POSOUDIT (DO SKLADU/DO ŠROTU) - SO 500</t>
  </si>
  <si>
    <t>Provozní zařízení - LEŠENÍ</t>
  </si>
  <si>
    <t>A 1</t>
  </si>
  <si>
    <t>Rozváděč +191DT1, pole 4 v S073 pro PS074 - SO191 - Výdejní lávka</t>
  </si>
  <si>
    <t>Trubky a příslušenství</t>
  </si>
  <si>
    <t>A 1.1</t>
  </si>
  <si>
    <t>Dodávky SO202 - Rozváděč RM202.1</t>
  </si>
  <si>
    <t>A 2</t>
  </si>
  <si>
    <t>Rozváděč +500DT1 v SO230 pro PS074 - SO500 - MOV uzel</t>
  </si>
  <si>
    <t>A 3</t>
  </si>
  <si>
    <t>Doplnění stávajícího rozváděč +DT402 v SO202 pro PS074 - SO202 - ČS</t>
  </si>
  <si>
    <t>B 1</t>
  </si>
  <si>
    <t>Polní instrumentace - SO 191 - VÝDEJNÍ LÁVKY</t>
  </si>
  <si>
    <t>B 1.2</t>
  </si>
  <si>
    <t>Dodávky SO202 - Sdružovací a ovládací skříně pro SO202</t>
  </si>
  <si>
    <t>B 2</t>
  </si>
  <si>
    <t>Izolační pásky</t>
  </si>
  <si>
    <t>Polní instrumentace - SO 202 - ČS</t>
  </si>
  <si>
    <t>C 1</t>
  </si>
  <si>
    <t>Kabeláž a elektroinstalační materiál - SO 191 - VÝDEJNÍ LÁVKY</t>
  </si>
  <si>
    <t>C 1.3</t>
  </si>
  <si>
    <t>Dodávky SO202 - Kabelové vývodky pro pohony v SO202</t>
  </si>
  <si>
    <t>C 2</t>
  </si>
  <si>
    <t>Kabeláž a elektroinstalační materiál - SO 202 - ČS</t>
  </si>
  <si>
    <t>C 3</t>
  </si>
  <si>
    <t>Kabeláž a elektroinstalační materiál - SO 230 - ROZVODNA NN</t>
  </si>
  <si>
    <t>Příchytky, stahovací pásky</t>
  </si>
  <si>
    <t>D</t>
  </si>
  <si>
    <t>Instalační materiál</t>
  </si>
  <si>
    <t>D 1.4</t>
  </si>
  <si>
    <t>Dodávky SO500 - Rozváděč RM500 (obě pole)</t>
  </si>
  <si>
    <t>D 4</t>
  </si>
  <si>
    <t>Kabely sdělovací - cat.5e nestíněné</t>
  </si>
  <si>
    <t>E</t>
  </si>
  <si>
    <t>Práce</t>
  </si>
  <si>
    <t>E 1.5</t>
  </si>
  <si>
    <t>Dodávky SO500 - Doplnění stávajícího rozváděče - R230 pole 7</t>
  </si>
  <si>
    <t>E 5</t>
  </si>
  <si>
    <t>Propojovací kabely optické</t>
  </si>
  <si>
    <t>F 1.6</t>
  </si>
  <si>
    <t>Dodávky SO500 - Sdružovací a ovládací skříně pro SO500</t>
  </si>
  <si>
    <t>F 6</t>
  </si>
  <si>
    <t>Kabely a vodiče silové</t>
  </si>
  <si>
    <t>G</t>
  </si>
  <si>
    <t>G 1.7</t>
  </si>
  <si>
    <t>Dodávky SO500 - Kabelové vývodky pro pohony v SO500</t>
  </si>
  <si>
    <t>G 7</t>
  </si>
  <si>
    <t>Elektroinstalční materiál podružný</t>
  </si>
  <si>
    <t>H 1.8</t>
  </si>
  <si>
    <t>Dodávky SO191 - Doplnění stávajícího rozváděče - RM v SO117</t>
  </si>
  <si>
    <t>H 8</t>
  </si>
  <si>
    <t>Rozvaděče</t>
  </si>
  <si>
    <t>CH 1.9</t>
  </si>
  <si>
    <t>Dodávky SO191 - Sdružovací a ovládací skříně pro SO191</t>
  </si>
  <si>
    <t>CH 9</t>
  </si>
  <si>
    <t>Konektory, spojky, krytky, keystone, inserty</t>
  </si>
  <si>
    <t>I 1.10</t>
  </si>
  <si>
    <t>Dodávky SO191 - Dodávky topných kabelů včetně příslušenství pro SO191 a SO202</t>
  </si>
  <si>
    <t>I 10</t>
  </si>
  <si>
    <t>Označovací štítky</t>
  </si>
  <si>
    <t>J 1.11</t>
  </si>
  <si>
    <t>Dodávky SO191 - Osvětlení - SO191</t>
  </si>
  <si>
    <t>J 11</t>
  </si>
  <si>
    <t>Aktivní prvky</t>
  </si>
  <si>
    <t>K 12</t>
  </si>
  <si>
    <t>Systém VSS</t>
  </si>
  <si>
    <t>K 2.1</t>
  </si>
  <si>
    <t>Montážní materiál a práce - Kabeláž SO202</t>
  </si>
  <si>
    <t>L 13</t>
  </si>
  <si>
    <t>Instalace metalických ukončovacích prvků - zapojení</t>
  </si>
  <si>
    <t>L 2.2</t>
  </si>
  <si>
    <t>Montážní materiál a práce - Ukončení kabelů SO202</t>
  </si>
  <si>
    <t>M 14</t>
  </si>
  <si>
    <t>Měření</t>
  </si>
  <si>
    <t>M 2.3</t>
  </si>
  <si>
    <t>Montážní materiál a práce - Kabeláž SO500</t>
  </si>
  <si>
    <t>M21</t>
  </si>
  <si>
    <t>Elektromontáže</t>
  </si>
  <si>
    <t>M22</t>
  </si>
  <si>
    <t>Montáž sdělovací a zabezp. techniky</t>
  </si>
  <si>
    <t>M23</t>
  </si>
  <si>
    <t>Montáže potrubí</t>
  </si>
  <si>
    <t>N 15</t>
  </si>
  <si>
    <t>Demontáže a přesuny</t>
  </si>
  <si>
    <t>N 2.4</t>
  </si>
  <si>
    <t>Montážní materiál a práce - Ukončení kabelů SO500</t>
  </si>
  <si>
    <t>O 16</t>
  </si>
  <si>
    <t>O 2.5</t>
  </si>
  <si>
    <t>Montážní materiál a práce - Kabeláž SO191</t>
  </si>
  <si>
    <t>P 2.6</t>
  </si>
  <si>
    <t>Montážní materiál a práce - Ukončení kabelů SO191</t>
  </si>
  <si>
    <t>Q 2.7</t>
  </si>
  <si>
    <t>Montážní materiál a práce - Montážní materiál - kabelové trasy a ostatní pro SO202</t>
  </si>
  <si>
    <t>R 2.8</t>
  </si>
  <si>
    <t>Montážní materiál a práce - Montážní materiál - kabelové trasy a ostatní pro SO500</t>
  </si>
  <si>
    <t>S 2.9</t>
  </si>
  <si>
    <t>Montážní materiál a práce - Montážní materiál - kabelové trasy a ostatní pro SO191</t>
  </si>
  <si>
    <t>T 2.10</t>
  </si>
  <si>
    <t>Montážní materiál a práce - Uzemnění - SO202</t>
  </si>
  <si>
    <t>U 2.11</t>
  </si>
  <si>
    <t>Montážní materiál a práce - Ochrana před bleskem a Uzemnění - SO191</t>
  </si>
  <si>
    <t>V 2.12</t>
  </si>
  <si>
    <t>Montážní materiál a práce - Ochrana před bleskem a Uzemnění - SO500</t>
  </si>
  <si>
    <t>W 2.13</t>
  </si>
  <si>
    <t>Montážní materiál a práce - Podružný materiál</t>
  </si>
  <si>
    <t>X 3</t>
  </si>
  <si>
    <t>Demontážní práce</t>
  </si>
  <si>
    <t>Y 4</t>
  </si>
  <si>
    <t>Z 6</t>
  </si>
  <si>
    <t>D96</t>
  </si>
  <si>
    <t>PSU</t>
  </si>
  <si>
    <t>VN</t>
  </si>
  <si>
    <t>ON</t>
  </si>
  <si>
    <t>Soupis vedlejších a ostatních nákladů</t>
  </si>
  <si>
    <t>#TypZaznamu#</t>
  </si>
  <si>
    <t>STA</t>
  </si>
  <si>
    <t>V</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</si>
  <si>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</si>
  <si>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</si>
  <si>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</si>
  <si>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</si>
  <si>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</si>
  <si>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</si>
  <si>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</si>
  <si>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</si>
  <si>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</si>
  <si>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</si>
  <si>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</si>
  <si>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</si>
  <si>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</si>
  <si>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</si>
  <si>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</si>
  <si>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</si>
  <si>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</si>
  <si>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</si>
  <si>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</si>
  <si>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</si>
  <si>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</si>
  <si>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</si>
  <si>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</si>
  <si>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</si>
  <si>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</si>
  <si>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</si>
  <si>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004111020R02</t>
  </si>
  <si>
    <t>Dodavatelská dokumentace</t>
  </si>
  <si>
    <t>Vlastní</t>
  </si>
  <si>
    <t>Indiv</t>
  </si>
  <si>
    <t>POL99_2</t>
  </si>
  <si>
    <t>Náklady spojené s vypracováním dodavatelské dokumentace, většinou v obsahu a rozsahu dodavatelské dokumentace pro provádění stavby, ale mohou zde být obsaženy i náklady na jiné stupně projektové dokumentace, pokud jsou součástí požadavků objednatele.</t>
  </si>
  <si>
    <t>POP</t>
  </si>
  <si>
    <t>00511 R</t>
  </si>
  <si>
    <t xml:space="preserve">Geodetické práce </t>
  </si>
  <si>
    <t>RTS 22/ I</t>
  </si>
  <si>
    <t>005121 R</t>
  </si>
  <si>
    <t>Zařízení staveniště</t>
  </si>
  <si>
    <t>Veškeré náklady spojené s vybudováním, provozem a odstraněním zařízení staveniště.</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</si>
  <si>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</si>
  <si>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</si>
  <si>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</si>
  <si>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</si>
  <si>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</si>
  <si>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</si>
  <si>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005124010R01</t>
  </si>
  <si>
    <t>Inženýrská, koordinační a kompletační činnost</t>
  </si>
  <si>
    <t>Inženýrská a kompletační činnost. Koordinace stavebních a technologických dodávek stavby.</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</si>
  <si>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</si>
  <si>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</si>
  <si>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</si>
  <si>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</si>
  <si>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</si>
  <si>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</si>
  <si>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</si>
  <si>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</si>
  <si>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</si>
  <si>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00523  R 01</t>
  </si>
  <si>
    <t>Výchozí revize, TIČR</t>
  </si>
  <si>
    <t>Náklady zhotovitele, související s prováděním revizí předepsaných technickými normami nebo objednatelem a které jsou pro provedení díla nezbytné.</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</si>
  <si>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</si>
  <si>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</si>
  <si>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Náklady na současné vládní a epidemiologické opatření, které jsou nezbytné a nutné k legislativnímu dodržení nařízení.</t>
  </si>
  <si>
    <t>00523  R 02</t>
  </si>
  <si>
    <t>Stavební zkouška</t>
  </si>
  <si>
    <t>Náklady zhotovitele, související s prováděním stavebních zkoušek předepsaných technickými normami nebo objednatelem a které jsou pro provedení díla nezbytné.</t>
  </si>
  <si>
    <t>005231020R</t>
  </si>
  <si>
    <t>Individuální a komplexní vyzkoušení</t>
  </si>
  <si>
    <t>Náklady na individuální zkoušky dodaných a smontovaných technologických zařízení včetně komplexního vyzkoušení.</t>
  </si>
  <si>
    <t>005231030R</t>
  </si>
  <si>
    <t xml:space="preserve">Zkušební provoz </t>
  </si>
  <si>
    <t>Náklady zhotovitele na účast na zkušebním provozu včetně všech rizik vyplývajících z nutnosti zásahu či úprav zkoušeného zařízení.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</si>
  <si>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</si>
  <si>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</si>
  <si>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</si>
  <si>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</si>
  <si>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</si>
  <si>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</si>
  <si>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</si>
  <si>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</si>
  <si>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</si>
  <si>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</si>
  <si>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</si>
  <si>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</si>
  <si>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005231021R</t>
  </si>
  <si>
    <t>Záruční listy, návody</t>
  </si>
  <si>
    <t>005231022R</t>
  </si>
  <si>
    <t>Prohlášení o shodě</t>
  </si>
  <si>
    <t>005231023R</t>
  </si>
  <si>
    <t>Zaškolení obsluhy vč.protokolu</t>
  </si>
  <si>
    <t>Náklady na zaškolení obsluhy včetně vyhotovení protokolu.</t>
  </si>
  <si>
    <t>005231080R01</t>
  </si>
  <si>
    <t>Náklady na přesun hmot montáží</t>
  </si>
  <si>
    <t>POL99_7</t>
  </si>
  <si>
    <t>005231080R03</t>
  </si>
  <si>
    <t>Náklady na opravy v záruce montáží</t>
  </si>
  <si>
    <t>005231080R04</t>
  </si>
  <si>
    <t>Nákladní automibilová doprava montáží</t>
  </si>
  <si>
    <t>005231080R05</t>
  </si>
  <si>
    <t>Podíl přidružených výkonů montáží</t>
  </si>
  <si>
    <t>SUM</t>
  </si>
  <si>
    <t>END</t>
  </si>
  <si>
    <t>Položkový soupis prací a dodávek</t>
  </si>
  <si>
    <t>Pol__0001</t>
  </si>
  <si>
    <t>Oceloplechová skříň 800x2000x500 mm (Š x V x H), IP55/20, RAL7032, zámek univerz. Elektro</t>
  </si>
  <si>
    <t>kus</t>
  </si>
  <si>
    <t>POL1_1</t>
  </si>
  <si>
    <t>Pol__0002</t>
  </si>
  <si>
    <t>MONTÁŽNÍ PANEL PRO SKŘÍŇ, 1896x699x0 (VxŠxH)</t>
  </si>
  <si>
    <t>Pol__0003</t>
  </si>
  <si>
    <t>PODSTAVEC 100x0x500 (VxŠxH); BOČNÍ ZAKRYTÍ - SADA; RAL7035</t>
  </si>
  <si>
    <t>Pol__0004</t>
  </si>
  <si>
    <t>PODSTAVEC 100x800x0(VxŠxH); DÍL PŘEDNÍ A ZADNÍÍ; RAL7035</t>
  </si>
  <si>
    <t>Pol__0005</t>
  </si>
  <si>
    <t>TERMOSTAT; +5 ÷ +60°C</t>
  </si>
  <si>
    <t>Pol__0006</t>
  </si>
  <si>
    <t>VENTILÁTOR S FILTREM, 230VAC/35W, 180m3/h, IP54, RAL 7035</t>
  </si>
  <si>
    <t>Pol__0007</t>
  </si>
  <si>
    <t>KONEKTOR PRO KONCOVÝ SPÍNAČ</t>
  </si>
  <si>
    <t>Pol__0008</t>
  </si>
  <si>
    <t>KOMFORTNÍ SVÍTIDLO S DVEŘNÍM SPÍNAČEM; 14W, 100-240VAC, 50Hz;ZÁSUVKA</t>
  </si>
  <si>
    <t>Pol__0009</t>
  </si>
  <si>
    <t>NAPÁJECÍ KABEL; ORANŽOVÝ; L=3000mm;</t>
  </si>
  <si>
    <t>Pol__0010</t>
  </si>
  <si>
    <t>PROPOJOVACÍ KABEL; ORANŽOVÝ; L=600mm</t>
  </si>
  <si>
    <t>Pol__0011</t>
  </si>
  <si>
    <t>POMOCNÉ RELÉ 24VDC, 2x PŘEPÍNACÍ KONTAKT 8A</t>
  </si>
  <si>
    <t>Pol__0012</t>
  </si>
  <si>
    <t>POMOCNÉ RELÉ 230VAC, 2x PŘEPÍNACÍ KONTAKT 8A</t>
  </si>
  <si>
    <t>Pol__0013</t>
  </si>
  <si>
    <t>PATICE; ČERNÝ; CÍVKA ODDĚLENÁ OD KONTAKTŮ</t>
  </si>
  <si>
    <t>Pol__0014</t>
  </si>
  <si>
    <t>PLASTOVÁ SPONA</t>
  </si>
  <si>
    <t>Pol__0015</t>
  </si>
  <si>
    <t>LED MODUL; ZELENÁ; 6-24VDC" 230VAC; S OCHRANNOU DIODOU</t>
  </si>
  <si>
    <t>Pol__0016</t>
  </si>
  <si>
    <t>POPISOVACÍ ŠTÍTEK</t>
  </si>
  <si>
    <t>Pol__0017</t>
  </si>
  <si>
    <t>POMOCNÝ KONTAKT Acti 9; iOF</t>
  </si>
  <si>
    <t>Pol__0018</t>
  </si>
  <si>
    <t>PODPĚŤOVÁ SPOUŠŤ Acti 9; OVLÁDACÍ NAPĚTÍ 220-240VAC; iMNx</t>
  </si>
  <si>
    <t>Pol__0019</t>
  </si>
  <si>
    <t>PODPĚŤOVÁ SPOUŠŤ Acti 9; OVLÁDACÍ NAPĚTÍ 24VDC; iMN</t>
  </si>
  <si>
    <t>Pol__0020</t>
  </si>
  <si>
    <t>1- PÓLOVÝ JISTIČ Acti 9; CHAR. C; Icu=10kA; iC60H C2/1, 2A</t>
  </si>
  <si>
    <t>Pol__0021</t>
  </si>
  <si>
    <t>2- PÓLOVÝ JISTIČ Acti 9; CHAR. C; Icu=10kA; iC60H C6/2, 6A</t>
  </si>
  <si>
    <t>Pol__0022</t>
  </si>
  <si>
    <t>2- PÓLOVÝ JISTIČ Acti 9; CHAR. C; Icu=10kA; iC60H C1/1+N, 1A</t>
  </si>
  <si>
    <t>Pol__0023</t>
  </si>
  <si>
    <t>2- PÓLOVÝ JISTIČ Acti 9; CHAR. C; Icu=10kA; iC60H C2/1+N, 2A</t>
  </si>
  <si>
    <t>Pol__0024</t>
  </si>
  <si>
    <t>2- PÓLOVÝ JISTIČ Acti 9; CHAR. C; Icu=10kA; iC60H C10/1+N, 10A</t>
  </si>
  <si>
    <t>Pol__0025</t>
  </si>
  <si>
    <t>2- PÓLOVÝ JISTIČ Acti 9; CHAR. D; Icu=10kA; iC60H D2/2, 2A</t>
  </si>
  <si>
    <t>Pol__0026</t>
  </si>
  <si>
    <t>2- PÓLOVÝ JISTIČ Acti 9; CHAR. D; Icu=10kA; iC60H D10/2, 10A</t>
  </si>
  <si>
    <t>Pol__0027</t>
  </si>
  <si>
    <t>4- PÓLOVÝ JISTIČ Acti 9; CHAR. D; Icu=10kA; iC60H D20/4, 20A</t>
  </si>
  <si>
    <t>Pol__0028</t>
  </si>
  <si>
    <t>KOMPLETNÍ SIGNÁLKA LED 230VAC - o22mm; ZELENÁ, IP66</t>
  </si>
  <si>
    <t>Pol__0029</t>
  </si>
  <si>
    <t>OVLADAČ HŘIB - o40mm; NOUZOVÉ ZASTAVENÍ; ODBLOKOVAT POOTOČENÍM, IP65, 2xNC</t>
  </si>
  <si>
    <t>Pol__0030</t>
  </si>
  <si>
    <t>S7-1500 PM 1507 STABILIZOVANÝ ZDROJ, 120/230VAC, 24VDC/8A</t>
  </si>
  <si>
    <t>Pol__0031</t>
  </si>
  <si>
    <t>S7-1500 SM521 KARTA DIG. VSTUPŮ, 32DI x 24V DC, BA, INPUT DELAY 3,2 ms</t>
  </si>
  <si>
    <t>Pol__0032</t>
  </si>
  <si>
    <t>S7-1500 SM 522 KARTA DIG. VÝSTUPŮ, 32 x DO 24VDC 0,5A, BA</t>
  </si>
  <si>
    <t>Pol__0033</t>
  </si>
  <si>
    <t>S7-1500 SM 531 KARTA ANALOG. VSTUPŮ, 8 x AI, U/I/R/RTD BA, 16 BITS</t>
  </si>
  <si>
    <t>Pol__0034</t>
  </si>
  <si>
    <t>SIMATIC S7-1500, MOUNTING RAIL 482 MM (APPR. 19 INCH) INCL. GROUNDING ELEMENT</t>
  </si>
  <si>
    <t>Pol__0035</t>
  </si>
  <si>
    <t>FRONT CONNECTOR FOR SIGNAL MODULES WITH PUSH-IN CONTACTS, 40-PIN</t>
  </si>
  <si>
    <t>Pol__0036</t>
  </si>
  <si>
    <t>SIMATIC S7-1500 / ET 200MP, ACTIVE BACKPLANE BUS 12 SLOTS</t>
  </si>
  <si>
    <t>Pol__0037</t>
  </si>
  <si>
    <t>SIMATIC NET INDUSTRIAL ETHERNET TP CORD RJ45/RJ45, CAT 6; 10 m</t>
  </si>
  <si>
    <t>Pol__0038</t>
  </si>
  <si>
    <t>S7-1500, IM 155-5 PN HF INTERFACE MODULE FOR ET 200MP ELECTRONIC MODULES</t>
  </si>
  <si>
    <t>Pol__0039</t>
  </si>
  <si>
    <t>DIODOVÝ MODUL, 5A, REDUNDANTNÍ NAPÁJENÍ</t>
  </si>
  <si>
    <t>Pol__0040</t>
  </si>
  <si>
    <t>STABILIZOVANÝ NAPÁJECÍ ZDROJ; 120..230VAC/24VDC/5A/120W</t>
  </si>
  <si>
    <t>Pol__0041</t>
  </si>
  <si>
    <t>IE FC RJ45 PLUG 180 2X2, RJ45 PLUG CONNECTOR (10/100MBIT/S)</t>
  </si>
  <si>
    <t>Pol__0042</t>
  </si>
  <si>
    <t>optický procesorový převodník APP03; APP03; APP03: 4-20mA / 4-20mA</t>
  </si>
  <si>
    <t>Pol__0043</t>
  </si>
  <si>
    <t>INTERFACE MODUL; RS232, RS422, RS485, Ex ;24VDC; IP54; R507; R807 I.S.</t>
  </si>
  <si>
    <t>Pol__0044</t>
  </si>
  <si>
    <t>SERIAL DEVICE SERVER, 2x RS-422/485 PIN PORT, 1x ETH 8 PIN, RJ45</t>
  </si>
  <si>
    <t>Pol__0045</t>
  </si>
  <si>
    <t>ODDĚLOVACÍ BARIÉRA [EEx ia] IIC, 2 KANÁLY, NAPÁJENÍ 24VDC</t>
  </si>
  <si>
    <t>Pol__0046</t>
  </si>
  <si>
    <t>ODDĚLOVACÍ BARIÉRA [EEx ia] IIC, 2 KANÁLY, 4÷20mA/4÷20mA, NAPÁJENÍ 24VDC</t>
  </si>
  <si>
    <t>Pol__0047</t>
  </si>
  <si>
    <t>PATICE; PT-BE/FM</t>
  </si>
  <si>
    <t>Pol__0048</t>
  </si>
  <si>
    <t>PŘEPĚŤOVÁ OCHRANA; CAT.III/T3, 230VAC/26A</t>
  </si>
  <si>
    <t>Pol__0049</t>
  </si>
  <si>
    <t>E-STOP RELAY, 3 safety contacts (N/O), 1 auxiliary contact (N/C), 24 VAC/DC, screw terminals</t>
  </si>
  <si>
    <t>Pol__0050</t>
  </si>
  <si>
    <t>NOŽOVÁ POJISTKOVÁ SVORKA; POJISTKA o5x20mm; 30V / 6,3A, LED, BOČNICE</t>
  </si>
  <si>
    <t>Pol__0051</t>
  </si>
  <si>
    <t>TRUBIČKOVÁ POJISTKA PRO PŘÍSTROJE, CHAR. F/35, NAPĚTÍ 250V, 1A; 1A F/35; -; -</t>
  </si>
  <si>
    <t>Pol__0052</t>
  </si>
  <si>
    <t>TRUBIČKOVÁ POJISTKA PRO PŘÍSTROJE, CHAR. F/35, NAPĚTÍ 250V, 2A; 2A F/35; -; -</t>
  </si>
  <si>
    <t>Pol__0053</t>
  </si>
  <si>
    <t>TRUBIČKOVÁ POJISTKA PRO PŘÍSTROJE, CHAR. F/35, NAPĚTÍ 250V, 500mA; 500mA F/35; -; -</t>
  </si>
  <si>
    <t>Pol__0054</t>
  </si>
  <si>
    <t>REZISTOR 1K/0,25W; 1K/0,25W; -; -</t>
  </si>
  <si>
    <t>Pol__0055</t>
  </si>
  <si>
    <t>POJISTKOVÁ DESKA S DÁLKOVOU SIGNALIZACÍ; NAPĚTÍ 24VDC/AC</t>
  </si>
  <si>
    <t>Pol__0056</t>
  </si>
  <si>
    <t>2-vodičová svorka, ŠEDÁ; 2,5mm2</t>
  </si>
  <si>
    <t>Pol__0057</t>
  </si>
  <si>
    <t>2-vodičová svorka, Modrá; 2,5mm2</t>
  </si>
  <si>
    <t>Pol__0058</t>
  </si>
  <si>
    <t>2-vodičová svorka, Zeleno-žlutá; 2,5mm2</t>
  </si>
  <si>
    <t>Pol__0059</t>
  </si>
  <si>
    <t>2-vodičová svorka, ŠEDÁ; 6mm2</t>
  </si>
  <si>
    <t>Pol__0060</t>
  </si>
  <si>
    <t>2-vodičová svorka, MODRÁ; 6mm2</t>
  </si>
  <si>
    <t>Pol__0061</t>
  </si>
  <si>
    <t>2-vodičová svorka, ZELENO-ŽLUTÁ; 6mm2</t>
  </si>
  <si>
    <t>Pol__0062</t>
  </si>
  <si>
    <t>MONTÁŽNÍ MATERIÁL (ŽLABY, VODIČE, LIŠTY ATD.)</t>
  </si>
  <si>
    <t>kpl</t>
  </si>
  <si>
    <t>Pol__0063</t>
  </si>
  <si>
    <t>Pol__0064</t>
  </si>
  <si>
    <t>Pol__0065</t>
  </si>
  <si>
    <t>Pol__0066</t>
  </si>
  <si>
    <t>Pol__0067</t>
  </si>
  <si>
    <t>Pol__0068</t>
  </si>
  <si>
    <t>Pol__0069</t>
  </si>
  <si>
    <t>Pol__0070</t>
  </si>
  <si>
    <t>Pol__0071</t>
  </si>
  <si>
    <t>Pol__0072</t>
  </si>
  <si>
    <t>Pol__0073</t>
  </si>
  <si>
    <t>Pol__0074</t>
  </si>
  <si>
    <t>Pol__0075</t>
  </si>
  <si>
    <t>Pol__0076</t>
  </si>
  <si>
    <t>Pol__0077</t>
  </si>
  <si>
    <t>Pol__0078</t>
  </si>
  <si>
    <t>Pol__0079</t>
  </si>
  <si>
    <t>Pol__0080</t>
  </si>
  <si>
    <t>Pol__0081</t>
  </si>
  <si>
    <t>Pol__0082</t>
  </si>
  <si>
    <t>Pol__0083</t>
  </si>
  <si>
    <t>Pol__0084</t>
  </si>
  <si>
    <t>Pol__0085</t>
  </si>
  <si>
    <t>Pol__0086</t>
  </si>
  <si>
    <t>Pol__0087</t>
  </si>
  <si>
    <t>Pol__0088</t>
  </si>
  <si>
    <t>Pol__0089</t>
  </si>
  <si>
    <t>S7-300, IM 153-1 INTERFACE MODUL, PROFIBUS DP</t>
  </si>
  <si>
    <t>Pol__0090</t>
  </si>
  <si>
    <t>S7 300 PS307 STABILIZOVANÝ ZDROJ, 120/230VAC, 24VDC/5A</t>
  </si>
  <si>
    <t>Pol__0091</t>
  </si>
  <si>
    <t>S7 300 SM321 KARTA DIG. VSTUPŮ, 32DI x 24V DC</t>
  </si>
  <si>
    <t>Pol__0092</t>
  </si>
  <si>
    <t>S7 300 SM 322 KARTA DIG. VÝSTUPŮ, 32 x DO 24VDC 0,5A</t>
  </si>
  <si>
    <t>Pol__0093</t>
  </si>
  <si>
    <t>S7 300 LIŠTA L= 480 mm</t>
  </si>
  <si>
    <t>Pol__0094</t>
  </si>
  <si>
    <t>FRONT CONNECTOR FOR SIGNAL MODULES WITH SPRING CONTACTS, 40-PIN</t>
  </si>
  <si>
    <t>Pol__0095</t>
  </si>
  <si>
    <t>Pol__0096</t>
  </si>
  <si>
    <t>Pol__0097</t>
  </si>
  <si>
    <t>Pol__0098</t>
  </si>
  <si>
    <t>Pol__0099</t>
  </si>
  <si>
    <t>Pol__0100</t>
  </si>
  <si>
    <t>Pol__0101</t>
  </si>
  <si>
    <t>Pol__0102</t>
  </si>
  <si>
    <t>Pol__0103</t>
  </si>
  <si>
    <t>Pol__0104</t>
  </si>
  <si>
    <t>Pol__0105</t>
  </si>
  <si>
    <t>Pol__0106</t>
  </si>
  <si>
    <t>Pol__0107</t>
  </si>
  <si>
    <t>Pol__0108</t>
  </si>
  <si>
    <t>Pol__0109</t>
  </si>
  <si>
    <t>Pol__0110</t>
  </si>
  <si>
    <t>Pol__0111</t>
  </si>
  <si>
    <t>Pol__0112</t>
  </si>
  <si>
    <t>Pol__0113</t>
  </si>
  <si>
    <t>Pol__0114</t>
  </si>
  <si>
    <t>Pol__0115</t>
  </si>
  <si>
    <t>Pol__0116</t>
  </si>
  <si>
    <t>Pol__0117</t>
  </si>
  <si>
    <t>Pol__0118</t>
  </si>
  <si>
    <t>Pol__0119</t>
  </si>
  <si>
    <t>Pol__0120</t>
  </si>
  <si>
    <t>Pol__0121</t>
  </si>
  <si>
    <t>Pol__0122</t>
  </si>
  <si>
    <t>S7 400 SM 422 KARTA DIG. VÝSTUPŮ, 32 x DO 24VDC 0,5A</t>
  </si>
  <si>
    <t>Pol__0123</t>
  </si>
  <si>
    <t>FRONT CONNECTOR FOR SIGNAL MODULES WITH SPRING CONTACTS, 48-PIN</t>
  </si>
  <si>
    <t>Pol__0124</t>
  </si>
  <si>
    <t>PANELOVÁ PORUCHOVÁ SIGNALIZACE, 8xDIGITÁLNÍ VSTUP PRO PORUCHU 24VDC</t>
  </si>
  <si>
    <t>Pol__0125</t>
  </si>
  <si>
    <t>ODDĚLOVACÍ BARIÉRA [EEx ia] IIC, 2 KANÁLY, 4÷20mA/4÷20mA</t>
  </si>
  <si>
    <t>Pol__0126</t>
  </si>
  <si>
    <t>Pol__0127</t>
  </si>
  <si>
    <t>Pol__0128</t>
  </si>
  <si>
    <t>Pol__0129</t>
  </si>
  <si>
    <t>Pol__0130</t>
  </si>
  <si>
    <t>Pol__0131</t>
  </si>
  <si>
    <t>Pol__0132</t>
  </si>
  <si>
    <t>Výdejní automat pro dvě výdejní ramena (4 měřící tratě) - Měření dvojitých pulzních produktových, vstupů</t>
  </si>
  <si>
    <t>Pol__0133</t>
  </si>
  <si>
    <t>Výdejní automat - 6ks zalévaná Ex d kabelová vývodka, 1 ks Ex d redukce</t>
  </si>
  <si>
    <t>set</t>
  </si>
  <si>
    <t>Pol__0134</t>
  </si>
  <si>
    <t>Výdejní automat - plombovatelná svorkovnicová skříň AC - Ex e IIC, T6 krabice, do ZÓNY1, ATEX,, polyester, IP65</t>
  </si>
  <si>
    <t>Pol__0135</t>
  </si>
  <si>
    <t>Výdejní automat - plombovatelná svorkovnicová skříň DC - Ex e IIC, T6 krabice, do ZÓNY1, ATEX,, polyester, IP65</t>
  </si>
  <si>
    <t>Pol__0136</t>
  </si>
  <si>
    <t>Výdejní automat - Ovládací plombovatelný panel -SA1 - tzv. W+M switch - Ex ed IIC, T6 krabice, do, ZÓNY1, ATEX, polyester, IP65</t>
  </si>
  <si>
    <t>Pol__0137</t>
  </si>
  <si>
    <t>Výdejní automat - instalační rám pro výdejní automat a příslušné svorkovnicové skříně AC a DC a, ovládač W+M</t>
  </si>
  <si>
    <t>Pol__0138</t>
  </si>
  <si>
    <t>Výdejní automat - instalace</t>
  </si>
  <si>
    <t>Pol__0139</t>
  </si>
  <si>
    <t>M20.. - Skid - systém měřící výdejní produktové trati tř. přesnosti 0,5%</t>
  </si>
  <si>
    <t>Pol__0140</t>
  </si>
  <si>
    <t>Instalace nových výdejních skidů</t>
  </si>
  <si>
    <t>Pol__0141</t>
  </si>
  <si>
    <t>M20.. - Skid - systém měřící výdejní produktové trati biosložky tř. přesnosti 0,5%</t>
  </si>
  <si>
    <t>Pol__0142</t>
  </si>
  <si>
    <t>Pol__0143</t>
  </si>
  <si>
    <t>Pol__0144</t>
  </si>
  <si>
    <t>Pol__0145</t>
  </si>
  <si>
    <t>SENTRY; CARD READER; II 1G Ex ia IIC T4; ATEX, -20°C to +60°C, MIFARE, RS422/485, IP65</t>
  </si>
  <si>
    <t>Pol__0146</t>
  </si>
  <si>
    <t>Nové čtečky - Ex ia kabelová vývodka, pro ZONA1, ATEX, IP68, Ni/Ms</t>
  </si>
  <si>
    <t>Pol__0147</t>
  </si>
  <si>
    <t>Nové čtečky - instalace</t>
  </si>
  <si>
    <t>Pol__0148</t>
  </si>
  <si>
    <t>Nový uzemnovací člen autocisteren, který je určen pro bezpečné čerpání pohonných hmot</t>
  </si>
  <si>
    <t>Pol__0149</t>
  </si>
  <si>
    <t>Nový uzemnovací člen autocisteren - Ex d kabelová vývodka, pro ZONA1, ATEX, IP68, Ni/Ms</t>
  </si>
  <si>
    <t>Pol__0150</t>
  </si>
  <si>
    <t>Nové zařízení pro kontrolu uzemnění autocisteren</t>
  </si>
  <si>
    <t>Pol__0151</t>
  </si>
  <si>
    <t>Nový uzemnovací člen autocisteren - instalace</t>
  </si>
  <si>
    <t>Pol__0152</t>
  </si>
  <si>
    <t>191CIV... - Nové zařízení pro hlídání přeplnění u spodního plnění autocisteren</t>
  </si>
  <si>
    <t>Pol__0153</t>
  </si>
  <si>
    <t>Pol__0154</t>
  </si>
  <si>
    <t>Pol__0155</t>
  </si>
  <si>
    <t>191CIV... - SVORKOVNICOVÁ SKŘÍŇ Ex i, PLAST, PRO ZONA 1, 2, IP68</t>
  </si>
  <si>
    <t>Pol__0156</t>
  </si>
  <si>
    <t>Pol__0157</t>
  </si>
  <si>
    <t>191CIV... - Nové zařízení pro hlídání přeplnění u spodního plnění autocisteren - instalace</t>
  </si>
  <si>
    <t>Pol__0158</t>
  </si>
  <si>
    <t>191ZS... - Nové čidlo polohy - zaparkování výdejních produktových ramen/hadic</t>
  </si>
  <si>
    <t>Pol__0159</t>
  </si>
  <si>
    <t>Pol__0160</t>
  </si>
  <si>
    <t>Pol__0161</t>
  </si>
  <si>
    <t>Pol__0162</t>
  </si>
  <si>
    <t>SEMAFOR do ZÓNY2, 230Vac, Ex d, ATEX, M20x1,5, RUDÁ, ZELENÁ</t>
  </si>
  <si>
    <t>Pol__0163</t>
  </si>
  <si>
    <t>SEMAFOR - Ex d kabelová vývodka M20x1,5, pro ZONA1, ATEX, IP68, Ni/Ms</t>
  </si>
  <si>
    <t>Pol__0164</t>
  </si>
  <si>
    <t>SEMAFOR - instalační set na OK výdejních lávek</t>
  </si>
  <si>
    <t>Pol__0165</t>
  </si>
  <si>
    <t>HLADINOVÝ LIMITNÍ SPÍNAČ, Exd IICT6, G1A, FEL54 (NO+NC)</t>
  </si>
  <si>
    <t>Pol__0166</t>
  </si>
  <si>
    <t>Limitní měření havarijní maximální hladiny parního ramene - Ex d kabelová vývodka, pro ZONA1, ATEX,, IP68, Ni/Ms</t>
  </si>
  <si>
    <t>Pol__0167</t>
  </si>
  <si>
    <t>191LSLL... - Nové čidlo zaplavení odlučovače - svorkovnicová skříň pro napojení kabelů</t>
  </si>
  <si>
    <t>Pol__0168</t>
  </si>
  <si>
    <t>Nové čidlo zaplavení odlučovače - instalační set pro svorkovnicové skříně na OK výdejních lávek</t>
  </si>
  <si>
    <t>Pol__0169</t>
  </si>
  <si>
    <t>SNÍMAČ TLAKU, Ex ia, 4÷20mA HART, PROC. PŘIPOJENÍ ZÁVIT ISO228 G1/2, 316L</t>
  </si>
  <si>
    <t>Pol__0170</t>
  </si>
  <si>
    <t>Kontinuální měření relativního tlaku - Ex ia kabelová vývodka, pro ZONA1, ATEX, IP68, Ni/Ms</t>
  </si>
  <si>
    <t>Pol__0171</t>
  </si>
  <si>
    <t>Kontinuální měření relativního tlaku</t>
  </si>
  <si>
    <t>Pol__0172</t>
  </si>
  <si>
    <t>Kontinuální měření relativního tlaku před a za odlučovačem vzduchu</t>
  </si>
  <si>
    <t>Pol__0173</t>
  </si>
  <si>
    <t>Pol__0174</t>
  </si>
  <si>
    <t>Pol__0175</t>
  </si>
  <si>
    <t>191PT... - Kontinuální měření relativního tlaku - svorkovnicová skříň pro napojení kabelů</t>
  </si>
  <si>
    <t>Pol__0176</t>
  </si>
  <si>
    <t>Pol__0177</t>
  </si>
  <si>
    <t>191AJ... - nová řídící aditivační jednotka, ATEX, 230VAC UPS, 230VAC, komunikace RS485, pro 8 aditiv, , včetně vývodek a záslepek</t>
  </si>
  <si>
    <t>Pol__0178</t>
  </si>
  <si>
    <t>191ADU... - nová aditivační jednotka</t>
  </si>
  <si>
    <t>Pol__0179</t>
  </si>
  <si>
    <t>Snímatelná izolace aditivační jednotky z minerální vaty tl.40mm</t>
  </si>
  <si>
    <t>Pol__0180</t>
  </si>
  <si>
    <t>Rychlospojka / šroubení kompletní pár s příslušenstvím pro napojení aditiv</t>
  </si>
  <si>
    <t>Pol__0181</t>
  </si>
  <si>
    <t>Zpětný ventil pro aditiva nerezový 3/8"</t>
  </si>
  <si>
    <t>Pol__0182</t>
  </si>
  <si>
    <t>Izolace aditivačních hadic</t>
  </si>
  <si>
    <t>sada</t>
  </si>
  <si>
    <t>Pol__0183</t>
  </si>
  <si>
    <t>191AJ... - nová řídící aditivační jednotka - instalační rám</t>
  </si>
  <si>
    <t>Pol__0184</t>
  </si>
  <si>
    <t>191AJ... - nová řídící aditivační jednotka - instalace</t>
  </si>
  <si>
    <t>Pol__0185</t>
  </si>
  <si>
    <t>191AJ... - nová řídící aditivační jednotka</t>
  </si>
  <si>
    <t>Pol__0186</t>
  </si>
  <si>
    <t>202LT002… REFLEXNÍ RADAR; 4-20 mA/HART; Ex d ia IIC T4</t>
  </si>
  <si>
    <t>Pol__0187</t>
  </si>
  <si>
    <t>202LT002… ZÁSLEPKA; ZÁSLEPKA; ISO20; Exd; MATICE, TĚSNĚNÍ, NIKLOVANÁ MOSAZ</t>
  </si>
  <si>
    <t>Pol__0188</t>
  </si>
  <si>
    <t>202LT002… KABELOVÁ VÝVODKA; M20x1,5; Ex db/eb IIC; KABEL 7,2-11,7mm; pro ZONA1, ATEX, IP68, Ni/Ms</t>
  </si>
  <si>
    <t>Pol__0189</t>
  </si>
  <si>
    <t>202LSLL003… HLADINOVÝ LIMITNÍ SPÍNAČ, ATEX II 1/2G Ex d IIC T6, WHG, G1A, FEL54 (NO+NC)</t>
  </si>
  <si>
    <t>Pol__0190</t>
  </si>
  <si>
    <t>202LSHH001… HLADINOVÝ LIMITNÍ SPÍNAČ, ATEX II 1/2G Ex d IIC T6, WHG, G1A, FEL54 (NO+NC)</t>
  </si>
  <si>
    <t>Pol__0191</t>
  </si>
  <si>
    <t>202LS… ZÁSLEPKA; ZÁSLEPKA; ISO20; Exd; MATICE, TĚSNĚNÍ, NIKLOVANÁ MOSAZ</t>
  </si>
  <si>
    <t>Pol__0192</t>
  </si>
  <si>
    <t>202LS… KABELOVÁ VÝVODKA; M20x1,5; Ex db/eb IIC; KABEL 7,2-11,7mm; pro ZONA1, ATEX, IP68, Ni/Ms</t>
  </si>
  <si>
    <t>Pol__0193</t>
  </si>
  <si>
    <t>202UZ001 - Houkačka do ZÓNY1, 230Vac, Ex d, ATEX, M20x1,5</t>
  </si>
  <si>
    <t>Pol__0194</t>
  </si>
  <si>
    <t>202UZ001 - Houkačka - Ex d kabelová vývodka M20x1,5, pro ZONA1, ATEX, IP68, Ni/Ms</t>
  </si>
  <si>
    <t>Pol__0195</t>
  </si>
  <si>
    <t>202UZ001 - Houkačka - instalační set na OK výdejních lávek</t>
  </si>
  <si>
    <t>Pol__0196</t>
  </si>
  <si>
    <t>202OP1 - Ovládací skříňka pro vyčerpávání - Ex ed IIC, T6 krabice, do ZÓNY1, ATEX, polyester, IP65</t>
  </si>
  <si>
    <t>Pol__0197</t>
  </si>
  <si>
    <t>202OP1 - Ovládací skříňka pro vyčerpávání - dodavatelská dokumentace</t>
  </si>
  <si>
    <t>Pol__0198</t>
  </si>
  <si>
    <t>202OP1 - Ovládací skříňka pro vyčerpávání - instalační set na OK výdejních lávek</t>
  </si>
  <si>
    <t>Pol__0199</t>
  </si>
  <si>
    <t>202OP2 - Ovládací skříňka pro houkačku v SO202 (test, kvitace)</t>
  </si>
  <si>
    <t>Pol__0200</t>
  </si>
  <si>
    <t>202OP2 - Ovládací skříňka pro houkačku v SO202 (test, kvitace) - dodavatelská dokumentace</t>
  </si>
  <si>
    <t>Pol__0201</t>
  </si>
  <si>
    <t>Pol__0202</t>
  </si>
  <si>
    <t>PREFABR. 3G1; KABEL; 300/500V; PREFABR. 3G1; ELOK</t>
  </si>
  <si>
    <t>m</t>
  </si>
  <si>
    <t>Pol__0203</t>
  </si>
  <si>
    <t>F-CY-JZ 7G1,5; KABEL; STÍNĚNÝ, PVC; 300/500V; o9,8mm; SAMOZHÁŠIVÝ; BARVA ŠEDÁ</t>
  </si>
  <si>
    <t>Pol__0204</t>
  </si>
  <si>
    <t>JZ-600-Y-CY 2X1; KABEL; 600/1000V; UV ODOLNÝ, SAMOZHÁŠIVÝ; BARVA IZOLACE: ČERNÁ; o9,2mm</t>
  </si>
  <si>
    <t>Pol__0205</t>
  </si>
  <si>
    <t>JZ-600-Y-CY 3G1,5; KABEL; 600/1000V; UV ODOLNÝ, SAMOZHÁŠIVÝ; BARVA IZOLACE: ČERNÁ; o10,8mm</t>
  </si>
  <si>
    <t>Pol__0206</t>
  </si>
  <si>
    <t>JZ-600-Y-CY 4G1,5; KABEL; 600/1000V; UV ODOLNÝ, SAMOZHÁŠIVÝ; BARVA IZOLACE: ČERNÁ; o11,8mm</t>
  </si>
  <si>
    <t>Pol__0207</t>
  </si>
  <si>
    <t>JZ-600-Y-CY 5G1,5; KABEL; 600/1000V; UV ODOLNÝ, SAMOZHÁŠIVÝ; BARVA IZOLACE: ČERNÁ; o13,3mm</t>
  </si>
  <si>
    <t>Pol__0208</t>
  </si>
  <si>
    <t>JZ-600-Y-CY 7G1,5; KABEL; 600/1000V; UV ODOLNÝ, SAMOZHÁŠIVÝ; BARVA IZOLACE: ČERNÁ; o14,2mm</t>
  </si>
  <si>
    <t>Pol__0209</t>
  </si>
  <si>
    <t>JZ-600-Y-CY 12G1,5; KABEL; 600/1000V; UV ODOLNÝ, SAMOZHÁŠIVÝ; BARVA IZOLACE: ČERNÁ; o18,4mm</t>
  </si>
  <si>
    <t>Pol__0210</t>
  </si>
  <si>
    <t>JZ-600-Y-CY 18G1; KABEL; 600/1000V; UV ODOLNÝ, SAMOZHÁŠIVÝ; BARVA IZOLACE: ČERNÁ; o18,2mm</t>
  </si>
  <si>
    <t>Pol__0211</t>
  </si>
  <si>
    <t>JZ-600-Y-CY 25G1,5; KABEL; 600/1000V; UV ODOLNÝ, SAMOZHÁŠIVÝ; BARVA IZOLACE: ČERNÁ; o25,4mm</t>
  </si>
  <si>
    <t>Pol__0212</t>
  </si>
  <si>
    <t>RE-2Y(St)Yv 2x2x0,75 BLACK; INSTRUMENTATION KABEL, ČERNÝ PLÁŠŤ, TP, STÍNĚNÝ, PE, 300V, 1kV, o10,4mm</t>
  </si>
  <si>
    <t>Pol__0213</t>
  </si>
  <si>
    <t>RE-2Y(St)Yv2x2x0,75 BLUE; INSTRUMENTATION KABEL, MODRÝ PLÁŠŤ, TP, STÍNĚNÝ, PE, 300V, 1kV, o10,4mm</t>
  </si>
  <si>
    <t>Pol__0214</t>
  </si>
  <si>
    <t>INSTRUMENTATION KABEL, MODRÝ PLÁŠŤ, TP, STÍNĚNÝ, PE, 300V, 1kV, o7,9mm; RE-2Y(St)Yv 1x2x0,75 BLUE</t>
  </si>
  <si>
    <t>Pol__0215</t>
  </si>
  <si>
    <t>INSTRUMENTATION KABEL, MODRÝ PLÁŠŤ, TP, STÍNĚNÝ, PE, 300V, 1kV, o15mm; RE-2Y(St)Yv 8x2x0,75 BLUE</t>
  </si>
  <si>
    <t>Pol__0216</t>
  </si>
  <si>
    <t>INSTRUMENTATION KABEL, ČERNÝ PLÁŠŤ, TP, STÍNĚNÝ, PVC, 300V, 1kV, o18,3mm; RE-2Y(St)Yv 16x2x0,5 BLACK</t>
  </si>
  <si>
    <t>Pol__0217</t>
  </si>
  <si>
    <t>INSTRUMENTATION KABEL, MODRÝ PLÁŠŤ, TP, STÍNĚNÝ, PE, 300V, 1kV, o19,5mm; RE-2Y(St)Yv 16x2x0,75 BLUE</t>
  </si>
  <si>
    <t>Pol__0218</t>
  </si>
  <si>
    <t>INSTRUMENTATION KABEL, ČERNÝ PLÁŠŤ, TP, STÍNĚNÝ, PVC, 300V, 1kV, o22,3mm; RE-2Y(St)Yv 24x2x0,5 BLACK</t>
  </si>
  <si>
    <t>Pol__0219</t>
  </si>
  <si>
    <t>KABEL; ETHERNET; o6,5mm; ETHERLINE Y FC UL/CSA (CMG) CAT.5 2x2xAWG22/1; LAPP KABEL</t>
  </si>
  <si>
    <t>Pol__0220</t>
  </si>
  <si>
    <t>INSTRUMENTATION KABEL, MODRÝ PLÁŠŤ, STÍNĚNÝ, PVC, 300V, 1kV, o5mm; SOUČÁST ČIDLA; ;</t>
  </si>
  <si>
    <t>Pol__0221</t>
  </si>
  <si>
    <t>Vodič zemnící, CYA, Cu, žlutozelený, 6mm2</t>
  </si>
  <si>
    <t>Pol__0222</t>
  </si>
  <si>
    <t>Vodič zemnící, CYA, Cu, žlutozelený, 4mm2</t>
  </si>
  <si>
    <t>Pol__0223</t>
  </si>
  <si>
    <t>Materiál pro zakončení kabelů (lisovací dutinky, vázací pásky,  izolace volných vodičů, …)</t>
  </si>
  <si>
    <t>Pol__0224</t>
  </si>
  <si>
    <t>Kabelové štítky</t>
  </si>
  <si>
    <t>Pol__0225</t>
  </si>
  <si>
    <t>Kabelový žlab MARS62/50, ocel, pozink, vč. víka, přepážky, příslušenství</t>
  </si>
  <si>
    <t>Pol__0226</t>
  </si>
  <si>
    <t>Kabelový žlab MARS125/50 P, ocel, pozink, vč. víka, přepážky, příslušenství</t>
  </si>
  <si>
    <t>Pol__0227</t>
  </si>
  <si>
    <t>Pancéřová závitová trubka 6020 ZN, ocel, pozink</t>
  </si>
  <si>
    <t>Pol__0228</t>
  </si>
  <si>
    <t>Pancéřová závitová trubka 6025 ZN, ocel, pozink</t>
  </si>
  <si>
    <t>Pol__0229</t>
  </si>
  <si>
    <t>Pancéřová závitová trubka 6032 ZN, ocel, pozink</t>
  </si>
  <si>
    <t>Pol__0230</t>
  </si>
  <si>
    <t>Chránička kabelová ohebná, plastová</t>
  </si>
  <si>
    <t>Pol__0231</t>
  </si>
  <si>
    <t>Nátěrová barva zinková sprej</t>
  </si>
  <si>
    <t>kg</t>
  </si>
  <si>
    <t>Pol__0232</t>
  </si>
  <si>
    <t>Stahovací páska</t>
  </si>
  <si>
    <t>Pol__0233</t>
  </si>
  <si>
    <t>Ocelová konstrukce obecná (OK, POK)</t>
  </si>
  <si>
    <t>Pol__0234</t>
  </si>
  <si>
    <t>Spojovací materiál</t>
  </si>
  <si>
    <t>Pol__0235</t>
  </si>
  <si>
    <t>F-CY-JZ 19G1,5; KABEL; STÍNĚNÝ, PVC; 300/500V; o13,5mm; SAMOZHÁŠIVÝ; BARVA ŠEDÁ</t>
  </si>
  <si>
    <t>Pol__0236</t>
  </si>
  <si>
    <t>Pol__0237</t>
  </si>
  <si>
    <t>Pol__0238</t>
  </si>
  <si>
    <t>Pol__0239</t>
  </si>
  <si>
    <t>Pol__0240</t>
  </si>
  <si>
    <t>RE-2Y(St)Yv 1x2x0,75 BLACK; INSTRUMENTATION KABEL, ČERNÝ PLÁŠŤ, TP, STÍNĚNÝ, PE, 300V, 1kV, o7,9mm</t>
  </si>
  <si>
    <t>Pol__0241</t>
  </si>
  <si>
    <t>Pol__0242</t>
  </si>
  <si>
    <t>Pol__0243</t>
  </si>
  <si>
    <t>Pol__0244</t>
  </si>
  <si>
    <t>Pol__0245</t>
  </si>
  <si>
    <t>Pol__0246</t>
  </si>
  <si>
    <t>Pol__0247</t>
  </si>
  <si>
    <t>Pol__0248</t>
  </si>
  <si>
    <t>Pol__0249</t>
  </si>
  <si>
    <t>Pol__0250</t>
  </si>
  <si>
    <t>Pol__0251</t>
  </si>
  <si>
    <t>Pol__0252</t>
  </si>
  <si>
    <t>Pol__0253</t>
  </si>
  <si>
    <t>Pol__0254</t>
  </si>
  <si>
    <t>SIMATIC NET, PB FC STANDARD CABLE GP, 2-WIRE, SHIELDED, SPECIAL DESIGN FOR RAPID INSTALLATION</t>
  </si>
  <si>
    <t>Pol__0255</t>
  </si>
  <si>
    <t>Pol__0256</t>
  </si>
  <si>
    <t>Pol__0257</t>
  </si>
  <si>
    <t>Pol__0258</t>
  </si>
  <si>
    <t>Kabelový žlab MARS250/100 P, ocel, pozink, vč. víka, přepážky, příslušenství</t>
  </si>
  <si>
    <t>Pol__0259</t>
  </si>
  <si>
    <t>Pol__0260</t>
  </si>
  <si>
    <t>Pol__0261</t>
  </si>
  <si>
    <t>Pol__0262</t>
  </si>
  <si>
    <t>Pol__0263</t>
  </si>
  <si>
    <t>Plynotěsná protipožární ucpávka</t>
  </si>
  <si>
    <t>Pol__0264</t>
  </si>
  <si>
    <t>Ostatní instalační materiál</t>
  </si>
  <si>
    <t>Pol__0265</t>
  </si>
  <si>
    <t>Montáž, usazení, předání atd. rozváděče</t>
  </si>
  <si>
    <t>Pol__0266</t>
  </si>
  <si>
    <t>Montáž, vystrojení - měřící tratě</t>
  </si>
  <si>
    <t>Pol__0267</t>
  </si>
  <si>
    <t>Koordinace přepojení stávajícího zařízení ASŘ - původní SO190</t>
  </si>
  <si>
    <t>Pol__0268</t>
  </si>
  <si>
    <t>Úprava vstupních dveří do rozvodny NN ve velínu 073</t>
  </si>
  <si>
    <t>Pol__0269</t>
  </si>
  <si>
    <t>Úprava podlahy v NN rozvodně 230 - kabelová rýha v podlaze</t>
  </si>
  <si>
    <t>Pol__0270</t>
  </si>
  <si>
    <t>Skid (sestava měřící tratě) - odzkoušení a testování jednotlivých komponentů bez produktu</t>
  </si>
  <si>
    <t>POL1_9</t>
  </si>
  <si>
    <t>Pol__0271</t>
  </si>
  <si>
    <t>Skid (sestava měřící tratě) - odzkoušení a testování jednotlivých komponentů s produktem</t>
  </si>
  <si>
    <t>Pol__0272</t>
  </si>
  <si>
    <t>Asisitence ČMI při kontrole instalace a provedení skidu (sestavy příslušné měřící tratě) dle, certifikace MID</t>
  </si>
  <si>
    <t>Pol__0273</t>
  </si>
  <si>
    <t>Prvotní ověření sestavy měřící tratě</t>
  </si>
  <si>
    <t>Pol__0274</t>
  </si>
  <si>
    <t>Výdejní automat - odzkoušení a testování jednotlivých vstupů a výstupů pro zařízení</t>
  </si>
  <si>
    <t>Pol__0275</t>
  </si>
  <si>
    <t>Výdejní automat - odzkoušení a testování metrologického tisku</t>
  </si>
  <si>
    <t>Pol__0276</t>
  </si>
  <si>
    <t>Výdejní automat - aplikační konfigurace</t>
  </si>
  <si>
    <t>Pol__0277</t>
  </si>
  <si>
    <t>Výdejní automat - "suché" zkoušky - testování jednotlivých připojených zařízení měřící tratě bez, produktu</t>
  </si>
  <si>
    <t>Pol__0278</t>
  </si>
  <si>
    <t>Výdejní automat - "mokré" zkoušky - testování jednotlivých připojených zařízení měřící tratě s, produktem</t>
  </si>
  <si>
    <t>Pol__0279</t>
  </si>
  <si>
    <t>Asisitence ČMI při uvádění do provozu, kontrola instalace a provedení výdejního automatu a příslušné, měřící trate dle certifikace MID</t>
  </si>
  <si>
    <t>Pol__0280</t>
  </si>
  <si>
    <t>Výdejní automat - zaškolení obsluhy pro práci s výdejním automatem</t>
  </si>
  <si>
    <t>Pol__0281</t>
  </si>
  <si>
    <t>Aplikační SW komunikace RS485/Ehernet pro čtečky identifikačního systému</t>
  </si>
  <si>
    <t>Pol__0282</t>
  </si>
  <si>
    <t>Aplikační SW komunikace RS pro výdejní automaty</t>
  </si>
  <si>
    <t>Pol__0283</t>
  </si>
  <si>
    <t>Aplikační SW komunikace RS pro aditivační jednotky</t>
  </si>
  <si>
    <t>Pol__0284</t>
  </si>
  <si>
    <t>Aplikační SW komunikace Profibus DP</t>
  </si>
  <si>
    <t>Pol__0285</t>
  </si>
  <si>
    <t>Aplikační sw pro výdej musí akceprovat vazby na import technologických dat do systému Čepro, a.s.</t>
  </si>
  <si>
    <t>Pol__0286</t>
  </si>
  <si>
    <t>Aplikační SW PLC - řízení nové technologie PS191 - Výdejní lávka</t>
  </si>
  <si>
    <t>Pol__0287</t>
  </si>
  <si>
    <t>Aplikační SW PLC - řízení nové technologie PS202 - ČS</t>
  </si>
  <si>
    <t>Pol__0288</t>
  </si>
  <si>
    <t>Aplikační SW PLC - řízení nové technologie PS500 - uzel MOV</t>
  </si>
  <si>
    <t>Pol__0289</t>
  </si>
  <si>
    <t>Aplikační SW PC, instalace, konfigurace, odzkoušení atd. - dispečerské pracoviště</t>
  </si>
  <si>
    <t>Pol__0290</t>
  </si>
  <si>
    <t>Vizualizační SW PC, instalace, konfigurace, odzkoušení atd. - dispečerské pracoviště</t>
  </si>
  <si>
    <t>Pol__0291</t>
  </si>
  <si>
    <t>Aplikační SW PC, instalace, konfigurace, odzkoušení atd. - pracoviště serverů</t>
  </si>
  <si>
    <t>Pol__0292</t>
  </si>
  <si>
    <t>Vizualizační SW PC, instalace, konfigurace, odzkoušení atd. - pracoviště serverů</t>
  </si>
  <si>
    <t>Pol__0293</t>
  </si>
  <si>
    <t>Aplikační SW PLC - doplnění/úprava stávajícího systému řízení skladu o novou část technologie</t>
  </si>
  <si>
    <t>Pol__0294</t>
  </si>
  <si>
    <t>Aplikační SW PC - doplnění/úprava stávajícího dispečerské pracoviště skladu o vazbu na novou, technologii</t>
  </si>
  <si>
    <t>Pol__0295</t>
  </si>
  <si>
    <t>Vizualizační SW PC - doplnění/úprava stávajícího dispečerské pracoviště skladu o vazbu na novou, technologii</t>
  </si>
  <si>
    <t>Pol__0296</t>
  </si>
  <si>
    <t>Aplikační SW PLC - doplnění/úprava stávajícího systému řízení serverů o novou část technologie</t>
  </si>
  <si>
    <t>Pol__0297</t>
  </si>
  <si>
    <t>Aplikační SW PC - doplnění/úprava stávajícího dispečerské pracoviště serverů o vazbu na novou, technologii</t>
  </si>
  <si>
    <t>Pol__0298</t>
  </si>
  <si>
    <t>Vizualizační SW PC - doplnění/úprava stávajícího dispečerského pracoviště serverů o vazbu na novou, technologii</t>
  </si>
  <si>
    <t>Pol__0299</t>
  </si>
  <si>
    <t>Integrace nového ASŘ do administrace výdeje PHM</t>
  </si>
  <si>
    <t>Pol__0300</t>
  </si>
  <si>
    <t>Integrace nového ASŘ do stávajícího SCADA systému</t>
  </si>
  <si>
    <t>Pol__0301</t>
  </si>
  <si>
    <t>Integrace nového ASŘ do stávajícího systému identifikace dopravců autocisteren</t>
  </si>
  <si>
    <t>Pol__0302</t>
  </si>
  <si>
    <t>Integrace nového ASŘ do stávajícího systému administrace objednávek odběratelů</t>
  </si>
  <si>
    <t>Pol__0303</t>
  </si>
  <si>
    <t>Integrace nového ASŘ do stávajícího systému evidence a administrace zákazníků</t>
  </si>
  <si>
    <t>Pol__0304</t>
  </si>
  <si>
    <t>Integrace nového ASŘ do stávajícího systému evidence a administrace dopravců a autocisteren</t>
  </si>
  <si>
    <t>Pol__0305</t>
  </si>
  <si>
    <t>Analýza procesu řízení technologie - technologie výdeje, biopaliv atd.</t>
  </si>
  <si>
    <t>Pol__0306</t>
  </si>
  <si>
    <t>Montážní plošina pro práce ve výškách</t>
  </si>
  <si>
    <t>hod</t>
  </si>
  <si>
    <t>Pol__0307</t>
  </si>
  <si>
    <t>FAT (tovární test) + testovací procedury ASŘ</t>
  </si>
  <si>
    <t>1 KS VENTILÁTOR ODSTŘEDIVÝ, SESTAVA DO ZONY 0/1   - STÁVAJÍCÍ</t>
  </si>
  <si>
    <t>ks</t>
  </si>
  <si>
    <t>POZN: DEMONTOVAT A PŘEDAT INVESTOROVI K POSOUZENÍ STAVU (na sklad nebo k likvidaci)</t>
  </si>
  <si>
    <t>POTRUBNÍ ROZVOD DO DN 100 - cca 30bm</t>
  </si>
  <si>
    <t>BM</t>
  </si>
  <si>
    <t>ARMATURY RUČNÍ  DO DN 100. POSOUDIT STAV KAŽDÉ ARMATURY - PŘÍPADNĚ NA SKLAD; JINAK DO ŠROTU.</t>
  </si>
  <si>
    <t>KS</t>
  </si>
  <si>
    <t>POTRUBNÍ ROZVOD DO DN 200 - cca 15bm</t>
  </si>
  <si>
    <t>ARMATURY RUČNÍ  DO DN 200. POSOUDIT STAV KAŽDÉ ARMATURY - PŘÍPADNĚ NA SKLAD; JINAK DO ŠROTU.</t>
  </si>
  <si>
    <t>SERVOARMATURA  DN 150. POSOUDIT STAV  ARMATURY - PŘÍPADNĚ NA SKLAD; JINAK DO ŠROTU.</t>
  </si>
  <si>
    <t>POTRUBNÍ ROZVOD DO DN 100 - cca 65bm</t>
  </si>
  <si>
    <t>POTRUBÍ DO DN 200 - 10BM (VÝŘEZY PRO INSTALACI NOVÝCH ARMATUR)</t>
  </si>
  <si>
    <t>LEŠENÍ PROSTOROVÉ LEHKÉ; DO VÝŠKY PODLAH 6 M; DOBA PRONÁJMU 1 MĚSÍC; OBJEM LEŠENÍ 150M3; PLOCHA, PODLAH 25 M2 (PRO DEMONTÁŽE NA POTR.MOSTĚ)</t>
  </si>
  <si>
    <t>SADA</t>
  </si>
  <si>
    <t>POZN.: VŠECHNA ZAŘÍZENÍ URČENA DO PROSTORU S NEBEZPEČÍM VÝBUCHU  - ZONA 1</t>
  </si>
  <si>
    <t>RAMENO SPODNÍHO PLNĚNÍ PRO VÝDEJ POHONNÝCH HMOT</t>
  </si>
  <si>
    <t>PRŮTOK MAX. 2500L/MIN, DN 100; PN 16, EN 1092-1; SPOJKA RP1004; HLAVNÍ ROZMĚRY A=1800, B=3800;3400; 3000 PRAVÉ PROVEDENÍ</t>
  </si>
  <si>
    <t>191 R14; 12; 13</t>
  </si>
  <si>
    <t>RAMENO PRO ZPĚTNÉ VRACENÍ PAR;  DN 100; PN 16, EN 1092-1</t>
  </si>
  <si>
    <t>SPOJKA RP1004; HLAVNÍ ROZMĚRY A=1800, B=2600; PRAVÉ PROVEDENÍ; VČETNĚ SPOJKY 4"</t>
  </si>
  <si>
    <t>191 R15</t>
  </si>
  <si>
    <t>ZPĚTNÁ KLAPKA (CHECK VALVE) RAMENE SPODNÍHO PLNĚNÍ, TTMA; 4"</t>
  </si>
  <si>
    <t>SUCHÁ SPOJKA (DRY BREAK COUPLER) 4", TTMA, SEMIAUTOMATIC TYPE, GFLT TĚSNĚNÍ PRO BIOPALIVA, VER.2021</t>
  </si>
  <si>
    <t>PRŮHLEDÍTKO (SIGHT GLASS), 4", VČ. MONT. SADY</t>
  </si>
  <si>
    <t>PARKOVACÍ PROTIKUS PRODUKTOVÝCH RAMEN, SE SPINAČEM</t>
  </si>
  <si>
    <t>PARKOVACÍ PROTIKUS PARNÍHO  RAMENE, SE SPINAČEM</t>
  </si>
  <si>
    <t>TRUBKY NEREZOVÉ, Z MATERIÁLU 1.4301 (ADITIVA)</t>
  </si>
  <si>
    <t>VŠECHNY PŘÍRUBOVÉ SPOJE PŘEMOSTĚNÉ (VODIVĚ PROPOJENÉ)</t>
  </si>
  <si>
    <t>TR . BEZEŠVÁ OCELOVÁ, PN 40, MAT TŘ. P 265GH NEBO EKVIVALENT; ČSN 425715, DN 150</t>
  </si>
  <si>
    <t>TR . BEZEŠVÁ OCELOVÁ, PN 40, MAT TŘ. P 265GH NEBO EKVIVALENT; ČSN 425715, DN 100</t>
  </si>
  <si>
    <t>TR . BEZEŠVÁ OCELOVÁ, PN 40, MAT TŘ. P 265GH NEBO EKVIVALENT; ČSN 425715, DN 80</t>
  </si>
  <si>
    <t>TR . BEZEŠVÁ OCELOVÁ, PN 40, MAT TŘ. P 265GH NEBO EKVIVALENT; ČSN 425715, DN 50</t>
  </si>
  <si>
    <t>TR . BEZEŠVÁ OCELOVÁ, PN 40, MAT TŘ. P 265GH NEBO EKVIVALENT; ČSN 425715, DN25</t>
  </si>
  <si>
    <t>TR . BEZEŠVÁ OCELOVÁ, PN 40, MAT TŘ. P 265GH NEBO EKVIVALENT; ČSN 425715, DN15</t>
  </si>
  <si>
    <t>TR . BEZEŠVÁ OCELOVÁ, PN 40, MAT 1.4301 NEBO EKVIVALENT; ČSN 425715, DN 25</t>
  </si>
  <si>
    <t>TR . BEZEŠVÁ OCELOVÁ, PN 40, MAT 1.4301 NEBO EKVIVALENT; ČSN 425715, DN 10</t>
  </si>
  <si>
    <t>TR . BEZEŠVÁ OCELOVÁ, ZÁVITOVÁ, PN 40, MAT 1.4301 NEBO EKVIVALENT; ČSN 425711, DN 1"</t>
  </si>
  <si>
    <t>TR . BEZEŠVÁ OCELOVÁ, ZÁVITOVÁ, PN 40, MAT 1.4301 NEBO EKVIVALENT; ČSN 425711, DN 3/8"</t>
  </si>
  <si>
    <t>TR . BEZEŠVÁ OCELOVÁ, ZÁVITOVÁ, PN 40, MAT TŘ. P 265GH NEBO EKVIVALENT; ČSN 425711, DN 1"</t>
  </si>
  <si>
    <t>TR . BEZEŠVÁ OCELOVÁ, ZÁVITOVÁ, PN 40, MAT TŘ. P 265GH NEBO EKVIVALENT; ČSN 425711, DN 1/2"</t>
  </si>
  <si>
    <t>ODBOČKA NA MONTÁŽI PN 40, V MAT TŘ. P 265GH NEBO EKVIVALENT; DN 150</t>
  </si>
  <si>
    <t>ODBOČKA NA MONTÁŽI PN 40, V MAT TŘ. P 265GH NEBO EKVIVALENT; DN 100</t>
  </si>
  <si>
    <t>ODBOČKA NA MONTÁŽI PN 40, V MAT TŘ. P 265GH NEBO EKVIVALENT; DN 80</t>
  </si>
  <si>
    <t>ODBOČKA NA MONTÁŽI PN 40, V MAT TŘ. P 265GH NEBO EKVIVALENT; DN 50</t>
  </si>
  <si>
    <t>ODBOČKA NA MONTÁŽI PN 40, V MAT TŘ. P 265GH NEBO EKVIVALENT; DN 25</t>
  </si>
  <si>
    <t>ODBOČKA NA MONTÁŽI PN 40, V MAT TŘ. P 265GH NEBO EKVIVALENT; DN 15</t>
  </si>
  <si>
    <t>ODBOČKA NA MONTÁŽI PN 40, V MAT 1.4301 NEBO EKVIVALENT; DN 25</t>
  </si>
  <si>
    <t>KOLENO S POLOMĚREM 1,5 DN; PN 40, V MAT TŘ. P 265GH NEBO EKVIVALENT; VN 425760;  DN 150; 90°</t>
  </si>
  <si>
    <t>KOLENO S POLOMĚREM 1,5 DN; PN 40, V MAT TŘ. P 265GH NEBO EKVIVALENT; VN 425760;  DN 100; 90°</t>
  </si>
  <si>
    <t>KOLENO S POLOMĚREM 1,5 DN; PN 40, V MAT TŘ. P 265GH NEBO EKVIVALENT; VN 425760;  DN 80; 90°</t>
  </si>
  <si>
    <t>KOLENO S POLOMĚREM 1,5 DN; PN 40, V MAT TŘ. P 265GH NEBO EKVIVALENT; VN 425760;  DN 50; 90°</t>
  </si>
  <si>
    <t>KOLENO S POLOMĚREM 1,5 DN; PN 40, V MAT TŘ. P 265GH NEBO EKVIVALENT; NA MONT.;  DN 25; 90°</t>
  </si>
  <si>
    <t>KOLENO S POLOMĚREM 1,5 DN; PN 40, V MAT TŘ. P 265GH NEBO EKVIVALENT; NA MONT.;  DN 15; 90°</t>
  </si>
  <si>
    <t>KOLENO S POLOMĚREM 1,5 DN; PN 40, V MAT 1.4301 NEBO EKVIVALENT; VN 425760;  DN 25; 90°</t>
  </si>
  <si>
    <t>KOLENO S POLOMĚREM 1,5 DN; PN 40, V MAT 1.4301 NEBO EKVIVALENT; VN 425760;  DN 15; 90°</t>
  </si>
  <si>
    <t>KOLENO S POLOMĚREM 1,5 DN; PN 40, V MAT TŘ. P 265GH NEBO EKVIVALENT; VN 425760;  DN 150; 45°</t>
  </si>
  <si>
    <t>KOLENO S POLOMĚREM 1,5 DN; PN 40, V MAT TŘ. P 265GH NEBO EKVIVALENT; VN 425760;  DN 100; 45°</t>
  </si>
  <si>
    <t>KOLENO S POLOMĚREM 1,5 DN; PN 40, V MAT TŘ. P 265GH NEBO EKVIVALENT; VN 425760;  DN 80; 45°</t>
  </si>
  <si>
    <t>KOLENO S POLOMĚREM 1,5 DN; PN 40, V MAT TŘ. P 265GH NEBO EKVIVALENT; VN 425760;  DN 50; 45°</t>
  </si>
  <si>
    <t>KOLENO S POLOMĚREM 1,5 DN; PN 40, V MAT TŘ. P 265GH NEBO EKVIVALENT; NA MONT.;  DN 25; 45°</t>
  </si>
  <si>
    <t>KOLENO S POLOMĚREM 1,5 DN; PN 40, V MAT TŘ. P 265GH NEBO EKVIVALENT; NA MONT.;  DN 15; 45°</t>
  </si>
  <si>
    <t>KOLENO S POLOMĚREM 1,5 DN; PN 40, V MAT 1.4301 NEBO EKVIVALENT; VN 425760;  DN 25; 45°</t>
  </si>
  <si>
    <t>KOLENO S POLOMĚREM 1,5 DN; PN 40, V MAT 1.4301 NEBO EKVIVALENT; VN 425760;  DN 15; 45°</t>
  </si>
  <si>
    <t>REDUKCE SYMETRICKÁ; PN 40,  MAT 1.4301 NEBO EKVIVALENT; ČSN 132280;  DN 25/10 (1" / 3/8")</t>
  </si>
  <si>
    <t>PŘÍRUBA KRKOVÁ, PŘIVAŘOVACÍ; PN 40, V MAT TŘ. P 265GH NEBO EKVIVALENT;ČSN EN 1092-1;  DN 100</t>
  </si>
  <si>
    <t>PŘÍRUBA KRKOVÁ, PŘIVAŘOVACÍ; PN 40, V MAT TŘ. P 265GH NEBO EKVIVALENT;ČSN EN 1092-1;  DN 50</t>
  </si>
  <si>
    <t>PŘÍRUBA KRKOVÁ, PŘIVAŘOVACÍ; PN 10, V MAT TŘ. P 265GH NEBO EKVIVALENT;ČSN EN 1092-1;  DN 150</t>
  </si>
  <si>
    <t>PŘÍRUBA KRKOVÁ, PŘIVAŘOVACÍ; PN 16, V MAT TŘ. P 265GH NEBO EKVIVALENT;ČSN EN 1092-1;  DN 150</t>
  </si>
  <si>
    <t>PŘÍRUBA KRKOVÁ, PŘIVAŘOVACÍ; PN 16, V MAT TŘ. P 265GH NEBO EKVIVALENT;ČSN EN 1092-1;  DN 100</t>
  </si>
  <si>
    <t>PŘÍRUBA KRKOVÁ, PŘIVAŘOVACÍ; PN 16, V MAT TŘ. P 265GH NEBO EKVIVALENT;ČSN EN 1092-1;  DN 80</t>
  </si>
  <si>
    <t>PŘÍRUBA KRKOVÁ, PŘIVAŘOVACÍ; PN 16, V MAT TŘ. P 265GH NEBO EKVIVALENT;ČSN EN 1092-1;  DN 50</t>
  </si>
  <si>
    <t>PŘÍRUBA KRKOVÁ, PŘIVAŘOVACÍ; PN 16, V MAT TŘ. P 265GH NEBO EKVIVALENT;ČSN EN 1092-1;  DN 25</t>
  </si>
  <si>
    <t>PŘÍRUBA KRKOVÁ, PŘIVAŘOVACÍ; PN 16, V MAT TŘ. P 265GH NEBO EKVIVALENT;ČSN EN 1092-1;  DN 15</t>
  </si>
  <si>
    <t>PŘÍRUBA PLOCHÁ, ZASLEPOVACÍ; PN 16, V MAT TŘ. P 235GH NEBO EKVIVALENT;ČSN EN 1092-1;  DN 100</t>
  </si>
  <si>
    <t>PŘÍRUBA PLOCHÁ, ZASLEPOVACÍ; PN 16, V MAT TŘ. P 235GH NEBO EKVIVALENT;ČSN EN 1092-1;  DN 50</t>
  </si>
  <si>
    <t>PŘÍRUBOVÝ SPOJ; PN 16,   DN 150</t>
  </si>
  <si>
    <t>PŘÍRUBOVÝ SPOJ; PN 16,   DN 100</t>
  </si>
  <si>
    <t>PŘÍRUBOVÝ SPOJ; PN 16,   DN 80</t>
  </si>
  <si>
    <t>PŘÍRUBOVÝ SPOJ; PN 16,   DN 50</t>
  </si>
  <si>
    <t>PŘÍRUBOVÝ SPOJ; PN 16,   DN 25</t>
  </si>
  <si>
    <t>PŘÍRUBOVÝ SPOJ; PN 16,   DN 15</t>
  </si>
  <si>
    <t>PŘÍRUBOVÝ SPOJ; PN 10,   DN 150</t>
  </si>
  <si>
    <t>ZÁSLEPKA POTRUBÍ  DLE ČSN 13 1180; PN 16,  MAT.  P 265GH;  DN 100</t>
  </si>
  <si>
    <t>POZN.: ARMATURY PRO HOŘLAVÉ KAPALINY! ZVÝŠENÁ TĚSNOST!</t>
  </si>
  <si>
    <t>191F0046-57</t>
  </si>
  <si>
    <t>KOHOUT KULOVÝ, RUČNÍ, PŘÍRUBOVÝ, Z OCELI NA ODLITKY, NAPŘ. K85.2 111 516;  PRO HOŘLAVÉ KAPALINY; PN, 16,   DN 100</t>
  </si>
  <si>
    <t>191A0026; 0016; 0004; 0028; 0018; 0005; 0030; 0020; 0006; 0031; 0032; 0033</t>
  </si>
  <si>
    <t>KOHOUT KULOVÝ, RUČNÍ, PŘÍRUBOVÝ, Z OCELI NA ODLITKY, NAPŘ. K85.2 111 516;  PRO HOŘLAVÉ KAPALINY; PN, 16,   DN 25</t>
  </si>
  <si>
    <t>191A0002; 0003; 0034; 0035; 0036; 0021; 0022; 0023; 0024; 0025</t>
  </si>
  <si>
    <t>KOHOUT KULOVÝ, RUČNÍ, PŘÍRUBOVÝ, Z OCELI NA ODLITKY, NAPŘ. K85.2 111 516;  PRO HOŘLAVÉ KAPALINY; PN, 16,   DN 80</t>
  </si>
  <si>
    <t>191A0027; 0017; 0029; 0019;</t>
  </si>
  <si>
    <t>KOHOUT KULOVÝ, RUČNÍ, PŘÍRUBOVÝ, Z OCELI NA ODLITKY, NAPŘ. K85.2 111 516;  PRO HOŘLAVÉ KAPALINY; PN, 16,   DN 50</t>
  </si>
  <si>
    <t>191A0007; 0008; 0009</t>
  </si>
  <si>
    <t>KOHOUT KULOVÝ, RUČNÍ, ZÁVITOVÝ NEBO PŘIVAŘOVACÍ,  NEREZ,  PRO HOŘLAVÉ KAPALINY</t>
  </si>
  <si>
    <t>PN 16 NEBO PN 40,   DN 25 (1"); MOŽNÉ ŘEŠENÍ: K 83 121 063/040 (TŘÍDÍLNÝ, PŘIVAŘOVACÍ)</t>
  </si>
  <si>
    <t>191A0034-0045; 191A0058-0081; 4 KS REZERVA</t>
  </si>
  <si>
    <t>PN 16 NEBO PN 40,   DN 10 (3/8")</t>
  </si>
  <si>
    <t>191A0082-0099; 2 KS REZERVA</t>
  </si>
  <si>
    <t>POZN.: KOHOUT K NAPOJENÍ ROZVODU ADITIV NA ADITIVAČNÍ JEDNOTKY. SESTAVU DOKOMPLETOVAT O PŘIVAŘOVACÍ ŠROUBENÍ A HADICI DN10. MOŽNÉ ŘEŠENÍ: SCHWER; VIZ ROVNĚŽ DETAIL NA V.Č. …-311.</t>
  </si>
  <si>
    <t>VENTIL ZPĚTNÝ, MEZIPŘÍRUBOVÝ,NEREZ,    TYP NAPŘ. C 09 402 040; PRO HOŘLAVÉ KAPALINY; PN 40,   DN 100</t>
  </si>
  <si>
    <t>191Z0010; 0012; 0015</t>
  </si>
  <si>
    <t>VENTIL ZPĚTNÝ, MEZIPŘÍRUBOVÝ,NEREZ,    TYP NAPŘ. C 09 402 040; PRO HOŘLAVÉ KAPALINY; PN 40,   DN 50</t>
  </si>
  <si>
    <t>191Z0011; 0013; 0014</t>
  </si>
  <si>
    <t>PLAMENOJISTKA ANTIDETONAČNÍ; OBOUSMĚRNÁ;  PŘÍMÁ; DN150/PN10; PŘIPOJENÍ EN 1092-1</t>
  </si>
  <si>
    <t>191P0001</t>
  </si>
  <si>
    <t>ŠROUBENÍ  KONCOVÉ    A200.25;  DN 25</t>
  </si>
  <si>
    <t>ULOŽENÍ POTRUBÍ L2 (KLUZNÉ S OSOVÝM VEDENÍM) DLE BÝVALÉ ON 130124 (TŘMEN ČSN 13 0725.0)</t>
  </si>
  <si>
    <t>ULOŽENÍ POTRUBÍ L2 DLE BÝVALÉ ON 130124 (TŘMEN ČSN 13 0725.0), DN 150</t>
  </si>
  <si>
    <t>ULOŽENÍ POTRUBÍ L7 DLE BÝVALÉ ON 130124 (TŘMEN ČSN 13 0725.0), DN 80</t>
  </si>
  <si>
    <t>ULOŽENÍ POTRUBÍ P1 (PEVNÉ) DLE BÝVALÉ ON 130124 (TŘMEN ČSN 13 0725.0), DN 25</t>
  </si>
  <si>
    <t>ULOŽENÍ POTRUBÍ P1 DLE BÝVALÉ ON 130124 (TŘMEN ČSN 13 0725.0), DN 100</t>
  </si>
  <si>
    <t>ULOŽENÍ POTRUBÍ Z9 DLE BÝVALÉ ON 130124, DN 150+50 (DVOJITÉ)</t>
  </si>
  <si>
    <t>ULOŽENÍ POTRUBÍ Z9 DLE BÝVALÉ ON 130124, DN 150</t>
  </si>
  <si>
    <t>ULOŽENÍ POTRUBÍ Z9 DLE BÝVALÉ ON 130124, DN 100</t>
  </si>
  <si>
    <t>ULOŽENÍ POTRUBÍ Z9 DLE BÝVALÉ ON 130124, DN 50</t>
  </si>
  <si>
    <t>ULOŽENÍ POTRUBÍ Z9 DLE BÝVALÉ ON 130124, DN 25</t>
  </si>
  <si>
    <t>MÍSTNÍ MĚŘENÍ TLAKU; MĚŘENÍ TLAKU S PŘENOSEM - PŘÍPRAVA PRO MaR - NÁVAREK M20X1,5</t>
  </si>
  <si>
    <t>DÁLE DODÁVÁ MaR</t>
  </si>
  <si>
    <t>MĚŘENÍ HLADINY LIMITNÍ - PŘÍPRAVA PRO MaR: DO ZASL. PŘÍRUBY DN 50 VRTAT A ŘEZAT ZÁVIT G1"</t>
  </si>
  <si>
    <t>MATERIÁL (PŘÍRUBA, PŘÍR. SPOJ - VIZ SPECIFIKACE VÝŠE, ZDE JEN ÚPRAVA).  UŽITO PRO HLADINY V SÁNÍCH ČERPADEL, LIMITNÍ HLADINU V ÚKAPOVÉ NÁDRŽI, ZAPLAVENÍ POTRUBÍ ODVODU PAR POD RAMENEM.</t>
  </si>
  <si>
    <t>ZNAČENÍ POTRUBÍ - ŠTÍTKY DLE ČSN 13 0072</t>
  </si>
  <si>
    <t>(VIZ. V.Č. ...-302 - POZOR JEN VZOR)</t>
  </si>
  <si>
    <t>ZNAČENÍ ARMATUR - ŠTÍTKY DLE ČSN 13 0072</t>
  </si>
  <si>
    <t>DOPLŇKOVÉ KONSTRUKCE (PODPĚRY A OSTATNÍ) VYROBENÉ NA MONTÁŽI Z HUTNÍCH POLOTOVARŮ - DLE SITUACE</t>
  </si>
  <si>
    <t>KG</t>
  </si>
  <si>
    <t>DEFEKTOSKOPICKÁ KONTROLA SVARŮ - DLE EN 13 0480-5; KOMPLET S PROTOKOLY</t>
  </si>
  <si>
    <t>TLAKOVÉ A TĚSNOSTNÍ ZKOUŠKY VČETNĚ POTŘEBNÉHO MATERIÁLU - DLE EN 13 0480-5; KOMPLET S PROTOKOLY</t>
  </si>
  <si>
    <t>TYPICKÝ ROZSAH NDT: 100%  VT; 10% RT NEBO UT PRO OBVODOVÉ SVARY; 5% PT NEBO MT PRO OSTATNÍ</t>
  </si>
  <si>
    <t>ZVEDACI MECHAMISMY</t>
  </si>
  <si>
    <t>ELEKTRICKÁ ENERGIE</t>
  </si>
  <si>
    <t>Pol__092</t>
  </si>
  <si>
    <t>M2</t>
  </si>
  <si>
    <t>Pol__093</t>
  </si>
  <si>
    <t>LEŠENÍ PROSTOROVÉ, LEHKÉ; VÝŠKA PODLAH DO 6 M; DOBA NÁJMU 2 MĚSÍCE, OBJEM 120 M3; PLOCHA PODLAH 20, M2</t>
  </si>
  <si>
    <t>ČERPADLO KALOVÉ, SAMONASÁVACÍ, PRO ČERPÁNÍ ODKALŮ Z NM+HVO</t>
  </si>
  <si>
    <t>SE ZNEČIŠTĚNÍM VODOU A DROBNÝMI NEČISTOTAMI, DO ZONY 1, Q = 10 M3H-1 PŘI H=25M. K.SL. N=2,2 kW/400V/50Hz. VSTUP/VÝSTUP DN 40/PN16, VČ. MOTORU A RÁMU, PTC MOTORU, ČIDLO PT100 V SACÍ KOMOŘE (ROZMĚR.NÁČRT)</t>
  </si>
  <si>
    <t>P221C</t>
  </si>
  <si>
    <t>NÁDRŽ VÁLCOVÁ, OCELOVÁ, LEŽATÁ, JEDNOPLÁŠŤOVÁ, PRO SKLADOVÁNÍ  ODKALŮ Z NM+HVO</t>
  </si>
  <si>
    <t>SE ZNEČIŠTĚNÍM VODOU A DROBNÝMI NEČISTOTAMI, DO ZONY 1, OBJEM= 2 M3; PRŮLEZ DN 700, VRTÁNÍ VÍKA DLE ROZMĚR. NÁČRTU, VYBAVENÍ PODSTAVCI, ŽEBŘÍKEM, PRŮLEZEM S VRTÁNÍM VÍKA, ZÁVĚS. OKA, VENKOVNÍ NÁTĚR POD IZOLACI, VNITŘNÍ NÁTĚR ODOLNÝ MEDIU - U VÝROBCE</t>
  </si>
  <si>
    <t>H221C</t>
  </si>
  <si>
    <t>TR . BEZEŠVÁ OCELOVÁ, PN 40, MAT TŘ. P 265GH NEBO EKVIVALENT; ČSN 425715, DN 200</t>
  </si>
  <si>
    <t>TR . BEZEŠVÁ OCELOVÁ, PN 40, MAT TŘ. P 265GH NEBO EKVIVALENT; ČSN 425715, DN 40</t>
  </si>
  <si>
    <t>TR . BEZEŠVÁ OCELOVÁ, ZÁVITOVÁ, PN 40, MAT TŘ. P 265GH NEBO EKVIVALENT; ČSN 425711, DN 2"</t>
  </si>
  <si>
    <t>TR . BEZEŠVÁ OCELOVÁ, ZÁVITOVÁ, PN 40, MAT TŘ. P 265GH NEBO EKVIVALENT; ČSN 425711, DN 1 1/2"</t>
  </si>
  <si>
    <t>ODBOČKA NA MONTÁŽI PN 40, V MAT TŘ. P 265GH NEBO EKVIVALENT; DN 200</t>
  </si>
  <si>
    <t>ODBOČKA NA MONTÁŽI PN 40, V MAT TŘ. P 265GH NEBO EKVIVALENT; DN 40</t>
  </si>
  <si>
    <t>KOLENO S POLOMĚREM 1,5 DN; PN 40, V MAT TŘ. P 265GH NEBO EKVIVALENT; VN 425760;  DN 200; 90°</t>
  </si>
  <si>
    <t>KOLENO S POLOMĚREM 1,5 DN; PN 40, V MAT TŘ. P 265GH NEBO EKVIVALENT; VN 425760;  DN 40; 90°</t>
  </si>
  <si>
    <t>REDUKCE SYMETRICKÁ; PN 40, V MAT TŘ. P 235GH NEBO EKVIVALENT; ČSN 132280;  DN 50/ 40</t>
  </si>
  <si>
    <t>REDUKCE ASYMETRICKÁ; PN 40, V MAT TŘ. P 235GH NEBO EKVIVALENT; ČSN 132280;  DN 80/50</t>
  </si>
  <si>
    <t>REDUKCE ASYMETRICKÁ; PN 40, V MAT TŘ. P 235GH NEBO EKVIVALENT; ČSN 132280;  DN 50/40</t>
  </si>
  <si>
    <t>PŘÍRUBA PLOCHÁ, PŘIVAŘOVACÍ; PN 40, V MAT TŘ. P 265GH NEBO EKVIVALENT;ČSN EN 1092-1;  DN 50</t>
  </si>
  <si>
    <t>PŘÍRUBA PLOCHÁ, PŘIVAŘOVACÍ; PN 16, V MAT TŘ. P 265GH NEBO EKVIVALENT;ČSN EN 1092-1;  DN 200</t>
  </si>
  <si>
    <t>PŘÍRUBA PLOCHÁ, PŘIVAŘOVACÍ; PN 16, V MAT TŘ. P 265GH NEBO EKVIVALENT;ČSN EN 1092-1;  DN 80</t>
  </si>
  <si>
    <t>PŘÍRUBA PLOCHÁ, PŘIVAŘOVACÍ; PN 16, V MAT TŘ. P 265GH NEBO EKVIVALENT;ČSN EN 1092-1;  DN 50</t>
  </si>
  <si>
    <t>PŘÍRUBA PLOCHÁ, PŘIVAŘOVACÍ; PN 16, V MAT TŘ. P 265GH NEBO EKVIVALENT;ČSN EN 1092-1;  DN 40</t>
  </si>
  <si>
    <t>PŘÍRUBA PLOCHÁ, PŘIVAŘOVACÍ; PN 16, V MAT TŘ. P 265GH NEBO EKVIVALENT;ČSN EN 1092-1;  DN 25</t>
  </si>
  <si>
    <t>PŘÍRUBA PLOCHÁ, ZASLEPOVACÍ; PN 6, V MAT TŘ. P 235GH NEBO EKVIVALENT;ČSN EN 1092-1;  DN 200</t>
  </si>
  <si>
    <t>PŘÍRUBA PLOCHÁ, ZASLEPOVACÍ; PN 6, V MAT TŘ. P 235GH NEBO EKVIVALENT;ČSN EN 1092-1;  DN 80</t>
  </si>
  <si>
    <t>PŘÍRUBA PLOCHÁ, ZASLEPOVACÍ; PN 6, V MAT TŘ. P 235GH NEBO EKVIVALENT;ČSN EN 1092-1;  DN 50</t>
  </si>
  <si>
    <t>PŘÍRUBA PLOCHÁ, ZASLEPOVACÍ; PN 6, V MAT TŘ. P 235GH NEBO EKVIVALENT;ČSN EN 1092-1;  DN 25</t>
  </si>
  <si>
    <t>PŘÍRUBOVÝ SPOJ; PN 40,   DN 50 (dlouhé šrouby)</t>
  </si>
  <si>
    <t>PŘÍRUBOVÝ SPOJ; PN 16,   DN 200</t>
  </si>
  <si>
    <t>PŘÍRUBOVÝ SPOJ; PN 16,   DN 40</t>
  </si>
  <si>
    <t>PŘÍRUBOVÝ SPOJ; PN 6,   DN 200</t>
  </si>
  <si>
    <t>PŘÍRUBOVÝ SPOJ; PN 6,   DN 80</t>
  </si>
  <si>
    <t>PŘÍRUBOVÝ SPOJ; PN 6,   DN 50</t>
  </si>
  <si>
    <t>PŘÍRUBOVÝ SPOJ; PN 6,   DN 25</t>
  </si>
  <si>
    <t>DNO KLENUTÉ PŘIVAŘOVACÍ DN 80/PN 40; P265GH; EN 10253-2</t>
  </si>
  <si>
    <t>DNO KLENUTÉ PŘIVAŘOVACÍ DN 40/PN 40; P265GH; EN 10253-2</t>
  </si>
  <si>
    <t>DNO KLENUTÉ PŘIVAŘOVACÍ DN 25/PN 40; P265GH; EN 10253-2 (NA MONTÁŽI)</t>
  </si>
  <si>
    <t>POZN.: ARMATURY PRO HOŘLAVÉ KAPALINY!</t>
  </si>
  <si>
    <t>ŠOUPÁTKO TŘMENOVÉ, S ELEKTRICKÝM SERVOPOHONEM AUMA NORM, PŘÍRUBOVÉ</t>
  </si>
  <si>
    <t>Z OCELI NA ODLITKY; PRO HOŘLAVÉ KAPALINY (BENZIN AUTOMOBILNÍ, NAFTA MOTOROVÁ); PN 16,   DN 200, DO ZONY 1.</t>
  </si>
  <si>
    <t>POŽADAVKY: TŘÍDA TĚSNOSTI A; ATEST NA TĚSNOST Z OBOU STRAN TLAKEM PŘI HRANICI TŘÍDY (MIN. 15 BAR), ÚPRAVA TĚSNÍCÍCH PLOCH STELIT; VYBAVENÍ SERVOPOHONU: ATEX, Ex PRŮCHODKY; PEVNÝ ZÁVĚR, SIGNALIZAČNÍ KONTAKTY OTEVŘENO; ZAVŘENO; POLOHOVÉ KONTAKTY OTEVŘENO, ZAVŘENO; MOMENTOVÉ KONTAKTY OTEVŘENO, ZAVŘENO; PTC TERMISTOR, VYTÁPĚNÍ.</t>
  </si>
  <si>
    <t>202 SE 2007; 2008</t>
  </si>
  <si>
    <t>Z OCELI NA ODLITKY; PRO HOŘLAVÉ KAPALINY (BENZIN AUTOMOBILNÍ, NAFTA MOTOROVÁ); PN 16,   DN 50, DO ZONY 1.</t>
  </si>
  <si>
    <t>202 SE 2009</t>
  </si>
  <si>
    <t>KOHOUT KULOVÝ, RUČNÍ, PŘÍRUBOVÝ, Z OCELI NA ODLITKY</t>
  </si>
  <si>
    <t>NAPŘ. K85.2 111 516;  PRO HOŘLAVÉ KAPALINY; PN 16,   DN 25</t>
  </si>
  <si>
    <t>A 2007</t>
  </si>
  <si>
    <t>NAPŘ. K85.2 111 516;  PRO HOŘLAVÉ KAPALINY; PN 16,   DN 80</t>
  </si>
  <si>
    <t>202 A 2002</t>
  </si>
  <si>
    <t>NAPŘ. K85.2 111 516;  PRO HOŘLAVÉ KAPALINY; PN 16,   DN 50</t>
  </si>
  <si>
    <t>202 A 2001; 2003; 2006</t>
  </si>
  <si>
    <t>KOHOUT KULOVÝ, RUČNÍ, ZÁVITOVÝ, Z OCELI NA ODLITKY NEBO NEREZ,  PRO HOŘLAVÉ KAPALINY; PN 16 NEBO PN, 40,   DN 25 (1")</t>
  </si>
  <si>
    <t>2 KS REZERVA</t>
  </si>
  <si>
    <t>VENTIL ZPĚTNÝ, MEZIPŘÍRUBOVÝ, NEREZ</t>
  </si>
  <si>
    <t>TYP NAPŘ. C 09 402 040; PRO HOŘLAVÉ KAPALINY; PN 40,   DN 50</t>
  </si>
  <si>
    <t>202 Z 2004; 2005</t>
  </si>
  <si>
    <t>ŠROUBENÍ "GOSSLER" KONCOVÉ     DN 80 ; VÍČKO; ŘETÍZEK</t>
  </si>
  <si>
    <t>ULOŽENÍ POTRUBÍ L2 DLE BÝVALÉ ON 130124 (TŘMEN ČSN 13 0725.0), DN 40</t>
  </si>
  <si>
    <t>ULOŽENÍ POTRUBÍ L2 DLE BÝVALÉ ON 130124 (TŘMEN ČSN 13 0725.0), DN 50</t>
  </si>
  <si>
    <t>ULOŽENÍ POTRUBÍ L2 DLE BÝVALÉ ON 130124 (TŘMEN ČSN 13 0725.0), DN 80</t>
  </si>
  <si>
    <t>ULOŽENÍ POTRUBÍ L2 DLE BÝVALÉ ON 130124 (TŘMEN ČSN 13 0725.0), DN 200</t>
  </si>
  <si>
    <t>ULOŽENÍ POTRUBÍ P1 DLE BÝVALÉ ON 130124 (TŘMEN ČSN 13 0725.0), DN 80</t>
  </si>
  <si>
    <t>ULOŽENÍ POTRUBÍ L7 DLE BÝVALÉ ON 130124 (TŘMEN ČSN 13 0725.0), DN 50</t>
  </si>
  <si>
    <t>ULOŽENÍ POTRUBÍ Z9 DLE BÝVALÉ ON 130124, DN 25 (SBĚR ODFUKŮ A VYPOUŠTĚNÍ POD POROROŠTEM)</t>
  </si>
  <si>
    <t>ULOŽENÍ POTRUBÍ Z9 DLE BÝVALÉ ON 130124, DN 40</t>
  </si>
  <si>
    <t>ULOŽENÍ POTRUBÍ Z9 DLE BÝVALÉ ON 130124, DN 80</t>
  </si>
  <si>
    <t>ULOŽENÍ POTRUBÍ Z9 DLE BÝVALÉ ON 130124, DN 200</t>
  </si>
  <si>
    <t>MATERIÁL (PŘÍRUBA, PŘÍR. SPOJ - VIZ SPECIFIKACE VÝŠE, ZDE JEN ÚPRAVA NA PŘÍRUBĚ).  PRO HLADINY V SÁNÍCH ČERPADEL, LIMITNÍ HLADINU V ÚKAPOVÉ NÁDRŽI.</t>
  </si>
  <si>
    <t>MĚŘENÍ HLADINY KONTINUÁLNÍ - PŘÍPRAVA PRO MaR: DO ZASL. PŘÍRUBY DN 80 VRTAT A ŘEZAT ZÁVIT G1 1/2"</t>
  </si>
  <si>
    <t>MATERIÁL (PŘÍRUBA, PŘÍR. SPOJ - VIZ SPECIFIKACE VÝŠE, ZDE JEN ÚPRAVA NA PŘÍRUBĚ) .</t>
  </si>
  <si>
    <t>(VIZ. V.Č. -01-307 - POZOR JEN VZOR)</t>
  </si>
  <si>
    <t>ZHOTOVENÍ NA MONTÁŽI A MONTÁŽ PODPĚR POTRUBÍ NA MÍRU; DROBNÉ ZÁMEČNICKÉ KONSTRUKCE DLE POTŘEBY</t>
  </si>
  <si>
    <t>LEŠENÍ PROSTOROVÉ, LEHKÉ; VÝŠKA PODLAH DO 3 M; DOBA NÁJMU 1 MĚSÍC, OBJEM 60 M3; PLOCHA PODLAH 20 M2</t>
  </si>
  <si>
    <t>POZN.: LEŠENÍ JE UVAŽOVÁNO SPOLEČNÉ I PRO DEMONTÁŽE</t>
  </si>
  <si>
    <t>PŘÍRUBA PLOCHÁ, PŘIVAŘOVACÍ; PN 40, V MAT TŘ. P 265GH NEBO EKVIVALENT;ČSN EN 1092-1;  DN 25</t>
  </si>
  <si>
    <t>PŘÍRUBA KRKOVÁ, PŘIVAŘOVACÍ; PN 16, V MAT TŘ. P 265GH NEBO EKVIVALENT;ČSN EN 1092-11;  DN 200</t>
  </si>
  <si>
    <t>PŘÍRUBA KRKOVÁ, PŘIVAŘOVACÍ; PN 16, V MAT TŘ. P 265GH NEBO EKVIVALENT;ČSN EN 1092-11;  DN 100</t>
  </si>
  <si>
    <t>PŘÍRUBA KRKOVÁ, PŘIVAŘOVACÍ; PN 16, V MAT TŘ. P 265GH NEBO EKVIVALENT;ČSN EN 1092-11;  DN 25</t>
  </si>
  <si>
    <t>PŘÍRUBOVÝ SPOJ; PN 40,   DN 25</t>
  </si>
  <si>
    <t>500 SE  1404; 1405; 1406; 1407; 1408; 1409</t>
  </si>
  <si>
    <t>Z OCELI NA ODLITKY; PRO HOŘLAVÉ KAPALINY (BENZIN AUTOMOBILNÍ, NAFTA MOTOROVÁ); PN 16,   DN 100, DO ZONY 1.</t>
  </si>
  <si>
    <t>500 SE  1400; 1401; 1402; 1403</t>
  </si>
  <si>
    <t>ULOŽENÍ POTRUBÍ L2 (KLUZNÉ S OSOVÝM VEDENÍM) DLE BÝVALÉ ON 130124 (TŘMEN ČSN 13 0725.0), DN 25</t>
  </si>
  <si>
    <t>233A039; 040; 041; 042;043; 029; 075; 076; 2 KS REZERVA</t>
  </si>
  <si>
    <t>VENTIL POJISTNÝ, PRUŽINOVÝ , PŘÍRUBOVÝ, Z OCELI NA ODLITKY</t>
  </si>
  <si>
    <t>NAPŘ.  TYP P16 217 540; PRO HOŘLAVÉ KAPALINY; PN 40,   DN 25; otevírací přetlak 16,- bar</t>
  </si>
  <si>
    <t>500 P  0013; 0016; 00019; 0022; 0025; 0028</t>
  </si>
  <si>
    <t>NAPŘ.  TYP P16 217 54 nebo podobný; PRO HOŘLAVÉ KAPALINY; PN 40,   DN 25; otevírací přetlak 16,- bar; protitlak cca 8-10bar</t>
  </si>
  <si>
    <t>500 P 0001; 0004; 0007; 0010</t>
  </si>
  <si>
    <t>ULOŽENÍ POTRUBÍ L2 DLE BÝVALÉ ON 130124 (TŘMEN ČSN 13 0725.0), DN 25</t>
  </si>
  <si>
    <t>ULOŽENÍ POTRUBÍ L7 DLE BÝVALÉ ON 130124, DN 100</t>
  </si>
  <si>
    <t>ULOŽENÍ POTRUBÍ L7 DLE BÝVALÉ ON 130124, DN 200</t>
  </si>
  <si>
    <t>ZNAČENÍ POTRUBÍ - ŠTÍTKY DLE ČSN 13 0072 (VIZ. V.Č. -302 - POZOR JEN VZOR)</t>
  </si>
  <si>
    <t>LEŠENÍ PROSTOROVÉ, LEHKÉ; VÝŠKA PODLAH DO 6 M; DOBA NÁJMU 2 MĚSÍCE, OBJEM 150 M3; PLOCHA PODLAH 25, M2</t>
  </si>
  <si>
    <t>1.1.1</t>
  </si>
  <si>
    <t>POMOCNÝ KONTAKT PRO  OLE, OLI; MINIA ,PS-LT</t>
  </si>
  <si>
    <t>1.1.2</t>
  </si>
  <si>
    <t>1+N- PROUDOVÝ CHRÁNIČ S NADPROUDOVOU OCHRANOU  OLI, CHAR. C, TYP AC-G; OLI</t>
  </si>
  <si>
    <t>1.1.3</t>
  </si>
  <si>
    <t>3-PÓLOVÝ POJISTKOVÝ ODPÍNAČ, 10x51, 690Vac; OPVP10-3</t>
  </si>
  <si>
    <t>1.1.4</t>
  </si>
  <si>
    <t>3-PÓLOVÝ POJISTKOVÝ ODPÍNAČ, 22x58, 690Vac; OPVP22-3</t>
  </si>
  <si>
    <t>1.1.5</t>
  </si>
  <si>
    <t>VÁLCOVÁ POJISTKA CHAR. aM NAPĚTÍ 500V, 63A; PV22/63A aM</t>
  </si>
  <si>
    <t>1.1.6</t>
  </si>
  <si>
    <t>VÁLCOVÁ POJISTKA CHAR. aM NAPĚTÍ 500V, 4A; PVA10/4A aM</t>
  </si>
  <si>
    <t>1.1.7</t>
  </si>
  <si>
    <t>VÁLCOVÁ POJISTKA CHAR. aM NAPĚTÍ 500V, 10A; PVA10/10A aM</t>
  </si>
  <si>
    <t>1.1.8</t>
  </si>
  <si>
    <t>PŘEPĚŤOVÁ OCHRANA; CAT.I+II/TYP1+2, 230VAC/400VAC, 100kA, 50As; FLASHTRAB Compact FLT-CP-3S-350</t>
  </si>
  <si>
    <t>1.1.9</t>
  </si>
  <si>
    <t>KONEKTOR PRO KONCOVÝ SPÍNAČ; 2507</t>
  </si>
  <si>
    <t>1.1.10</t>
  </si>
  <si>
    <t>TERMOSTAT; +5 ÷ +60°C; 3110</t>
  </si>
  <si>
    <t>1.1.11</t>
  </si>
  <si>
    <t>JEMNÉ FILTRAČNÍ VLOŽKY; 3182</t>
  </si>
  <si>
    <t>1.1.12</t>
  </si>
  <si>
    <t>VENTILÁTOR S FILTREM, 230VAC/41W, 230m3/h, RAL 7035; 3325</t>
  </si>
  <si>
    <t>1.1.13</t>
  </si>
  <si>
    <t>STANDARDNÍ SVÍTIDLO S DVEŘNÍM SPÍNAČEM; 14W, 230VAC, 50Hz; 4138</t>
  </si>
  <si>
    <t>1.1.14</t>
  </si>
  <si>
    <t>NAPÁJECÍ KABEL; ORANŽOVÝ; L=3000mm; 4315</t>
  </si>
  <si>
    <t>1.1.15</t>
  </si>
  <si>
    <t>ODVĚTRÁVACÍ NÁSTAVBA; 8801</t>
  </si>
  <si>
    <t>1.1.16</t>
  </si>
  <si>
    <t>SKŘÍŇ - OCEL.PLECH. ROZVÁDĚČ VČ. PODSTAVCE,  TYP VX25 RITTAL, VxŠxH 2000+200x800x400, TECH. ÚDAJE, VIZ VÝKRES. DOKUMENTACE; VX25</t>
  </si>
  <si>
    <t>1.1.17</t>
  </si>
  <si>
    <t>VAČKOVÝ VOLTMETROVÝ PŘEPÍNAČ; VESTAVNÁ MONTÁŽ; CMV16018</t>
  </si>
  <si>
    <t>1.1.18</t>
  </si>
  <si>
    <t>3- PÓLOVÝ MOTOROVÝ SPOUŠTĚČ GV2-ME07, I=1,6-2,5A; GV2-ME07</t>
  </si>
  <si>
    <t>1.1.19</t>
  </si>
  <si>
    <t>JEDNOTKA POM. KONTAKTŮ 1NO, 1NC; GV AN11</t>
  </si>
  <si>
    <t>1.1.20</t>
  </si>
  <si>
    <t>POLOSESTAVA: SPOJ. DÍL + SPÍNACÍ JEDNOTKY - 2xNO; HARMONY XB5</t>
  </si>
  <si>
    <t>1.1.21</t>
  </si>
  <si>
    <t>OVLÁDACÍ HLAVICE - o22mm; 3 POLOHY, ČERNÝ, IP66; HARMONY XB5</t>
  </si>
  <si>
    <t>1.1.22</t>
  </si>
  <si>
    <t>OVLADAČ HŘIB - o40mm; NOUZOVÉ ZASTAVENÍ; ODBLOKOVAT POOTOČENÍM, IP65, 1xNO+1xNC; HARMONY XB5</t>
  </si>
  <si>
    <t>1.1.23</t>
  </si>
  <si>
    <t>KOMPLETNÍ SIGNÁLKA LED 230VAC - o22mm; ŽLUTÁ, IP66; HARMONY XB5</t>
  </si>
  <si>
    <t>1.1.24</t>
  </si>
  <si>
    <t>KOMPLETNÍ SIGNÁLKA LED 230VAC - o22mm; ZELENÁ, IP66; HARMONY XB5</t>
  </si>
  <si>
    <t>1.1.25</t>
  </si>
  <si>
    <t>REVERSAČNÍ PROPOJKA; LAD9V6</t>
  </si>
  <si>
    <t>1.1.26</t>
  </si>
  <si>
    <t>JEDNOTKA POM. KONTAKTŮ; ČELNÍ UMÍSTĚNÍ; 2xNO; LAD N20</t>
  </si>
  <si>
    <t>1.1.27</t>
  </si>
  <si>
    <t>3- PÓLOVÝ STYKAČ, 230V AC, 9A, AC3; LC1 D09P7</t>
  </si>
  <si>
    <t>1.1.28</t>
  </si>
  <si>
    <t>3- PÓLOVÝ STYKAČ, 230V AC, 25A, AC3; LC1 D25P7</t>
  </si>
  <si>
    <t>1.1.29</t>
  </si>
  <si>
    <t>NADPROUDÉ RELÉ 1-1,6A; LRD 06</t>
  </si>
  <si>
    <t>1.1.30</t>
  </si>
  <si>
    <t>NADPROUDÉ RELÉ 4-6A; LRD 10</t>
  </si>
  <si>
    <t>1.1.31</t>
  </si>
  <si>
    <t>PODPĚŤOVÁ SPOUŠŤ multi9; PRO JISTIČ NG125 OVLÁDACÍ NAPĚTÍ 220-240VAC; MNx</t>
  </si>
  <si>
    <t>1.1.32</t>
  </si>
  <si>
    <t>4- PÓLOVÝ JISTIČ multi 9; NG125N CHAR. C; Icu=25kA; NG125N C80/4, 80A</t>
  </si>
  <si>
    <t>1.1.33</t>
  </si>
  <si>
    <t>POMOCNÝ KONTAKT multi9 PRO JISTIČ NG125; OF+OF</t>
  </si>
  <si>
    <t>1.1.34</t>
  </si>
  <si>
    <t>FÁZOVÉ RELÉ 3x400VAC, 2x PŘEPÍNACÍ KONTAKT; RM4TG20</t>
  </si>
  <si>
    <t>1.1.35</t>
  </si>
  <si>
    <t>PANELOVÝ VOLTMETR, ROZSAH MĚŘENÍ 0-500V, TŘÍDA PŘESNOSTI 1,5; VLT 72x72</t>
  </si>
  <si>
    <t>1.1.36</t>
  </si>
  <si>
    <t>PLASTOVÁ SPONA; ZELIO</t>
  </si>
  <si>
    <t>1.1.37</t>
  </si>
  <si>
    <t>POPISOVACÍ ŠTÍTEK; ZELIO</t>
  </si>
  <si>
    <t>1.1.38</t>
  </si>
  <si>
    <t>PATICE; ČERNÝ; CÍVKA ODDĚLENÁ OD KONTAKTŮ; ZELIO</t>
  </si>
  <si>
    <t>1.1.39</t>
  </si>
  <si>
    <t>110-240V AC/DC; RC ČLEN ; ZELIO</t>
  </si>
  <si>
    <t>1.1.40</t>
  </si>
  <si>
    <t>POMOCNÉ RELÉ 230VAC, 4x PŘEPÍNACÍ KONTAKT 6A, LED; ZELIO</t>
  </si>
  <si>
    <t>1.1.41</t>
  </si>
  <si>
    <t>1- PÓLOVÝ JISTIČ Acti 9; CHAR. B; Icu=10kA; iC60H B6/1, 6A</t>
  </si>
  <si>
    <t>1.1.42</t>
  </si>
  <si>
    <t>1.1.43</t>
  </si>
  <si>
    <t>1.1.44</t>
  </si>
  <si>
    <t>3-PÓLOVÝ JISTIČ Acti 9; CHAR. C; Icu=10kA; iC60H C2/3, 2A</t>
  </si>
  <si>
    <t>1.1.45</t>
  </si>
  <si>
    <t>2- PÓLOVÝ JISTIČ Acti 9; CHAR. C; Icu=10kA; iC60H C6/1+N, 6A</t>
  </si>
  <si>
    <t>1.1.46</t>
  </si>
  <si>
    <t>1.1.47</t>
  </si>
  <si>
    <t>1.1.48</t>
  </si>
  <si>
    <t>TERMISTOROVÉ RELÉ 24-240V AC/DC, 2x PŘEPÍNACÍ KONTAKT 5A, Atex; SIRIUS 3RN2</t>
  </si>
  <si>
    <t>1.1.49</t>
  </si>
  <si>
    <t>1.1.50</t>
  </si>
  <si>
    <t>ODDĚLOVACÍ TRANSFORMÁTOR, 400V/230VAC, 400VA; LP824040</t>
  </si>
  <si>
    <t>1.1.51</t>
  </si>
  <si>
    <t>4-vodičová svorka, Šedá; 2,5mm2</t>
  </si>
  <si>
    <t>1.1.52</t>
  </si>
  <si>
    <t>TOPJOB S, 2-vodičová svorka, ŠEDÁ, EEx e; 2,5mm2</t>
  </si>
  <si>
    <t>1.1.53</t>
  </si>
  <si>
    <t>1.1.54</t>
  </si>
  <si>
    <t>TOPJOB S, 2-vodičová svorka, ZELENO-ŽLUTÁ, EEx e; 2,5mm2</t>
  </si>
  <si>
    <t>1.1.55</t>
  </si>
  <si>
    <t>2-vodičová svorka, ZELENO-ŽLUTÁ; 2,5mm2</t>
  </si>
  <si>
    <t>1.1.56</t>
  </si>
  <si>
    <t>1.1.57</t>
  </si>
  <si>
    <t>2-vodičová svorka, ŠEDÁ; 4mm2</t>
  </si>
  <si>
    <t>1.1.58</t>
  </si>
  <si>
    <t>2-vodičová svorka, ZELENO-ŽLUTÁ; 4mm2</t>
  </si>
  <si>
    <t>1.1.59</t>
  </si>
  <si>
    <t>2-vodičová svorka, MODRÁ; 4mm2</t>
  </si>
  <si>
    <t>1.1.60</t>
  </si>
  <si>
    <t>KONCOVÁ SVORKA BEZ ŠROUBŮ, 10mm, ŠEDÁ; END STOP 10mm</t>
  </si>
  <si>
    <t>1.1.61</t>
  </si>
  <si>
    <t>NASTAVITELNÝ ŠTÍTEK, ŠEDÁ; GROUP MARKER</t>
  </si>
  <si>
    <t>1.1.62</t>
  </si>
  <si>
    <t>KONCOVÁ BOČNICE A SEPARÁTOR, 0,8mm, ŠEDÁ; SEPARATOR 0,8mm</t>
  </si>
  <si>
    <t>1.2.1</t>
  </si>
  <si>
    <t>KRABICOVÁ ROZVODKA NÁSTĚNNÁ; IP66; V NEVÝBUŠNÉM PROVEDENÍ: II 2G Ex eb IIC T6 Gb; 4ks 4x2,, 5mm2+1x2xPE, 4ks M20 (7-12mm) +2ks Stop M20; X12X1 OS23</t>
  </si>
  <si>
    <t>1.2.2</t>
  </si>
  <si>
    <t>OVLÁDACÍ SKŘÍŇKA V NEVÝBUŠNÉM PROVEDENÍ: II 2G Ex  de mb IICT6 Gb, ZÓNA 1 a 2; NÁPLŇ VIZ VÝKRES;, TYP-ČERPADLO-RUČNĚ</t>
  </si>
  <si>
    <t>1.2.3</t>
  </si>
  <si>
    <t>OVLÁDACÍ SKŘÍŇKA V NEVÝBUŠNÉM PROVEDENÍ: II 2G Ex  de mb IICT6 Gb, ZÓNA 1 a 2, NÁPLŇ VIZ VÝKRES;, TYP-SERVO</t>
  </si>
  <si>
    <t>1.2.4</t>
  </si>
  <si>
    <t>OVLÁDACÍ SKŘÍŇKA V NEVÝBUŠ. PROVEDENÍ ZÓNA 1, II 2G Ex  de IICT5, PROVEDENÍ VIZ VÝKRES; NÁPLŇ VIZ, VÝKRES; TYP-EMERGENCY STOP</t>
  </si>
  <si>
    <t>1.3.1</t>
  </si>
  <si>
    <t>KABELOVÁ VÝVODKA, Exd, KABEL 14-20mm</t>
  </si>
  <si>
    <t>1.3.2</t>
  </si>
  <si>
    <t>REDUKCE PRO KABELOVOU VÝVODKU, Ex, M32x1,5 -&gt; M25x1,5</t>
  </si>
  <si>
    <t>1.3.3</t>
  </si>
  <si>
    <t>KABELOVÁ VÝVODKA, Exd, KABEL 9-16mm</t>
  </si>
  <si>
    <t>1.3.4</t>
  </si>
  <si>
    <t>KABELOVÁ ZÁSLEPKA, Exd, M20x1,5</t>
  </si>
  <si>
    <t>1.3.5</t>
  </si>
  <si>
    <t>KABELOVÁ VÝVODKA, Exd, KABEL 7-12mm</t>
  </si>
  <si>
    <t>1.4.1</t>
  </si>
  <si>
    <t>1.4.2</t>
  </si>
  <si>
    <t>1.4.3</t>
  </si>
  <si>
    <t>1.4.4</t>
  </si>
  <si>
    <t>1.4.5</t>
  </si>
  <si>
    <t>1.4.6</t>
  </si>
  <si>
    <t>1.4.7</t>
  </si>
  <si>
    <t>1.4.8</t>
  </si>
  <si>
    <t>1.4.9</t>
  </si>
  <si>
    <t>PROPOJOVACÍ KABEL; ORANŽOVÝ; L=1000mm; 4315</t>
  </si>
  <si>
    <t>1.4.10</t>
  </si>
  <si>
    <t>1.4.11</t>
  </si>
  <si>
    <t>1.4.12</t>
  </si>
  <si>
    <t>1.4.13</t>
  </si>
  <si>
    <t>1.4.14</t>
  </si>
  <si>
    <t>1.4.15</t>
  </si>
  <si>
    <t>1.4.16</t>
  </si>
  <si>
    <t>1.4.17</t>
  </si>
  <si>
    <t>1.4.18</t>
  </si>
  <si>
    <t>NADPROUDÉ RELÉ 1,6-2,5A; LRD 07</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</si>
  <si>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</si>
  <si>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</si>
  <si>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</si>
  <si>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</si>
  <si>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</si>
  <si>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</si>
  <si>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</si>
  <si>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</si>
  <si>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</si>
  <si>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</si>
  <si>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</si>
  <si>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</si>
  <si>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</si>
  <si>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</si>
  <si>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</si>
  <si>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</si>
  <si>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</si>
  <si>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</si>
  <si>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</si>
  <si>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</si>
  <si>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</si>
  <si>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</si>
  <si>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</si>
  <si>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</si>
  <si>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</si>
  <si>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</si>
  <si>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</si>
  <si>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</si>
  <si>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</si>
  <si>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1.5.1</t>
  </si>
  <si>
    <t>1.5.2</t>
  </si>
  <si>
    <t>VÁLCOVÁ POJISTKA CHAR. gG NAPĚTÍ 500V, 40A; PV22/40A gG</t>
  </si>
  <si>
    <t>1.6.1</t>
  </si>
  <si>
    <t>1.6.2</t>
  </si>
  <si>
    <t>OVLÁDACÍ SKŘÍŇKA V NEVÝBUŠ. PROVEDENÍ ZÓNA 1, II 2G Ex  de IICT5, PROVEDENÍ VIZ VÝKRES;, TYP-EMERGENCY STOP</t>
  </si>
  <si>
    <t>1.7.1</t>
  </si>
  <si>
    <t>1.7.2</t>
  </si>
  <si>
    <t>1.7.3</t>
  </si>
  <si>
    <t>1.8.1</t>
  </si>
  <si>
    <t>POMOCNÝ KONTAKT PRO  OLE, OLI</t>
  </si>
  <si>
    <t>1.8.2</t>
  </si>
  <si>
    <t>1+N- PROUDOVÝ CHRÁNIČ S NADPROUDOVOU OCHRANOU  OLI, CHAR. C, TYP AC-G</t>
  </si>
  <si>
    <t>1.8.3</t>
  </si>
  <si>
    <t>2-vodičová svorka, ŠEDÁ</t>
  </si>
  <si>
    <t>1.8.4</t>
  </si>
  <si>
    <t>2-vodičová svorka, MODRÁ</t>
  </si>
  <si>
    <t>1.8.5</t>
  </si>
  <si>
    <t>KONCOVÁ SVORKA BEZ ŠROUBŮ, 10mm, ŠEDÁ</t>
  </si>
  <si>
    <t>1.8.6</t>
  </si>
  <si>
    <t>NASTAVITELNÝ ŠTÍTEK, ŠEDÁ</t>
  </si>
  <si>
    <t>1.8.7</t>
  </si>
  <si>
    <t>KONCOVÁ BOČNICE A SEPARÁTOR, 0,8mm, ŠEDÁ</t>
  </si>
  <si>
    <t>1.9.1</t>
  </si>
  <si>
    <t>KRABICOVÁ ROZVODKA NÁSTĚNNÁ; IP66; V NEVÝBUŠNÉM PROVEDENÍ: II 2G Ex eb IIC T6 Gb; 8ks 2x4/6mm2; 4ks, M25 (10-17mm) +1ks Stop M20; X20X1 OS05</t>
  </si>
  <si>
    <t>1.9.2</t>
  </si>
  <si>
    <t>1.10.1</t>
  </si>
  <si>
    <t>SVORKOVNICOVÁ SKŘÍŇ PRO PŘIPOJENÍ TOPNÉHO KABELU; II 2G Ex e IIC T6 Gb; ZÓNA 1, 2, 21, 22</t>
  </si>
  <si>
    <t>1.10.2</t>
  </si>
  <si>
    <t>UKONČENÍ KABELU PRO SAMOREGULAČNÍ TOPNÝ KABEL; II 2G Ex e IIC T6 Gb; ZÓNA 1, 2, 21, 22</t>
  </si>
  <si>
    <t>1.10.3</t>
  </si>
  <si>
    <t>UPEVŇOVACÍ PÁSKA ANTIKOROZNÍ</t>
  </si>
  <si>
    <t>1.10.4</t>
  </si>
  <si>
    <t>ZÁMEK K UPEVŇOVACÍ PÁSCE</t>
  </si>
  <si>
    <t>1.10.5</t>
  </si>
  <si>
    <t>ŠTÍTEK: POZOR! ELEKTRICKÝ OHŘEV</t>
  </si>
  <si>
    <t>1.10.6</t>
  </si>
  <si>
    <t>DRŽÁK PRO SVORKOVNICOVOU SKŘÍŇ</t>
  </si>
  <si>
    <t>1.10.7</t>
  </si>
  <si>
    <t>PRŮCHODKA IZOLACÍ POLYAMID PRO SAMOREGULAČNÍ TOPNÝ KABEL</t>
  </si>
  <si>
    <t>1.10.8</t>
  </si>
  <si>
    <t>UPEVŇOVACÍ PÁSKA - PLAST, 19mm x 50m, 93°C</t>
  </si>
  <si>
    <t>1.10.9</t>
  </si>
  <si>
    <t>Al PÁSEK 100mm x 50m, 0,03mm, 120°C</t>
  </si>
  <si>
    <t>1.10.10</t>
  </si>
  <si>
    <t>SAMOREGULAČNÍ TOPNÝ KABEL - 17 W/m, 85°C ON/OFF; II 2G Ex e IIC T6 Gb; ZÓNA 1, 2, 21, 22</t>
  </si>
  <si>
    <t>1.10.11</t>
  </si>
  <si>
    <t>SAMOREGULAČNÍ TOPNÝ KABEL - 10 W/m, 85°C ON/OFF; II 2G Ex e IIC T6 Gb; ZÓNA 1, 2, 21, 22</t>
  </si>
  <si>
    <t>1.11.1</t>
  </si>
  <si>
    <t>KRABICOVÁ ROZVODKA NÁSTĚNNÁ; IP66; V NEVÝBUŠNÉM PROVEDENÍ: II 2G Ex eb IIC T6 Gb; 4ks 4x2,, 5mm2+1x2xPE, 4ks M20 (7-12mm) +2ks Stop M20</t>
  </si>
  <si>
    <t>1.11.2</t>
  </si>
  <si>
    <t>NEVÝBUŠNÉ SVÍTIDLO; LED 1x90W, II 2GD, ZÓNA 1, Ex tb IIIC T100°C Db; IP66; Teplota okolí : -40 °C až, +60°C; Světelný zdroj : 1 ks deska s LED 90W, 5700 K, 9466 lm / 3296 cd, paprsek 120°; Materiál</t>
  </si>
  <si>
    <t>svítidla : Hliníková slitina, borosilikátové sklo; Napájecí napetí : 230V; 50Hz</t>
  </si>
  <si>
    <t>1.11.3</t>
  </si>
  <si>
    <t>NEVÝBUŠNÉ SVÍTIDLO; LED 1x80W, II 2GD, ZÓNA 1, Ex tb IIIC T100°C Db; IP66; Teplota okolí : -40 °C až, +60°C; Svetelný zdroj : 1 ks deska s LED 80W, 5700 K, 8461 lm / 2900 cd, paprsek 120°; Materiál</t>
  </si>
  <si>
    <t>svítidla : Hliníková slitina, borosilikátové sklo; Napájecí napetí : 230V;</t>
  </si>
  <si>
    <t>2.1.1</t>
  </si>
  <si>
    <t>NESTÍNĚNÝ KABEL; 0,6/1kV; o27,1mm; CYKY-J 5x35 RE</t>
  </si>
  <si>
    <t>2.1.2</t>
  </si>
  <si>
    <t>KABEL; UV ODOLNÝ; ODOLNÝ OLEJŮM; 600/1000V; o15,5mm; BARVA ČERNÁ; JZ-600 12G1,5</t>
  </si>
  <si>
    <t>2.1.3</t>
  </si>
  <si>
    <t>KABEL; UV ODOLNÝ; ODOLNÝ OLEJŮM; 600/1000V; o11,2mm; BARVA ČERNÁ; JZ-600 4G2,5</t>
  </si>
  <si>
    <t>2.1.4</t>
  </si>
  <si>
    <t>KABEL; PVC; UV ODOLNÝ; ODOLNÝ OLEJŮM; BARVA ČERNÁ; 0,6/1kV; o10,10mm; JZ-600 3G2,5</t>
  </si>
  <si>
    <t>2.1.5</t>
  </si>
  <si>
    <t>KABEL; PVC; UV ODOLNÝ; ODOLNÝ OLEJŮM; BARVA ČERNÁ; 0,6/1kV; o8,60mm; JZ-600 3G1,5</t>
  </si>
  <si>
    <t>2.1.6</t>
  </si>
  <si>
    <t>STÍNĚNÝ KABEL; 600/1000V; UV ODOLNÝ, SAMOZHÁŠIVÝ; BARVA IZOLACE: ČERNÁ; o9,2mm; JZ-600-Y-CY 2X1</t>
  </si>
  <si>
    <t>2.1.7</t>
  </si>
  <si>
    <t>KABEL; UV ODOLNÝ; ODOLNÝ OLEJŮM; 600/1000V; o11,6mm; BARVA ČERNÁ; JZ-600 7G1,5</t>
  </si>
  <si>
    <t>2.1.8</t>
  </si>
  <si>
    <t>KABEL; STÍNĚNÝ, PVC; 300/500V; o13,5mm; SAMOZHÁŠIVÝ; BARVA ŠEDÁ; F-CY-JZ 19G1</t>
  </si>
  <si>
    <t>2.2.1</t>
  </si>
  <si>
    <t>2.2.2</t>
  </si>
  <si>
    <t>2.2.3</t>
  </si>
  <si>
    <t>2.2.4</t>
  </si>
  <si>
    <t>2.2.5</t>
  </si>
  <si>
    <t>2.2.6</t>
  </si>
  <si>
    <t>2.2.7</t>
  </si>
  <si>
    <t>2.2.8</t>
  </si>
  <si>
    <t>2.3.1</t>
  </si>
  <si>
    <t>2.3.2</t>
  </si>
  <si>
    <t>2.3.3</t>
  </si>
  <si>
    <t>STÍNĚNÝ KABEL; 600/1000V; UV ODOLNÝ; ODOLNÝ OLEJŮM; BARVA ČERNÁ: o18,7mm; JZ-600-Y-CY 12G1,5</t>
  </si>
  <si>
    <t>2.3.4</t>
  </si>
  <si>
    <t>2.3.5</t>
  </si>
  <si>
    <t>2.4.1</t>
  </si>
  <si>
    <t>2.4.2</t>
  </si>
  <si>
    <t>2.4.3</t>
  </si>
  <si>
    <t>2.4.4</t>
  </si>
  <si>
    <t>2.4.5</t>
  </si>
  <si>
    <t>2.5.1</t>
  </si>
  <si>
    <t>KABEL; PVC; UV ODOLNÝ; ODOLNÝ OLEJŮM; BARVA ČERNÁ; 0,6/1kV; o13,10mm; JZ-600 3G6</t>
  </si>
  <si>
    <t>2.5.2</t>
  </si>
  <si>
    <t>2.5.3</t>
  </si>
  <si>
    <t>KABEL; PVC; UV ODOLNÝ; ODOLNÝ OLEJŮM; BARVA ČERNÁ; 0,6/1kV; o10,10mm; JZ-600 3G1,5 (pro případné, nastavení kabelů osvětlení)</t>
  </si>
  <si>
    <t>2.6.1</t>
  </si>
  <si>
    <t>2.6.2</t>
  </si>
  <si>
    <t>2.6.3</t>
  </si>
  <si>
    <t>2.7.1</t>
  </si>
  <si>
    <t>m2</t>
  </si>
  <si>
    <t>2.7.2</t>
  </si>
  <si>
    <t>2.7.3</t>
  </si>
  <si>
    <t>POK úhelník L40x40x3mm</t>
  </si>
  <si>
    <t>2.7.4</t>
  </si>
  <si>
    <t>POK pásovina 40x3mm</t>
  </si>
  <si>
    <t>2.7.5</t>
  </si>
  <si>
    <t>2.7.6</t>
  </si>
  <si>
    <t>2.7.7</t>
  </si>
  <si>
    <t>Nátěrová barva zinková</t>
  </si>
  <si>
    <t>2.7.8</t>
  </si>
  <si>
    <t>Nátěrová barva vrchní</t>
  </si>
  <si>
    <t>2.7.9</t>
  </si>
  <si>
    <t>Nátěrová barva základní</t>
  </si>
  <si>
    <t>2.7.10</t>
  </si>
  <si>
    <t>Ohebná elektroinstalační trubka; 28,5/21,7,4mm; Ex zóna 1</t>
  </si>
  <si>
    <t>2.7.11</t>
  </si>
  <si>
    <t>Ohebná elektroinstalační trubka; 21,2/15,2,4mm; Ex zóna 1</t>
  </si>
  <si>
    <t>2.7.12</t>
  </si>
  <si>
    <t>Pancéřová závitová trubka 6029 ZN, ocel, pozink</t>
  </si>
  <si>
    <t>2.7.13</t>
  </si>
  <si>
    <t>Pancéřová závitová trubka 6021 ZN, ocel, pozink</t>
  </si>
  <si>
    <t>2.7.14</t>
  </si>
  <si>
    <t>2.7.15</t>
  </si>
  <si>
    <t>2.7.16</t>
  </si>
  <si>
    <t>2.7.17</t>
  </si>
  <si>
    <t>2.8.1</t>
  </si>
  <si>
    <t>IZOLOVANÝ VODIČ OHEBNÝ, ŽLUTÁ/ZELENÁ BARVA, 6 mm2</t>
  </si>
  <si>
    <t>2.8.2</t>
  </si>
  <si>
    <t>IZOLOVANÝ VODIČ OHEBNÝ, MODRÁ BARVA, 6 mm2</t>
  </si>
  <si>
    <t>2.8.3</t>
  </si>
  <si>
    <t>IZOLOVANÝ VODIČ OHEBNÝ, ČERNÁ BARVA, 6 mm2</t>
  </si>
  <si>
    <t>2.8.4</t>
  </si>
  <si>
    <t>Nerezový plech pro výrobu stříšky 3x0,5m</t>
  </si>
  <si>
    <t>2.8.5</t>
  </si>
  <si>
    <t>Ruční odhoz a zpětný zához pískového zásypu kabelů</t>
  </si>
  <si>
    <t>m3</t>
  </si>
  <si>
    <t>2.8.6</t>
  </si>
  <si>
    <t>Pochozí ocelový zákryt š. 300 mm</t>
  </si>
  <si>
    <t>2.8.7</t>
  </si>
  <si>
    <t>Vysekání žlabu v beton. podlaze 300x150mm</t>
  </si>
  <si>
    <t>2.8.8</t>
  </si>
  <si>
    <t>Příchytka SONAP obecně - pro svazky kabelů na roštu</t>
  </si>
  <si>
    <t>2.8.9</t>
  </si>
  <si>
    <t>Kabelový rošt R300, ocel, pozink.</t>
  </si>
  <si>
    <t>2.8.10</t>
  </si>
  <si>
    <t>2.8.11</t>
  </si>
  <si>
    <t>2.8.12</t>
  </si>
  <si>
    <t>2.8.13</t>
  </si>
  <si>
    <t>2.8.14</t>
  </si>
  <si>
    <t>2.8.15</t>
  </si>
  <si>
    <t>2.8.16</t>
  </si>
  <si>
    <t>2.8.17</t>
  </si>
  <si>
    <t>2.8.18</t>
  </si>
  <si>
    <t>2.8.19</t>
  </si>
  <si>
    <t>2.8.20</t>
  </si>
  <si>
    <t>2.8.21</t>
  </si>
  <si>
    <t>2.8.22</t>
  </si>
  <si>
    <t>2.8.23</t>
  </si>
  <si>
    <t>2.8.24</t>
  </si>
  <si>
    <t>2.8.25</t>
  </si>
  <si>
    <t>2.9.1</t>
  </si>
  <si>
    <t>2.9.2</t>
  </si>
  <si>
    <t>2.9.3</t>
  </si>
  <si>
    <t>2.9.4</t>
  </si>
  <si>
    <t>2.9.5</t>
  </si>
  <si>
    <t>2.9.6</t>
  </si>
  <si>
    <t>2.9.7</t>
  </si>
  <si>
    <t>2.9.8</t>
  </si>
  <si>
    <t>2.9.9</t>
  </si>
  <si>
    <t>2.9.10</t>
  </si>
  <si>
    <t>2.9.11</t>
  </si>
  <si>
    <t>2.9.12</t>
  </si>
  <si>
    <t>2.10.1</t>
  </si>
  <si>
    <t>Zemnící pásek FeZn 30x4</t>
  </si>
  <si>
    <t>2.10.2</t>
  </si>
  <si>
    <t>Zemnící drát FeZn d=8mm</t>
  </si>
  <si>
    <t>2.10.3</t>
  </si>
  <si>
    <t>Zemnící svorka SP1 - FeZn</t>
  </si>
  <si>
    <t>2.10.4</t>
  </si>
  <si>
    <t>Hromosvodná svorka obecně (SS, SK, SR02, SU) FeZn</t>
  </si>
  <si>
    <t>2.10.5</t>
  </si>
  <si>
    <t>Zemnící svorka na potrubí ST06 - FeZn</t>
  </si>
  <si>
    <t>2.10.6</t>
  </si>
  <si>
    <t>Zemnící svorka na potrubí ST08 - FeZn</t>
  </si>
  <si>
    <t>2.10.7</t>
  </si>
  <si>
    <t>Antikorózní nátěr (gumoasfalt)</t>
  </si>
  <si>
    <t>2.11.1</t>
  </si>
  <si>
    <t>2.11.2</t>
  </si>
  <si>
    <t>Zemnící drát FeZn d=10mm</t>
  </si>
  <si>
    <t>2.11.3</t>
  </si>
  <si>
    <t>2.11.4</t>
  </si>
  <si>
    <t>2.11.5</t>
  </si>
  <si>
    <t>Svorka pro základový zemnič a armování</t>
  </si>
  <si>
    <t>2.11.6</t>
  </si>
  <si>
    <t>Zemnící svorka na potrubí ST3 - NEREZ</t>
  </si>
  <si>
    <t>2.11.7</t>
  </si>
  <si>
    <t>Zemnící svorka připojovací SP - NEREZ</t>
  </si>
  <si>
    <t>2.11.8</t>
  </si>
  <si>
    <t>Zemnící drát V2A - NEREZ</t>
  </si>
  <si>
    <t>2.11.9</t>
  </si>
  <si>
    <t>Zemnící lano FeZn 50 mm2</t>
  </si>
  <si>
    <t>2.11.10</t>
  </si>
  <si>
    <t>Lanový napínak vidlicový DIN1480, pozinkovaný, M16</t>
  </si>
  <si>
    <t>2.11.11</t>
  </si>
  <si>
    <t>Lanová svorka</t>
  </si>
  <si>
    <t>2.11.12</t>
  </si>
  <si>
    <t>2.12.1</t>
  </si>
  <si>
    <t>2.12.2</t>
  </si>
  <si>
    <t>2.12.3</t>
  </si>
  <si>
    <t>2.12.4</t>
  </si>
  <si>
    <t>2.12.5</t>
  </si>
  <si>
    <t>2.12.6</t>
  </si>
  <si>
    <t>2.13.1</t>
  </si>
  <si>
    <t>Podružný materiál</t>
  </si>
  <si>
    <t>3.1</t>
  </si>
  <si>
    <t>DEMONTÁŽ - ROZVÁDĚČ SKŘÍŇOVÝ - POLE do vel.: 1000mm x500 x 2200 včetně ekologické likvidace skříní a, jejich přístrojové náplně</t>
  </si>
  <si>
    <t>3.2</t>
  </si>
  <si>
    <t>DEMONTÁŽ - OVLÁDACÍ NEBO SDRUŽOVACÍ SKŘÍŇKA DO 600x300mm včetně ekologické likvidace</t>
  </si>
  <si>
    <t>3.3</t>
  </si>
  <si>
    <t>DEMONTÁŽ - KABEL DO 14x2,5  včetně ekologické likvidace</t>
  </si>
  <si>
    <t>3.4</t>
  </si>
  <si>
    <t>DEMONTÁŽ - KABEL DO 4x6  včetně ekologické likvidace</t>
  </si>
  <si>
    <t>3.5</t>
  </si>
  <si>
    <t>DEMONTÁŽ - ELEKROINSTALAČNÍ TRUBKA TUHÁ DO DN 50  včetně ekologické likvidace</t>
  </si>
  <si>
    <t>3.6</t>
  </si>
  <si>
    <t>DEMONTÁŽ - SAMOREGULAČNÍ TOPNÝ KABEL vč. PŘÍSLUŠENSTVÍ,   včetně ekologické likvidace</t>
  </si>
  <si>
    <t>3.7</t>
  </si>
  <si>
    <t>DEMONTÁŽ - VÝBOJKOVÉ NEBO ŽÁROVKOVÉ SVÍTIDLO VENKOVNÍ PRŮMYSLOVÉ, včetně ekologické likvidace</t>
  </si>
  <si>
    <t>4.1</t>
  </si>
  <si>
    <t>4.2</t>
  </si>
  <si>
    <t>4.3</t>
  </si>
  <si>
    <t>6.1</t>
  </si>
  <si>
    <t>Prověření stávajícího stavu</t>
  </si>
  <si>
    <t>6.2</t>
  </si>
  <si>
    <t>Montážní plošina pro práce ve výškách (kabelové trasy, přesteřešení, hromosvod), výška prací do 10m</t>
  </si>
  <si>
    <t>6.3</t>
  </si>
  <si>
    <t>Demontáže dle harmonogramu dem. atd.</t>
  </si>
  <si>
    <t>6.4</t>
  </si>
  <si>
    <t>Jiné náklady</t>
  </si>
  <si>
    <t>111201101R00</t>
  </si>
  <si>
    <t>Odstranění křovin a stromů o průměru do 10 cm při celkové ploše do 1 000 m2</t>
  </si>
  <si>
    <t>800-1</t>
  </si>
  <si>
    <t>POL1_</t>
  </si>
  <si>
    <t>s odstraněním kořenů a s případným nutným odklizením křovin a stromů na hromady na vzdálenost do 50 m nebo s naložením na dopravní prostředek, do sklonu terénu 1 : 5,</t>
  </si>
  <si>
    <t>SPI</t>
  </si>
  <si>
    <t>50</t>
  </si>
  <si>
    <t>VV</t>
  </si>
  <si>
    <t>121101103R00</t>
  </si>
  <si>
    <t>Sejmutí ornice s přemístěním na vzdálenost přes 100 do 250 m</t>
  </si>
  <si>
    <t>nebo lesní půdy, s vodorovným přemístěním na hromady v místě upotřebení nebo na dočasné či trvalé skládky se složením</t>
  </si>
  <si>
    <t>patky potrubí : 3*3*0,2*4</t>
  </si>
  <si>
    <t>patky stožáry : 4*4*0,2*4</t>
  </si>
  <si>
    <t>armuzel : 0,82</t>
  </si>
  <si>
    <t>130001101R00</t>
  </si>
  <si>
    <t>Příplatek k cenám za ztížené vykopávky v horninách jakékoliv třídy</t>
  </si>
  <si>
    <t>Příplatek k cenám hloubených vykopávek za ztížení vykopávky v blízkosti podzemního vedení nebo výbušnin pro jakoukoliv třídu horniny.</t>
  </si>
  <si>
    <t>armuzel : 2,17</t>
  </si>
  <si>
    <t>130901123RT3</t>
  </si>
  <si>
    <t>Bourání konstrukcí v hloubených vykopávkách z betonu, železového nebo z předpjatého, těžkou technikou</t>
  </si>
  <si>
    <t>s přemístěním suti na hromady na vzdálenost do 20 m nebo s uložením na dopravní prostředek,</t>
  </si>
  <si>
    <t>131301111R00</t>
  </si>
  <si>
    <t>Hloubení nezapažených jam a zářezů do 100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</si>
  <si>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</si>
  <si>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patky refýže : 4,5*4,5*2,5*4/2</t>
  </si>
  <si>
    <t>patky potrubí : 2,5*2,5*1,2*4/2</t>
  </si>
  <si>
    <t>patky stožáry : 3,5*3,5*1,4*4/2</t>
  </si>
  <si>
    <t>pro bouraný základ : 8</t>
  </si>
  <si>
    <t>armuzel : 7,24</t>
  </si>
  <si>
    <t>131301119R00</t>
  </si>
  <si>
    <t xml:space="preserve">Hloubení nezapažených jam a zářezů příplatek za lepivost, v hornině 4,  </t>
  </si>
  <si>
    <t>131101201R00</t>
  </si>
  <si>
    <t>Hloubení zapažených jam a zářezů do 100 m3, v hornině 1-2 ,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</si>
  <si>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</si>
  <si>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139711101RT4</t>
  </si>
  <si>
    <t>Vykopávka v uzavřených prostorách v hornině 4</t>
  </si>
  <si>
    <t>s naložením výkopku na dopravní prostředek</t>
  </si>
  <si>
    <t>objekt 202 : 15</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</si>
  <si>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</si>
  <si>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</si>
  <si>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</si>
  <si>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162301101R00</t>
  </si>
  <si>
    <t>Vodorovné přemístění výkopku z horniny 1 až 4, na vzdálenost přes 50  do 500 m</t>
  </si>
  <si>
    <t>po suchu, bez naložení výkopku, avšak se složením bez rozhrnutí, zpáteční cesta vozidla.</t>
  </si>
  <si>
    <t>240,44+7,24</t>
  </si>
  <si>
    <t>162701105R00</t>
  </si>
  <si>
    <t>Vodorovné přemístění výkopku z horniny 1 až 4, na vzdálenost přes 9 000  do 10 000 m</t>
  </si>
  <si>
    <t>57,484+9,41</t>
  </si>
  <si>
    <t>162701109R00</t>
  </si>
  <si>
    <t>Vodorovné přemístění výkopku příplatek k ceně za každých dalších i započatých 1 000 m přes 10 000 m_x000D_
 z horniny 1 až 4</t>
  </si>
  <si>
    <t>167101102R00</t>
  </si>
  <si>
    <t>Nakládání, skládání, překládání neulehlého výkopku nakládání výkopku_x000D_
 přes 100 m3, z horniny 1 až 4</t>
  </si>
  <si>
    <t>324,1+9,41</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</si>
  <si>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</si>
  <si>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</si>
  <si>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</si>
  <si>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</si>
  <si>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výkop refýž : 4,5*4,5*2,5*4</t>
  </si>
  <si>
    <t>vytlačená podsyp : -2,5*2,5*0,1*4</t>
  </si>
  <si>
    <t>vytlačená podkladní beton : -2,2*2,2*0,1*4</t>
  </si>
  <si>
    <t>vytlačená patky : -2*2*1,5*4</t>
  </si>
  <si>
    <t>výkop potrubí : 2,5*2,5*1,2*4</t>
  </si>
  <si>
    <t>vytlačená podsyp : -1,1*1,1*0,1*4</t>
  </si>
  <si>
    <t>vytlačená podkladní beton : -1*1*0,1*4</t>
  </si>
  <si>
    <t>vytlačená patky : -0,5*0,5*1*4</t>
  </si>
  <si>
    <t>výkop stožáry : 3,1*3,1*1,4*4</t>
  </si>
  <si>
    <t>vytlačená podsyp : -2*2*0,1*4</t>
  </si>
  <si>
    <t>vytlačená podkladní beton : -1,7*1,7*0,1*4</t>
  </si>
  <si>
    <t>vytlačená patky : -1,4*1,4*1,2*4</t>
  </si>
  <si>
    <t>pro bouraný základ : 8+3</t>
  </si>
  <si>
    <t>174201101R00</t>
  </si>
  <si>
    <t>Zásyp sypaninou bez zhutnění jam, šachet, rýh nebo kolem objektů v těchto vykopávkách</t>
  </si>
  <si>
    <t>včetně strojního přemístění materiálu ze vzdálenosti do 10 m od okraje zásypu</t>
  </si>
  <si>
    <t>armuzel jímka : 0,18</t>
  </si>
  <si>
    <t>180404111R00</t>
  </si>
  <si>
    <t>Založení hřišťového trávníku výsevem výsevem na ornici</t>
  </si>
  <si>
    <t>823-1</t>
  </si>
  <si>
    <t>s vyprofilováním, s přihnojením organickým hnojivem, naložením a odvozem shrabků a pokosené trávy na vzdálenost do 10 km a s jejich složením,</t>
  </si>
  <si>
    <t>Včetně pletí, válení a zalévání, pokosení a na ošetření trávníku do 2 měsíců po provedení výsevu.</t>
  </si>
  <si>
    <t>armuzel : 15,6</t>
  </si>
  <si>
    <t>181101102R00</t>
  </si>
  <si>
    <t>Úprava pláně v zářezech v hornině 1 až 4, se zhutněním</t>
  </si>
  <si>
    <t>vyrovnáním výškových rozdílů, ploch vodorovných a ploch do sklonu 1 : 5.</t>
  </si>
  <si>
    <t>patky refýže : 3*3*4</t>
  </si>
  <si>
    <t>patky potrubí : 1,4*1,4*4</t>
  </si>
  <si>
    <t>patky stožáry : 2,3*2,3*4</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</si>
  <si>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</si>
  <si>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</si>
  <si>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</si>
  <si>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181301103R00</t>
  </si>
  <si>
    <t>Rozprostření a urovnání ornice v rovině v souvislé ploše do 500 m2, tloušťka vrstvy přes 150 do 200 mm</t>
  </si>
  <si>
    <t>patky potrubí : 3*3*4</t>
  </si>
  <si>
    <t>patky stožáry : 4*4*4</t>
  </si>
  <si>
    <t>182001111R00</t>
  </si>
  <si>
    <t>Plošná úprava terénu při nerovnostech terénu přes 50 do 100 mm, v rovině nebo na svahu do 1:5</t>
  </si>
  <si>
    <t>s urovnáním povrchu, bez doplnění ornice, v hornině 1 až 4,</t>
  </si>
  <si>
    <t>armuzel : 12</t>
  </si>
  <si>
    <t>199000002R00</t>
  </si>
  <si>
    <t>Poplatky za skládku horniny 1- 4, skupina 17 05 04 z Katalogu odpadů</t>
  </si>
  <si>
    <t>podsyp : 2,5*2,5*0,1*4</t>
  </si>
  <si>
    <t>podkladní beton : 2,2*2,2*0,1*4</t>
  </si>
  <si>
    <t>patky : 2*2*1,5*4</t>
  </si>
  <si>
    <t>podsyp potrubí : 1,1*1,1*0,1*4</t>
  </si>
  <si>
    <t>podkladní beton potrubí : 1*1*0,1*4</t>
  </si>
  <si>
    <t>patky potrubí : 0,5*0,5*1*4</t>
  </si>
  <si>
    <t>podsyp stožáry : 2*2*0,1*4</t>
  </si>
  <si>
    <t>podkladní beton stožáry : 1,7*1,7*0,1*4</t>
  </si>
  <si>
    <t>patky stožáry : 1,4*1,4*1,2*4</t>
  </si>
  <si>
    <t>armuzel : 9,41</t>
  </si>
  <si>
    <t>119001431R00</t>
  </si>
  <si>
    <t>Dočasné zajištění kabelů nebo potrubí</t>
  </si>
  <si>
    <t>00572410R</t>
  </si>
  <si>
    <t>směs travní parková, pro mírnou zátěž</t>
  </si>
  <si>
    <t>SPCM</t>
  </si>
  <si>
    <t>Specifikace</t>
  </si>
  <si>
    <t>POL3_</t>
  </si>
  <si>
    <t>armuzel : 15,6/40</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</si>
  <si>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</si>
  <si>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</si>
  <si>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</si>
  <si>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273313511R00</t>
  </si>
  <si>
    <t>Beton základových desek prostý třídy C 12/15</t>
  </si>
  <si>
    <t>801-1</t>
  </si>
  <si>
    <t>dodávka a uložení betonu do připravené konstrukce,</t>
  </si>
  <si>
    <t>podkladní beton refýže : 2,2*2,2*0,1*4</t>
  </si>
  <si>
    <t>273313611R00</t>
  </si>
  <si>
    <t>Beton základových desek prostý třídy C 16/20</t>
  </si>
  <si>
    <t>objekt 202 : 3,1*3,8*0,1</t>
  </si>
  <si>
    <t>273321411R00</t>
  </si>
  <si>
    <t>Beton základových desek železový třídy C 25/30</t>
  </si>
  <si>
    <t>bez dodávky a uložení výztuže</t>
  </si>
  <si>
    <t>objekt 202 : 3,1*3,8*(0,2+0,1)</t>
  </si>
  <si>
    <t>273351215R00</t>
  </si>
  <si>
    <t>Bednění stěn základových desek zřízení</t>
  </si>
  <si>
    <t>svislé nebo šikmé (odkloněné) , půdorysně přímé nebo zalomené, stěn základových desek ve volných nebo zapažených jámách, rýhách, šachtách, včetně případných vzpěr,</t>
  </si>
  <si>
    <t>refýže : 2,1*4*0,1*4</t>
  </si>
  <si>
    <t>potrubí : 0,7*4*0,1*4</t>
  </si>
  <si>
    <t>stožáry : 1,6*4*0,1*4</t>
  </si>
  <si>
    <t>objekt 202 : (3,1+3,8*2)*0,1</t>
  </si>
  <si>
    <t>objekt 202 deska : (3,1+3,8*2)*0,2</t>
  </si>
  <si>
    <t>273351216R00</t>
  </si>
  <si>
    <t>Bednění stěn základových desek odstranění</t>
  </si>
  <si>
    <t>Včetně očištění, vytřídění a uložení bednicího materiálu.</t>
  </si>
  <si>
    <t>273361921R00</t>
  </si>
  <si>
    <t>Výztuž základových desek ze svařovaných sítí</t>
  </si>
  <si>
    <t>t</t>
  </si>
  <si>
    <t>včetně distančních prvků</t>
  </si>
  <si>
    <t>275321411R00</t>
  </si>
  <si>
    <t>Beton základových patek železový třídy C 25/30</t>
  </si>
  <si>
    <t>patky refýže : 2*2*1,5*4</t>
  </si>
  <si>
    <t>patky potrubí : 0,5*0,5*1,4*4</t>
  </si>
  <si>
    <t>patky stožáry : 1,4*1,4*1,6*4</t>
  </si>
  <si>
    <t>objekt 202 : 0,1</t>
  </si>
  <si>
    <t>armuzel : 6,96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</si>
  <si>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</si>
  <si>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</si>
  <si>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</si>
  <si>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refýže : 2*4*1,5*4</t>
  </si>
  <si>
    <t>potrubí : 0,5*4*1,4*4</t>
  </si>
  <si>
    <t>stožáry : 1,4*4*1,6*4</t>
  </si>
  <si>
    <t>objekt 202 : 0,6</t>
  </si>
  <si>
    <t>armuzel : 4,8</t>
  </si>
  <si>
    <t>275351216R00</t>
  </si>
  <si>
    <t>Bednění stěn základových patek odstranění</t>
  </si>
  <si>
    <t>Včetně očištění, vytřídění a uložení bednícího materiálu.</t>
  </si>
  <si>
    <t>275361921R00</t>
  </si>
  <si>
    <t>Výztuž základových patek ze svařovaných sítí</t>
  </si>
  <si>
    <t>potrubí : 0,0948</t>
  </si>
  <si>
    <t>stožáry : 0,7742</t>
  </si>
  <si>
    <t>objekt 202 : 0,005</t>
  </si>
  <si>
    <t>275361721R00</t>
  </si>
  <si>
    <t>Výztuž základových patek z betonářské oceli BSt 500 S</t>
  </si>
  <si>
    <t>refýže : 0,53415</t>
  </si>
  <si>
    <t>279311115R00</t>
  </si>
  <si>
    <t>Postupné podbetonování základového zdiva z betonu třídy C 20/25</t>
  </si>
  <si>
    <t>801-4</t>
  </si>
  <si>
    <t>jakékoliv tloušťky bez výkopu, pažení a bednění, prostým betonem, včetně pomocného pracovního lešení</t>
  </si>
  <si>
    <t>289970111R00</t>
  </si>
  <si>
    <t>Geotextílie separační, filtrační, zpevňující polypropylén, 300 g/m2</t>
  </si>
  <si>
    <t>800-2</t>
  </si>
  <si>
    <t>armuzel : 11,52</t>
  </si>
  <si>
    <t>271531121R00</t>
  </si>
  <si>
    <t>Polštář základu z kameniva hr. drceného 0-63 mm</t>
  </si>
  <si>
    <t>zásyp refýž : 2,5*2,5*0,1*4</t>
  </si>
  <si>
    <t>zásyp stožáry : 1,7*1,7*0,1*4</t>
  </si>
  <si>
    <t>271571121R00</t>
  </si>
  <si>
    <t>Polštář základu ze štěrkopísku tříděného 0-32</t>
  </si>
  <si>
    <t>podsyp refýž : 2,5*2,5*0,1*4</t>
  </si>
  <si>
    <t>275352116R00</t>
  </si>
  <si>
    <t>Bednění příplatek za hrany nad terénem</t>
  </si>
  <si>
    <t xml:space="preserve">m     </t>
  </si>
  <si>
    <t>Kalkul</t>
  </si>
  <si>
    <t>armuzel : 16</t>
  </si>
  <si>
    <t>380932115R00</t>
  </si>
  <si>
    <t>Vlepení výztuže do vrtu v betonu průměr výztuže 12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</si>
  <si>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</si>
  <si>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základ pod čerpadlem : 6*0,2</t>
  </si>
  <si>
    <t>612409991R00</t>
  </si>
  <si>
    <t>Začištění omítek kolem oken, dveří a obkladů apod. maltou vápenou</t>
  </si>
  <si>
    <t>4,8*4</t>
  </si>
  <si>
    <t>621412215R00</t>
  </si>
  <si>
    <t>Nátěr základů vnějších silikonový hydrofobní</t>
  </si>
  <si>
    <t>včetně penetrace podkladu</t>
  </si>
  <si>
    <t>patky refýže : (2*4*1,5+2*2)*4</t>
  </si>
  <si>
    <t>patky potrubí : (0,5*4*1,4+0,5*0,5)*4</t>
  </si>
  <si>
    <t>639571210R00</t>
  </si>
  <si>
    <t>Kačírek pro okapový chodník tl. 100 mm</t>
  </si>
  <si>
    <t>armuzel : 0,6</t>
  </si>
  <si>
    <t>642944121RU4</t>
  </si>
  <si>
    <t>Ocelové zárubně osazované dodatečně šířky 800 mm, výšky 1970 mm, hloubky 150 mm</t>
  </si>
  <si>
    <t>lisované nebo z úhelníků s vybetonováním prahu, z pomocného pracovního lešení o výšce podlahy do 1900 mm a pro zatížení do 1,5 kPa, včetně dodávky zárubně</t>
  </si>
  <si>
    <t>952901411R00</t>
  </si>
  <si>
    <t>Vyčištění budov a ostatních objektů ostatních objektů (např. kanálů, zásobníků, kůlen apod.) - vynesení zbytků stavebního rumu, kropení a 2 x zametení podlah, oprášení stěn a výplní otvorů jakékoliv výšky podlaží</t>
  </si>
  <si>
    <t>70+36+36+28+10</t>
  </si>
  <si>
    <t>961055111R00</t>
  </si>
  <si>
    <t>Bourání základů železobetonových</t>
  </si>
  <si>
    <t>801-3</t>
  </si>
  <si>
    <t>nebo vybourání otvorů průřezové plochy přes 4 m2 v základech</t>
  </si>
  <si>
    <t>965042241RT4</t>
  </si>
  <si>
    <t>Bourání podkladů pod dlažby nebo litých celistvých dlažeb a mazanin  betonových nebo z litého asfaltu, tloušťky přes 100 mm, plochy přes 4 m2</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</si>
  <si>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</si>
  <si>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</si>
  <si>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</si>
  <si>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</si>
  <si>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</si>
  <si>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970041100R00</t>
  </si>
  <si>
    <t>Jádrové vrtání, kruhové prostupy v prostém betonu jádrové vrtání , do D 100 mm</t>
  </si>
  <si>
    <t>970251200R00</t>
  </si>
  <si>
    <t>Řezání železobetonu hloubka řezu 200 mm</t>
  </si>
  <si>
    <t>999281105R00</t>
  </si>
  <si>
    <t xml:space="preserve">Přesun hmot pro opravy a údržbu objektů pro opravy a údržbu dosavadních objektů včetně vnějších plášťů_x000D_
 výšky do 6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</si>
  <si>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</si>
  <si>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</si>
  <si>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</si>
  <si>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</si>
  <si>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</si>
  <si>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</si>
  <si>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</si>
  <si>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</si>
  <si>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</si>
  <si>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</si>
  <si>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</si>
  <si>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711142559RY1</t>
  </si>
  <si>
    <t>Provedení izolace proti zemní vlhkosti pásy přitavením svislá, 1 vrstva, s dodávkou izolačního pásu se skleněnou nebo polyesterovou vložkou, s minerálním posypem</t>
  </si>
  <si>
    <t>998711201R00</t>
  </si>
  <si>
    <t>Přesun hmot pro izolace proti vodě svisle do 6 m</t>
  </si>
  <si>
    <t>50 m vodorovně měřeno od těžiště půdorysné plochy skládky do těžiště půdorysné plochy objektu</t>
  </si>
  <si>
    <t>764352301R00</t>
  </si>
  <si>
    <t>Žlaby z hlníkového plechu výroba a montáž žlabů včetně háků, čel, rohů, rovných hrdel a dilatací_x000D_
 podokapních půlkulatých, rš 250 mm</t>
  </si>
  <si>
    <t>800-764</t>
  </si>
  <si>
    <t>včetně spojovacích prostředků.</t>
  </si>
  <si>
    <t>armuzel : 2,4</t>
  </si>
  <si>
    <t>764454391R00</t>
  </si>
  <si>
    <t>Odpadní trouby z hliníkového plechu montáž trub Al odpadních kruhových</t>
  </si>
  <si>
    <t>včetně spojovacích prostředků a těsnicí hmoty.</t>
  </si>
  <si>
    <t>armuzel : 10,5</t>
  </si>
  <si>
    <t>553448109R</t>
  </si>
  <si>
    <t>roura svodová lakovaný hliník; tl. 0,8 mm; DN 80,0 mm; l = 1 000 až 4 000 mm</t>
  </si>
  <si>
    <t>998764202R00</t>
  </si>
  <si>
    <t>Přesun hmot pro konstrukce klempířské v objektech výšky do 12 m</t>
  </si>
  <si>
    <t>50 m vodorovně</t>
  </si>
  <si>
    <t>767995102R00</t>
  </si>
  <si>
    <t>Výroba a montáž atypických kovovových doplňků staveb hmotnosti přes 5 do 10 kg</t>
  </si>
  <si>
    <t>800-767</t>
  </si>
  <si>
    <t>M36x3 dl.1100mm : 8*4*4</t>
  </si>
  <si>
    <t>kotva M16 : 8*4</t>
  </si>
  <si>
    <t>7679111210R00</t>
  </si>
  <si>
    <t>Montáž a demontáž oplocení staveniště vč.nájmu</t>
  </si>
  <si>
    <t>998767201R00</t>
  </si>
  <si>
    <t>Přesun hmot pro kovové stavební doplňk. konstrukce v objektech výšky do 6 m</t>
  </si>
  <si>
    <t>783222100R00</t>
  </si>
  <si>
    <t xml:space="preserve">Nátěry kov.stavebních doplňk.konstrukcí syntetické dvojnásobné,  </t>
  </si>
  <si>
    <t>800-783</t>
  </si>
  <si>
    <t>Nátěry budou provedeny dle standardů Čepro a.s.</t>
  </si>
  <si>
    <t>783881261R00</t>
  </si>
  <si>
    <t>Nátěr betonových podlah protiolejový</t>
  </si>
  <si>
    <t>objekt 202 : 25+5</t>
  </si>
  <si>
    <t>210220021RT1</t>
  </si>
  <si>
    <t>Montáž uzemňovacího vedení v zemi, včetně svorek, propojení a izolace spojů, z profilů ocelových pozinkovaných  (FeZn),  , včetně dodávky pásku 30 x 4 mm, bez nátěru</t>
  </si>
  <si>
    <t>včetně montáže svorek spojovacích, odbočných, upevňovacích a spojovacího materiálu.</t>
  </si>
  <si>
    <t>armuzel : 20</t>
  </si>
  <si>
    <t>229830010R00</t>
  </si>
  <si>
    <t>Demontáž stávajícího stožáru</t>
  </si>
  <si>
    <t>230330078R00</t>
  </si>
  <si>
    <t>Chránička potrubí Fe, délka 0,5 m, 89 x 3,6</t>
  </si>
  <si>
    <t>979081121R00</t>
  </si>
  <si>
    <t>Odvoz suti a vybouraných hmot na skládku příplatek za každý další 1 km</t>
  </si>
  <si>
    <t>13,03604*19</t>
  </si>
  <si>
    <t>979082121R00</t>
  </si>
  <si>
    <t>Vnitrostaveništní doprava suti a vybouraných hmot příplatek k ceně za každých dalších 5 m</t>
  </si>
  <si>
    <t>13,03604*2</t>
  </si>
  <si>
    <t>979081111R00</t>
  </si>
  <si>
    <t>Odvoz suti a vybouraných hmot na skládku do 1 km</t>
  </si>
  <si>
    <t>Přesun suti</t>
  </si>
  <si>
    <t>POL8_</t>
  </si>
  <si>
    <t>Včetně naložení na dopravní prostředek a složení na skládku, bez poplatku za skládku.</t>
  </si>
  <si>
    <t>979082111R00</t>
  </si>
  <si>
    <t>Vnitrostaveništní doprava suti a vybouraných hmot do 10 m</t>
  </si>
  <si>
    <t>979990103R00</t>
  </si>
  <si>
    <t>Poplatek za skládku beton do 30x30 cm, skupina 17 01 01 z Katalogu odpadů</t>
  </si>
  <si>
    <t>včetně pomocného lešení.</t>
  </si>
  <si>
    <t>943943221R00</t>
  </si>
  <si>
    <t>Montáž lešení prostorového lehkého bez podlah výšky do 10 m</t>
  </si>
  <si>
    <t>800-3</t>
  </si>
  <si>
    <t>pro zatížení podlahové plochy do 2 kPa (200 kg/m2),</t>
  </si>
  <si>
    <t>35*25*6+25*6*6+3*2*2+5*3*8</t>
  </si>
  <si>
    <t>943943298R00</t>
  </si>
  <si>
    <t>Pronájem lešení prostorového lehkého za den použití</t>
  </si>
  <si>
    <t>6282*15</t>
  </si>
  <si>
    <t>943943821R00</t>
  </si>
  <si>
    <t>Demontáž lešení prostorového lehkého výšky do 10 m</t>
  </si>
  <si>
    <t>bez podlah pro zatížení podlahové plochy do 2 kPa (200 kg/m2),</t>
  </si>
  <si>
    <t>945+123+36+36+28+10</t>
  </si>
  <si>
    <t>953981102R00</t>
  </si>
  <si>
    <t>Chemické kotvy do betonu, do cihelného zdiva do betonu, hloubky 90 mm, M 10, ampule pro chemickou kotvu</t>
  </si>
  <si>
    <t>objekt 202 : 20</t>
  </si>
  <si>
    <t>953981103R00</t>
  </si>
  <si>
    <t>Chemické kotvy do betonu, do cihelného zdiva do betonu, hloubky 110 mm, M 12, ampule pro chemickou kotvu</t>
  </si>
  <si>
    <t>podepření potrubí : 12</t>
  </si>
  <si>
    <t>rám pro park.ramen : 12+4</t>
  </si>
  <si>
    <t>rám pro EGT : 4</t>
  </si>
  <si>
    <t>rám pro CIVACON : 4+4</t>
  </si>
  <si>
    <t>rám pro Microload : 8</t>
  </si>
  <si>
    <t>953981107R00</t>
  </si>
  <si>
    <t>Chemické kotvy do betonu, do cihelného zdiva do betonu, hloubky 280 mm, M 30, ampule pro chemickou kotvu</t>
  </si>
  <si>
    <t>nová trefýž : 16</t>
  </si>
  <si>
    <t>979951111R00</t>
  </si>
  <si>
    <t>Výkup kovů železný šrot, tloušťky do 4 mm</t>
  </si>
  <si>
    <t>Pro vyjádření výnosu ve prospěch zhotovitele je nutné jednotkovou cenu uvést se záporným znaménkem. (Získaná částka ponižuje náklad stavby.)</t>
  </si>
  <si>
    <t>8,68+0,45408</t>
  </si>
  <si>
    <t>979951112R00</t>
  </si>
  <si>
    <t>Výkup kovů železný šrot, tloušťky nad 4 mm</t>
  </si>
  <si>
    <t>764352208R00</t>
  </si>
  <si>
    <t>Nové okapy a svody pozink</t>
  </si>
  <si>
    <t xml:space="preserve">m2    </t>
  </si>
  <si>
    <t>764359842R00</t>
  </si>
  <si>
    <t>Demontáž stávajících okapů, svodů</t>
  </si>
  <si>
    <t>767392112R00</t>
  </si>
  <si>
    <t>Montáž krytiny střech plechem tvarovaným šroubováním</t>
  </si>
  <si>
    <t>opláštění nová refýž : 232</t>
  </si>
  <si>
    <t>opláštění stávající přestřešení : 1201</t>
  </si>
  <si>
    <t>armuzel : 12,8</t>
  </si>
  <si>
    <t>767392802R00</t>
  </si>
  <si>
    <t>Demontáž krytin střech z plechů šroubovaných</t>
  </si>
  <si>
    <t>stávající přeštřešení opláštění : 1240</t>
  </si>
  <si>
    <t>767590110R00</t>
  </si>
  <si>
    <t>Montáž podlahových konstrukcí podlahových roštů svařováním</t>
  </si>
  <si>
    <t>RTS 21/ II</t>
  </si>
  <si>
    <t>271</t>
  </si>
  <si>
    <t>armuzel : 100,6</t>
  </si>
  <si>
    <t>kotvení nová refýž : 1348</t>
  </si>
  <si>
    <t>nosná kce nová refýž : 12203</t>
  </si>
  <si>
    <t>podepření potrubí : 494</t>
  </si>
  <si>
    <t>rám aditivace : 971</t>
  </si>
  <si>
    <t>rám parkování ramen : 130</t>
  </si>
  <si>
    <t>rám pro EGT : 29</t>
  </si>
  <si>
    <t>rám pro CIVACON : 34</t>
  </si>
  <si>
    <t>rám pro Microload : 100</t>
  </si>
  <si>
    <t>úprava podlahy objekt 202 : 205</t>
  </si>
  <si>
    <t>POK : 15</t>
  </si>
  <si>
    <t>armuzel : 4161,5</t>
  </si>
  <si>
    <t>767996803R00</t>
  </si>
  <si>
    <t>Demontáž ostatních doplňků staveb atypických konstrukcí_x000D_
 o hmotnosti přes 100 do 250 kg</t>
  </si>
  <si>
    <t>stávající ocel.kce objekt 202 : 200</t>
  </si>
  <si>
    <t>767996804R00</t>
  </si>
  <si>
    <t>Demontáž ostatních doplňků staveb atypických konstrukcí_x000D_
 o hmotnosti přes 250 do 500 kg</t>
  </si>
  <si>
    <t>stávající přestřešení atika : 1000</t>
  </si>
  <si>
    <t>767996805R00</t>
  </si>
  <si>
    <t>Demontáž ostatních doplňků staveb atypických konstrukcí_x000D_
 o hmotnosti přes 500 kg</t>
  </si>
  <si>
    <t>stávající přestřešení zábrana : 400</t>
  </si>
  <si>
    <t>15484121R</t>
  </si>
  <si>
    <t>profil ocelový trapézový 40S/160; tl. 0,75 mm; výška vlny 39,0 mm; žárově poaluzinkováno; délka 2 - 12 m; prosvětlovací provedení, antikondenzační provedení, délka pod 2m, skružování systémem soft-line</t>
  </si>
  <si>
    <t>opláštění refýž : 232*1,15</t>
  </si>
  <si>
    <t>opláštění stávající přestřešení : 1201*1,15</t>
  </si>
  <si>
    <t>15484130R</t>
  </si>
  <si>
    <t>profil ocelový trapézový 55/250; tl. 0,75 mm; výška vlny 55,0 mm; žárově poaluzinkováno; délka 2 - 12 m; antikondenzační provedení, délka pod 2m</t>
  </si>
  <si>
    <t>armuzel : 12,8*1,15</t>
  </si>
  <si>
    <t>55347146R</t>
  </si>
  <si>
    <t>rošt podlahový svařovaný; š = 1 000 mm; l = 1 000 mm; nosný prut 30/3; oko 30/30; povrch žárové zinkování</t>
  </si>
  <si>
    <t>10</t>
  </si>
  <si>
    <t>armuzel : 3,7</t>
  </si>
  <si>
    <t>998767202R00</t>
  </si>
  <si>
    <t>Přesun hmot pro kovové stavební doplňk. konstrukce v objektech výšky do 12 m</t>
  </si>
  <si>
    <t>783108814R00</t>
  </si>
  <si>
    <t>Čištění povrchu otryskáním minerálním materiálem, stupeň očištění Sa 3, tryskací materiál křemičitan hlinitý</t>
  </si>
  <si>
    <t>stávající profily refýže : 1400</t>
  </si>
  <si>
    <t>nové profily refýž : 12203*0,03</t>
  </si>
  <si>
    <t>podepření potrubí : 494*0,03</t>
  </si>
  <si>
    <t>rám aditivace : 971*0,03</t>
  </si>
  <si>
    <t>rám parkování ramen : 130*0,03</t>
  </si>
  <si>
    <t>rám pro EGT : 29*0,03</t>
  </si>
  <si>
    <t>rám pro CIVACON : 34*0,03</t>
  </si>
  <si>
    <t>rám pro Microload : 100*0,03</t>
  </si>
  <si>
    <t>úprava podlahy objekt 202 : 205*0,03</t>
  </si>
  <si>
    <t>POK : 15*0,03</t>
  </si>
  <si>
    <t>783151215R00</t>
  </si>
  <si>
    <t>Nátěry ocel. konstrukcí epoxidové a epoxidehtové epoxidové, konstrukcí středních "B", jednonásobné s 2x emailováním</t>
  </si>
  <si>
    <t>783903811R00</t>
  </si>
  <si>
    <t>Ostatní práce odmaštění chemickými rozpuštědly</t>
  </si>
  <si>
    <t>783904811R00</t>
  </si>
  <si>
    <t>Ostatní práce odrezivění kovových konstrukcí</t>
  </si>
  <si>
    <t>210030911R00</t>
  </si>
  <si>
    <t xml:space="preserve">Montáž stožáru  trubkového bez ohledu na hmotnost ,  </t>
  </si>
  <si>
    <t>210204103RS2</t>
  </si>
  <si>
    <t>Montáž ocelového výložníku jednoramenného, na ocelový sloup, hmotnost výložníku do 35 kg, včetně nákladů na montážní plošinu</t>
  </si>
  <si>
    <t>Montáž výložníku, jejich rozvoz po trase, postavení, vyrovnání a definitivní zajištění v poloze.</t>
  </si>
  <si>
    <t>210204112R00</t>
  </si>
  <si>
    <t>Montáž kotevní rošt a stožárová příruba</t>
  </si>
  <si>
    <t>31675104R</t>
  </si>
  <si>
    <t>stožár ocelový osvětlovací, uliční,dálniční; stupňovitý-vícekrát odstupňovaný, bezpaticový; zapuštěný do země; výška = 16,0 m; zapuštěná hloubka = 1,5 m; horní pr. 114 mm; střední pr. 159 mm; spodní pr. 219 mm; výška celk. L = 17,5 m; zatížení 70 kg</t>
  </si>
  <si>
    <t>31677100R</t>
  </si>
  <si>
    <t>Výložník UD 1-500/114, pro stožár horní průměr 76 mm</t>
  </si>
  <si>
    <t>31677200R</t>
  </si>
  <si>
    <t>Kotevní rošt se základovou deskou KR 500, pro stožár horní průměr 76 mm</t>
  </si>
  <si>
    <t>31677201R</t>
  </si>
  <si>
    <t>Stožárová příruba tvarová PS 500, pro stožár horní průměr 76 mm</t>
  </si>
  <si>
    <t>10,73408*19</t>
  </si>
  <si>
    <t>10,73408*2</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</si>
  <si>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</si>
  <si>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</si>
  <si>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</si>
  <si>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</si>
  <si>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113107315R00</t>
  </si>
  <si>
    <t>Odstranění podkladů nebo krytů z kameniva těženého, v ploše jednotlivě do 50 m2, tloušťka vrstvy 150 mm</t>
  </si>
  <si>
    <t>113202111R00</t>
  </si>
  <si>
    <t>Vytrhání obrub z krajníků nebo obrubníků stojatých</t>
  </si>
  <si>
    <t>s vybouráním lože, s přemístěním hmot na skládku na vzdálenost do 3 m nebo naložením na dopravní prostředek</t>
  </si>
  <si>
    <t>121101102R00</t>
  </si>
  <si>
    <t>Sejmutí ornice s přemístěním na vzdálenost přes 50 do 100 m</t>
  </si>
  <si>
    <t>122201101R00</t>
  </si>
  <si>
    <t>Odkopávky a  prokopávky nezapažené v hornině 3_x000D_
 do 100 m3</t>
  </si>
  <si>
    <t>s přehozením výkopku na vzdálenost do 3 m nebo s naložením na dopravní prostředek,</t>
  </si>
  <si>
    <t>167101101R00</t>
  </si>
  <si>
    <t>Nakládání, skládání, překládání neulehlého výkopku nakládání výkopku_x000D_
 do 100 m3, z horniny 1 až 4</t>
  </si>
  <si>
    <t>181101101R00</t>
  </si>
  <si>
    <t>Úprava pláně v zářezech v hornině 1 až 4, bez zhutnění</t>
  </si>
  <si>
    <t>181201111R00</t>
  </si>
  <si>
    <t>Úprava pláně v násypech bez rozlišení horniny, se zhutněním - ručně</t>
  </si>
  <si>
    <t>vyrovnání výškových rozdílů, plochy vodorovné a plochy do sklonu 1 : 5,</t>
  </si>
  <si>
    <t>199000001R00</t>
  </si>
  <si>
    <t xml:space="preserve">Poplatky za skládku ornice,  </t>
  </si>
  <si>
    <t>59691019.AR1</t>
  </si>
  <si>
    <t>Recyklovaná zemina nenamrzavá do násypu</t>
  </si>
  <si>
    <t xml:space="preserve">m3    </t>
  </si>
  <si>
    <t>564871111RT4</t>
  </si>
  <si>
    <t>Podklad ze štěrkodrti s rozprostřením a zhutněním frakce 0-63 mm, tloušťka po zhutnění 250 mm</t>
  </si>
  <si>
    <t>567123814R00</t>
  </si>
  <si>
    <t>Podklad z kameniva zpevněného cementem na dálnici KZC 1, tloušťka po zhutnění 150 mm</t>
  </si>
  <si>
    <t>a na letištních plochách bez dilatačních spár, s rozprostřením a zhutněním, postřik ochrannou emulzí,</t>
  </si>
  <si>
    <t>572471111R01</t>
  </si>
  <si>
    <t>Oprava nezjištěných poruch cemneto betonových desek cca.2% plochy</t>
  </si>
  <si>
    <t>599141111R01</t>
  </si>
  <si>
    <t>Vyplnění dilatačních spár mezi obrubníkem a komunikací elastickým tmelem</t>
  </si>
  <si>
    <t>dilatace : (51+3,5)*2+12</t>
  </si>
  <si>
    <t>631317210R00</t>
  </si>
  <si>
    <t>Mazanina z betonu prostého řezání dilatačních spár v čerstvém betonu vyztuženém, hloubky 0-100 mm</t>
  </si>
  <si>
    <t>(z kameniva) hlazená dřevěným hladítkem</t>
  </si>
  <si>
    <t>631315811RT3</t>
  </si>
  <si>
    <t>Mazanina z betonu vyztuženého tl. přes 120 do 240 mm třídy C 30/37,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</si>
  <si>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</si>
  <si>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</si>
  <si>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refýž : 82*0,36</t>
  </si>
  <si>
    <t>917862111RT5</t>
  </si>
  <si>
    <t>Osazení silničního nebo chodníkového betonového obrubníku včetně dodávky obrubníku_x000D_
 stojatého, rozměru 1000/100/250 mm, s boční opěrou z betonu prostého, do lože z betonu prostého C 12/15</t>
  </si>
  <si>
    <t>S dodáním hmot pro lože tl. 80-100 mm.</t>
  </si>
  <si>
    <t>917862111RU4</t>
  </si>
  <si>
    <t>Osazení silničního nebo chodníkového betonového obrubníku včetně dodávky obrubníku_x000D_
 stojatého, obloukového 780/150/250, s boční opěrou z betonu prostého, do lože z betonu prostého C 12/15</t>
  </si>
  <si>
    <t>919731112R01</t>
  </si>
  <si>
    <t>Úprava styčné plochy betonové komunikace pod stěrku</t>
  </si>
  <si>
    <t>931961115R01</t>
  </si>
  <si>
    <t>Vložky do dilatačních spár, polystyren, tl 20 mm</t>
  </si>
  <si>
    <t>dilatace : (51+3,5)*2*0,25+12*0,1</t>
  </si>
  <si>
    <t>998224111R00</t>
  </si>
  <si>
    <t>Přesun hmot komunikací, kryt monolitický betonový jakékoliv délky objektu</t>
  </si>
  <si>
    <t>vodorovně do 200 m</t>
  </si>
  <si>
    <t>711171559RV3</t>
  </si>
  <si>
    <t>Provedení izolace proti zemní vlhkosti termoplasty vodorovné, volně položené, fólie z PE, tloušťky 2 mm</t>
  </si>
  <si>
    <t>711191171R00</t>
  </si>
  <si>
    <t>Provedení izolace proti zemní vlhkosti ostatní vodorovné uložení, podkladní textilie, bez dodávky materiálu</t>
  </si>
  <si>
    <t>711191172R00</t>
  </si>
  <si>
    <t>Provedení izolace proti zemní vlhkosti ostatní vodorovné uložení, ochranná textilie, bez dodávky materiálu</t>
  </si>
  <si>
    <t>693660194R1</t>
  </si>
  <si>
    <t>Textilie netkaná IZOCHRAN šíře 200 cm, 500 g/m2</t>
  </si>
  <si>
    <t>90*1,15</t>
  </si>
  <si>
    <t>693660195R1</t>
  </si>
  <si>
    <t>Textilie netkaná IZOCHRAN šíře 200 cm, 600 g/m2</t>
  </si>
  <si>
    <t>777811205R00</t>
  </si>
  <si>
    <t>Oprava komunikace vrstvanou epoxid polyuretanovou stěrkou FLIMEX</t>
  </si>
  <si>
    <t>včetně penetrace podkladu, nosné vrstvy prosypané křemičitým pískem a uzavírací vrstvy.</t>
  </si>
  <si>
    <t>998777201R00</t>
  </si>
  <si>
    <t>Přesun hmot pro podlahy syntetické v objektech výšky do 6 m</t>
  </si>
  <si>
    <t>800-773</t>
  </si>
  <si>
    <t>979095312R00</t>
  </si>
  <si>
    <t>Naložení a složení suti</t>
  </si>
  <si>
    <t>suť : (4,14+9,9+12,96)*1,8</t>
  </si>
  <si>
    <t>48,6*19</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</si>
  <si>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</si>
  <si>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</si>
  <si>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</si>
  <si>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132301210R00</t>
  </si>
  <si>
    <t xml:space="preserve">Hloubení rýh šířky přes 60 do 200 cm do 50 m3, v hornině 4, hloubení strojně </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</si>
  <si>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</si>
  <si>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</si>
  <si>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</si>
  <si>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</si>
  <si>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</si>
  <si>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827-1</t>
  </si>
  <si>
    <t>v otevřeném výkopu,</t>
  </si>
  <si>
    <t>871313121R00</t>
  </si>
  <si>
    <t>Montáž potrubí z trub z plastů těsněných gumovým kroužkem  DN 150 mm</t>
  </si>
  <si>
    <t>v otevřeném výkopu ve sklonu do 20 %,</t>
  </si>
  <si>
    <t>877313123R00</t>
  </si>
  <si>
    <t>Montáž tvarovek na potrubí z trub z plastů těsněných gumovým kroužkem jednoosých DN 150 mm</t>
  </si>
  <si>
    <t>877355122R00</t>
  </si>
  <si>
    <t>Montáž nalepovací odbočné tvarovky z trub z plastů DN 200 mm</t>
  </si>
  <si>
    <t>892571111R00</t>
  </si>
  <si>
    <t>Zkoušky těsnosti kanalizačního potrubí zkouška těsnosti kanalizačního potrubí vodou_x000D_
 do DN 200 mm</t>
  </si>
  <si>
    <t>vodou nebo vzduchem,</t>
  </si>
  <si>
    <t>892573111R00</t>
  </si>
  <si>
    <t>Zkoušky těsnosti kanalizačního potrubí zabezpečení konců kanalizačního potrubí při tlakových zkouškách vodou_x000D_
 do DN 200 mm</t>
  </si>
  <si>
    <t>úsek</t>
  </si>
  <si>
    <t>892855111R00</t>
  </si>
  <si>
    <t>Kamerové prohlídky potrubí do 15 m</t>
  </si>
  <si>
    <t>899731111R00</t>
  </si>
  <si>
    <t>Signalizační vodič CYY, 1,5 mm2</t>
  </si>
  <si>
    <t>28615232.AR</t>
  </si>
  <si>
    <t>trubka plastová kanalizační PP; hladká, s hrdlem; D = 110,0 mm; s = 2,70 mm; l = 500,0 mm</t>
  </si>
  <si>
    <t>28615234.AR</t>
  </si>
  <si>
    <t>trubka plastová kanalizační PP; hladká, s hrdlem; D = 110,0 mm; s = 2,70 mm; l = 1000,0 mm</t>
  </si>
  <si>
    <t>28615256.AR</t>
  </si>
  <si>
    <t>trubka plastová kanalizační PP; hladká, s hrdlem; D = 160,0 mm; s = 3,90 mm; l = 2000,0 mm</t>
  </si>
  <si>
    <t>28615297.AR</t>
  </si>
  <si>
    <t>koleno PP; 45,0 °; D = 110,0 mm; hladké, s 1 hrdlem</t>
  </si>
  <si>
    <t>28615406R</t>
  </si>
  <si>
    <t>redukce excentrická; PP; d = 150,0 mm; d2 = 100 mm; hladká</t>
  </si>
  <si>
    <t>28615443.AR</t>
  </si>
  <si>
    <t>kus čisticí DN 100,0 mm; PP</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</si>
  <si>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</si>
  <si>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</si>
  <si>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</si>
  <si>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</si>
  <si>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00525  R</t>
  </si>
  <si>
    <t>Protokol o zkoušce vodotěsnosti</t>
  </si>
  <si>
    <t>Soubor</t>
  </si>
  <si>
    <t>POL99_8</t>
  </si>
  <si>
    <t>Náklady zhotovitele, související s prováděním zkoušek a revizí předepsaných technickými normami nebo objednatelem a které jsou pro provedení díla nezbytné.</t>
  </si>
  <si>
    <t>00526  R</t>
  </si>
  <si>
    <t>Protokol o měření míry zhutnění</t>
  </si>
  <si>
    <t>005231024R</t>
  </si>
  <si>
    <t>Záznam z prohlídky kamerou</t>
  </si>
  <si>
    <t>005231025R</t>
  </si>
  <si>
    <t>Kalibrační protokoly</t>
  </si>
  <si>
    <t>1.1</t>
  </si>
  <si>
    <t>Pěnová hubice visící, typ B-1, 15mm, K43, mosaz</t>
  </si>
  <si>
    <t>1.2</t>
  </si>
  <si>
    <t>Pěnová hubice visící, typ B-1, 15mm, K43, mosaz - náhradní</t>
  </si>
  <si>
    <t>POL3_0</t>
  </si>
  <si>
    <t>1.3</t>
  </si>
  <si>
    <t>Kulový ventil DN50 vč. mosazné zátky</t>
  </si>
  <si>
    <t>Trubka závitová DN25 pozinkovaná, společně se všemi potřebnými závěsy, spojkami, fittinkami,, odbočkami atd.  Tloušťka stěny dle EN</t>
  </si>
  <si>
    <t>Trubka závitová DN50 pozinkovaná, společně se všemi potřebnými závěsy, spojkami, fittinkami,, odbočkami atd.  Tloušťka stěny dle EN</t>
  </si>
  <si>
    <t>2.3</t>
  </si>
  <si>
    <t>Navrtávací pas drážkovaný DN100x50, provední pozink</t>
  </si>
  <si>
    <t>Tlaková zkouška vzduch + voda</t>
  </si>
  <si>
    <t>Úprava map v grafickém nadstavbovém systému (úprava situace a objektu)</t>
  </si>
  <si>
    <t>Uložení prvku EPS do grafických map</t>
  </si>
  <si>
    <t>Esserbus koppler 4vstupy/2výstupy</t>
  </si>
  <si>
    <t>1.4</t>
  </si>
  <si>
    <t>Kryt z plastické hmoty k montáži kopplerů na C nebo DIN lištu</t>
  </si>
  <si>
    <t>1.5</t>
  </si>
  <si>
    <t>Tlačítkový hlásič požáru do prostor s nebezpečím výbuchu hořlavých plynů a par -zóna 1</t>
  </si>
  <si>
    <t>1.6</t>
  </si>
  <si>
    <t>Povětrnostní kryt pro tlačítkové hlásiče požáru do prostor s nebezpečím výbuchu hořlavých plynů a, par</t>
  </si>
  <si>
    <t>1.7</t>
  </si>
  <si>
    <t>Automatický plamenný IR hlásič požáru do prostor s nebezpečím výbuchu hořlavých plynů a par -zóna 1</t>
  </si>
  <si>
    <t>1.8</t>
  </si>
  <si>
    <t>Povětrnostní kryt pro automatické plamenné hlásiče požáru do prostor s nebezpečím výbuchu hořlavých, plynů a par</t>
  </si>
  <si>
    <t>1.9</t>
  </si>
  <si>
    <t>Resetovací modul pro automatické plamenné hlásiče požáru</t>
  </si>
  <si>
    <t>1.10</t>
  </si>
  <si>
    <t>Resetovací tlačítko pro automatické plamenné hlásiče požáru</t>
  </si>
  <si>
    <t>1.11</t>
  </si>
  <si>
    <t>Popisovací štítek pro hlásiče požáru</t>
  </si>
  <si>
    <t>Stíněný sdělovací kabel J-Y(St)Y 2x2x0,8mm</t>
  </si>
  <si>
    <t>bm</t>
  </si>
  <si>
    <t>Stíněný sdělovací kabel J-Y(St)Y 4x2x0,8mm</t>
  </si>
  <si>
    <t>Stíněný sdělovací kabel funkční při požáru JXFE-V 2x2x0,8mm</t>
  </si>
  <si>
    <t>2.4</t>
  </si>
  <si>
    <t>Silový kabel funkční při požáru 1-CHKE-V 2x1,5mm2</t>
  </si>
  <si>
    <t>2.5</t>
  </si>
  <si>
    <t>Uzemňovací vodič CY 4mm2 (zelenožlutý)</t>
  </si>
  <si>
    <t>2.6</t>
  </si>
  <si>
    <t>Uzemňovací svorka na potrubí (AB, ZSA16)</t>
  </si>
  <si>
    <t>2.7</t>
  </si>
  <si>
    <t>Nerezový pásek pro uzemňovací svorku na potrubí</t>
  </si>
  <si>
    <t>2.8</t>
  </si>
  <si>
    <t>Elektroinstalační ocelová trubka o průměru dle ČSN 16mm</t>
  </si>
  <si>
    <t>2.9</t>
  </si>
  <si>
    <t>Elektroinstalační ocelová trubka o průměru dle ČSN 21mm</t>
  </si>
  <si>
    <t>2.10</t>
  </si>
  <si>
    <t>Kovová příchytka pro upevnění trubek o průměru dle ČSN 16mm</t>
  </si>
  <si>
    <t>2.11</t>
  </si>
  <si>
    <t>Kovová příchytka pro upevnění trubek o průměru dle ČSN 21mm</t>
  </si>
  <si>
    <t>2.12</t>
  </si>
  <si>
    <t>Ocelový kabelový žlab 60x100x0,75mm včetně spojovacího i upevňovacího materiálu</t>
  </si>
  <si>
    <t>2.13</t>
  </si>
  <si>
    <t>Ocelové víko pro kabelový žlab</t>
  </si>
  <si>
    <t>2.14</t>
  </si>
  <si>
    <t>Úchyt víka ke žlabu</t>
  </si>
  <si>
    <t>2.15</t>
  </si>
  <si>
    <t>Ocelový zinkovaný výložník pro kabelový žlab na stěnu</t>
  </si>
  <si>
    <t>2.16</t>
  </si>
  <si>
    <t>Ocelový zinkovaný výložník pro kabelový žlab na potrubí</t>
  </si>
  <si>
    <t>2.17</t>
  </si>
  <si>
    <t>Požárně odolná kovová kabelová příchytka</t>
  </si>
  <si>
    <t>2.18</t>
  </si>
  <si>
    <t>Nástěnná skříň z plastické hmoty s plným víkem včetně montážní desky, osazení komponentů a zapojení</t>
  </si>
  <si>
    <t>2.19</t>
  </si>
  <si>
    <t>Ocelová konstrukce pro upevnění tlačítkového hlásiče požáru na nosnou konstrukci</t>
  </si>
  <si>
    <t>2.20</t>
  </si>
  <si>
    <t>Kovová konstrukce pro upevnění plamenného hlásiče požáru na nosnou střešní konstrukci</t>
  </si>
  <si>
    <t>2.21</t>
  </si>
  <si>
    <t>Drobný instalační a spojovací materiál</t>
  </si>
  <si>
    <t>Demontáž automatického plamenného hlásiče požáru do prostor s nebezpečím výbuchu hořlavých plynů a, par -zóna 1</t>
  </si>
  <si>
    <t>Demontáž kovové konstrukce pro upevnění plamenného hlásiče požáru na nosnou střešní konstrukci</t>
  </si>
  <si>
    <t>Demontáž kabelových rozvodů</t>
  </si>
  <si>
    <t>Demontáž elektroinstalačních ocelových trubek včetně kovových příchytek</t>
  </si>
  <si>
    <t>Demontáž ocelových kabelových žlabů včetně víka a výložníků</t>
  </si>
  <si>
    <t>Odpojení demontovaných kovových komponentů a kovových kabelových tras od uzemnění</t>
  </si>
  <si>
    <t>Zpětná montáž automatického plamenného hlásiče požáru do prostor s nebezpečím výbuchu hořlavých, plynů a par -zóna 1</t>
  </si>
  <si>
    <t>3.8</t>
  </si>
  <si>
    <t>Zpětná montáž kovové konstrukce pro upevnění plamenného hlásiče požáru na nosnou střešní konstrukci</t>
  </si>
  <si>
    <t>3.9</t>
  </si>
  <si>
    <t>Zpětná montáž kabelových rozvodů</t>
  </si>
  <si>
    <t>3.10</t>
  </si>
  <si>
    <t>Zpětná montáž elektroinstalačních ocelových trubek včetně kovových příchytek</t>
  </si>
  <si>
    <t>3.11</t>
  </si>
  <si>
    <t>Drobný instalační a spojovací materiál pro zpětnou montáž komponentů a kabelových tras</t>
  </si>
  <si>
    <t>Úpravy stávajícího systému EPS</t>
  </si>
  <si>
    <t>4.4</t>
  </si>
  <si>
    <t>Úpravy stávajícího systému AlVis</t>
  </si>
  <si>
    <t>4.5</t>
  </si>
  <si>
    <t>Kompletace a parametrizace systémů EPS</t>
  </si>
  <si>
    <t>4.6</t>
  </si>
  <si>
    <t>Propojení systémů EPS a DHP</t>
  </si>
  <si>
    <t>4.7</t>
  </si>
  <si>
    <t>Softwarové úpravy systému EPS na začátku a konci prací</t>
  </si>
  <si>
    <t>Ústředna DHP obsahující zdroj</t>
  </si>
  <si>
    <t>minimálně dva vstupy pro připojení detektorů, čtyři poplachové výstupy (2x5%DMV a 2x20%DMV) z jednotlivých detektorů), dva poruchové výstupy (jednotlivé detektory) a dva centrální poplachové výstupy (1x5%DMV a 1x20%DMV) pro spuštění výstražné signalizace, jeden centrální poruchový výstup</t>
  </si>
  <si>
    <t>minimálně tři vstupy pro připojení detektorů, šest poplachových výstupů (3x5%DMV a 3x20%DMV) z jednotlivých detektorů), tři poruchové výstupy (jednotlivé detektory) a dva centrální poplachové výstupy (1x5%DMV a 1x20%DMV) pro spuštění výstražné signalizace, jeden centrální poruchový výstup</t>
  </si>
  <si>
    <t>Venkovní siréna se zábleskovým majákem</t>
  </si>
  <si>
    <t>do venkovního prostředí, oranžové barvy, napájecí napětí 9-28 V DC (kompatibilní s ústřednou GDS)</t>
  </si>
  <si>
    <t>do venkovního prostředí, červené barvy, napájecí napětí 9-28 V DC (kompatibilní s ústřednou GDS)</t>
  </si>
  <si>
    <t>Informační panel s informací o překročení 1. stupně koncentrace (5% DMV)</t>
  </si>
  <si>
    <t>do venkovního prostředí, napájecí napětí 24V DC, stejný vzhled jako panely stávající (jsou-li instalované), napájecí napětí 24 V DC (kompatibilní s ústřednou GDS)</t>
  </si>
  <si>
    <t>Informační panel s informací o překročení 2. stupně koncentrace (20% DMV)</t>
  </si>
  <si>
    <t>Vyhotovení betonového sloupku pro připevnění nové ocelové konzole pro připevnění signalizačních, prvků</t>
  </si>
  <si>
    <t>včetně výkopových prací a ostatní potřebných prací či komponentů k vyhotovení</t>
  </si>
  <si>
    <t>Ocelová konzole pro připevnění signalizačních prků</t>
  </si>
  <si>
    <t>(2x venkovní siréna se zábleskovým majákem, 2x informační panel), ocelová konzole připevněna do nově vyhotoveného sloupku, ocelová konzole vybavena stříškou pro dostatečné krytí signalizačních prvků, výška alespoň 2500mm (světlá výška nad terénem), vyhotovená dostatečně odolná zábrana proti větru, možnost protažení rozvodů GDS (v konstrukci), včetně spojovacího a upevňovacího materiálu</t>
  </si>
  <si>
    <t>Detektor uhlovodíkových par s infračerveým senzorem (IR)</t>
  </si>
  <si>
    <t>v provedení do prostor s nebezpečím výbuchu hořlavých plynů a par, signlizace poruchy, 5%DMV, 20%DMV</t>
  </si>
  <si>
    <t>Ocelová konstrukce pro upevnění detektoru na nosnou konstrukci objektu</t>
  </si>
  <si>
    <t>Připojení komponentů GDS do systému elektrické požární signalizace (EPS)</t>
  </si>
  <si>
    <t>1.12</t>
  </si>
  <si>
    <t>Drobný elektroinstalační materiál</t>
  </si>
  <si>
    <t>Stíděný sdělovací kabel JYTY 4x1mm</t>
  </si>
  <si>
    <t>Silový kabel CYKY 3x1,5mm</t>
  </si>
  <si>
    <t>Stíněný sdělovací kabel s funkční integritou při požáru 15 minut (P15-R, PH15-R) třídou reakce na, oheň B2ca s1 d0 JXFE-V 4x2x0,8</t>
  </si>
  <si>
    <t>Elektroinstalační plastová hranatá lišta, o rozměrech 20mm x 20mm (š x v), včetně spojovacího a, upevňovacího materiálu</t>
  </si>
  <si>
    <t>Elektroinstalační plastová hranatá lišta, o rozměrech 40mm x 40mm (š x v), včetně spojovacího a, upevňovacího materiálu</t>
  </si>
  <si>
    <t>Ohniodolná kabelová příchytka s funkční integritou při požáru 15 minut (P15-R, PH-15-R) třídou, reakce na oheň B2ca s1 d0 pro kabel JXFE-V 4x2x0,8</t>
  </si>
  <si>
    <t>Otevření a opětovné uzavření stávajícího kabelového žlabu</t>
  </si>
  <si>
    <t>Uložení rozvodů do stávajícího kabelového žlabu, včetně zřetelného označení</t>
  </si>
  <si>
    <t>otevření a opětovné uzavření včetně provedení veškerých úprav stávajícího kabelového kanálu</t>
  </si>
  <si>
    <t>Protažení nových rozvodů stávajícícm kabelovým kanálem</t>
  </si>
  <si>
    <t>Uzemňovací set pro uzemnění nově vyhotovené ocelové konstrukce pro upevnění signalizačních prvků,, komplet vybavený set včetně potřebných rozovdů a prvků k provedení potřebných</t>
  </si>
  <si>
    <t>Ocelový kabelový žlab o rozměrech 60mm x 60mm (v x š), včetně spojovacího a upevňovacího materiálu</t>
  </si>
  <si>
    <t>Ocelové víko pro kabelový žlab o rozměrech 60mm x 60mm (v x š)</t>
  </si>
  <si>
    <t>Úchyt víkta pro kabelový žlab o rozměrech 60mm x 60mm (v x š)</t>
  </si>
  <si>
    <t>Nosný profil pro uchycení ocelového kabelového žlabu o rozměrech 60mm x 60mm (v x š)</t>
  </si>
  <si>
    <t>Připevňovací konzole</t>
  </si>
  <si>
    <t>(např. potrubní třmen, závitové tyče, texy, ...) pro uchycení ocelového kabelového žlabu o roměrech 60mm x 60mm (v x š) k potrubí / k ocelové nosné konstrukci, …, včetně spojovacího a upevňovacího materiálu</t>
  </si>
  <si>
    <t>Uzemňovací set pro ocelový kabelový žlab</t>
  </si>
  <si>
    <t>Nerezový pásek pro uzemňovací svorku na potrubí (alespoň 45cm dlouhý)</t>
  </si>
  <si>
    <t>2.22</t>
  </si>
  <si>
    <t>Elektroinstalační ocelová trubka o vnějším průměru 32mm (vnitřní prúměr 26,6mm), včetně spojovacího, a upevňovacího materiálu</t>
  </si>
  <si>
    <t>2.23</t>
  </si>
  <si>
    <t>Elektroinstalační ocelová trubka o vnějším průměru 20mm (vnitřní průměr 15,8mm), včetně spojovacího, a upevňovacího materiálu</t>
  </si>
  <si>
    <t>2.24</t>
  </si>
  <si>
    <t>Kovová příchytka pro upevnění elektroinstalační ocelové trubky o vnějším průměru 32mm, včetně, spojovacího a upevňovacího materiálu</t>
  </si>
  <si>
    <t>2.25</t>
  </si>
  <si>
    <t>Kovová příchytka pro upevnění elektroinstalační ocelové trubky o vnějším průměru 20mm, včetně, spojovacího a upevňovacího materiálu</t>
  </si>
  <si>
    <t>2.26</t>
  </si>
  <si>
    <t>Kovová příchytka pro uchycení trubek ke konzolým objektů (schodiště, zábradlí, konstrukce objektu,, …)</t>
  </si>
  <si>
    <t>2.27</t>
  </si>
  <si>
    <t>Ocelový kryt pro krytí rozovodů proti mechanickému poškození (od podlahy do výše alespoň 1500mm)</t>
  </si>
  <si>
    <t>2.28</t>
  </si>
  <si>
    <t>Jednopólový jistič 230V/10A</t>
  </si>
  <si>
    <t>2.29</t>
  </si>
  <si>
    <t>Protipožární ucpávka HILTI</t>
  </si>
  <si>
    <t>2.30</t>
  </si>
  <si>
    <t>Propojení systémů EPS a GDS</t>
  </si>
  <si>
    <t>Přidání nových komponentů GDS do stávajícího grafického nadstavbobého systému (9 komponentů)</t>
  </si>
  <si>
    <t>Trubka ohebná PE EN, nízká mechanická pevnost O20mm, UV odolná, bezhalogenová</t>
  </si>
  <si>
    <t>Příchytka trubek PPO EN, O20mm, UV odolná, bezhalogenová</t>
  </si>
  <si>
    <t>Drobný montážní materiál (hmoždinky, šrouby, apod.)</t>
  </si>
  <si>
    <t>Izolační páska PVC, šedá, typ COROPLAST 15mm/10metrů</t>
  </si>
  <si>
    <t>Vázací pásky odolné proti UV, 120x2,5mm, černá</t>
  </si>
  <si>
    <t>Vázací pásky odolné proti UV, 150x3,6mm, černá</t>
  </si>
  <si>
    <t>Vázací pásky odolné proti UV, 203x3,6mm, černá</t>
  </si>
  <si>
    <t>Kabel Cat.5e UTP PE Fcavenkovní, gelový</t>
  </si>
  <si>
    <t>5.1</t>
  </si>
  <si>
    <t>Optický propojovací kabel duplex LC-SC 9/125 OS2, 1m</t>
  </si>
  <si>
    <t>5.2</t>
  </si>
  <si>
    <t>Optický propojovací kabel duplex LC-SC 9/125 OS2, 2m</t>
  </si>
  <si>
    <t>Kabel H05V-K 0,75 černý</t>
  </si>
  <si>
    <t>Kabel H05V-K 0,75 červený</t>
  </si>
  <si>
    <t>Kabel H05V-K 2,5 černý</t>
  </si>
  <si>
    <t>Kabel H05V-K 2,5 červený</t>
  </si>
  <si>
    <t>7.1</t>
  </si>
  <si>
    <t>Propojovací můstek sedminásobný</t>
  </si>
  <si>
    <t>POL1_7</t>
  </si>
  <si>
    <t>7.2</t>
  </si>
  <si>
    <t>Kabelová dutinka na vodič 0,75 (červené a černé)</t>
  </si>
  <si>
    <t>7.3</t>
  </si>
  <si>
    <t>Kabelová dutinka na vodič 2,5 (červené a černé)</t>
  </si>
  <si>
    <t>7.4</t>
  </si>
  <si>
    <t>Vývodka trubky přímá SGL 2020 šedá</t>
  </si>
  <si>
    <t>8.1</t>
  </si>
  <si>
    <t>Přeznačení optické vany v RD230 včetně popisovacího štítku</t>
  </si>
  <si>
    <t>8.2</t>
  </si>
  <si>
    <t>Úpravy ve stávající kamerové rozvodnici - přemístění DIN lišty, přepojení napájení, na nové můstky,, úpravy stávajícíc kabeláže, doplnění kabelové vývodky aj.</t>
  </si>
  <si>
    <t>8.3</t>
  </si>
  <si>
    <t>Přeznačení kamerové rozvodnice včetně gravírovaného štítku PVC o rozměrech cca 15x7cm</t>
  </si>
  <si>
    <t>8.4</t>
  </si>
  <si>
    <t>Přeznačení jističe kamer v rozvaděči obj. 230 včetně popisovacího štítku</t>
  </si>
  <si>
    <t>9.1</t>
  </si>
  <si>
    <t>Konektor RJ-45, UTP Cat.5e včetně krytky</t>
  </si>
  <si>
    <t>10.1</t>
  </si>
  <si>
    <t>Popisovací páska ČB 9mm</t>
  </si>
  <si>
    <t>10.2</t>
  </si>
  <si>
    <t>Štítek na kabely 32,6x11,5mm na stahovací pásky</t>
  </si>
  <si>
    <t>11.1</t>
  </si>
  <si>
    <t>GE/FE průmyslový PoE+ media konvertor, SFP slot, PoE+ (25.5W)</t>
  </si>
  <si>
    <t>Podpora PoE+ (25.5W), SFP slot s podporou 100/1000BASE-X, Podpora FAR END FAULT, Podpora JUMBO paketů, Detekce odpojení optického/FTP kabelu, Přepěťová ochrana 30A, instalace na rovný podklad nebo DIN35, 12VDC/24VDC/48VDC/12VAC/24VAC/56VDC.</t>
  </si>
  <si>
    <t>12.1</t>
  </si>
  <si>
    <t>IP kamera 2MPx bullet, čip 1/2.8" CMOS</t>
  </si>
  <si>
    <t>motorický objektiv 2.8-12mm /120-28°, ONVIF S/G, IP67, IP66/IK10, při rozlišení 1920x1080 (2MPx) max. 60 snímků/sec, podpora 16:9, 9:16, IR do 50m, citlivost 0lux (BW IR zap) / 0.015lux (Color) při F=1.4, WDR 150dB (30 snímků/sec), H.265, H.264, MJPEG, multistreaming, DSP řady WiseNet 5, WiseStream 2, auto ICR filtr, přenos s vícenásobným ořezem, obousměrný zvuk, 2 sloty pro micro SDXC karty (každá až 256GB), SSDR, inteligentní analýza obrazu, micro USB, napájení PoE 802.3af, 12VDC/24VAC/max. 15W, rozměr průměr 91x367mm, hmotnost 2.18kg, včetně instalační krabice na povrch - kompatibilní se stávajícím systémeme ViseNet.</t>
  </si>
  <si>
    <t>12.2</t>
  </si>
  <si>
    <t>Nastavení kamer a kamerové zkoušky</t>
  </si>
  <si>
    <t>13.1</t>
  </si>
  <si>
    <t>Ukončení kabelu UTP 4páry</t>
  </si>
  <si>
    <t>13.2</t>
  </si>
  <si>
    <t>Ukončení vodiče do 2,5mm2, včetně označení</t>
  </si>
  <si>
    <t>14.1</t>
  </si>
  <si>
    <t>Měření metalické linky UTP vč.certif.protokolu</t>
  </si>
  <si>
    <t>15.1</t>
  </si>
  <si>
    <t>Odvíkování stávajícího žlabu o š. 100mm</t>
  </si>
  <si>
    <t>15.2</t>
  </si>
  <si>
    <t>Opětovné zavíkování žlabu o š. 100mm</t>
  </si>
  <si>
    <t>16.1</t>
  </si>
  <si>
    <t>Úklidové práce po instalaci a ekologická likvidace vzniklého odpadu</t>
  </si>
  <si>
    <t>16.2</t>
  </si>
  <si>
    <t>Průzkumy a měření, případné doplňující průzkumy</t>
  </si>
  <si>
    <t>16.3</t>
  </si>
  <si>
    <t>Součinnost při nastavování aktivních prvků, kamer, apod.</t>
  </si>
  <si>
    <t>16.4</t>
  </si>
  <si>
    <t>Montážní plošina včetně přepravy</t>
  </si>
  <si>
    <t>NÁTĚROVÝ SYSTÉM DLE STANDARDU ČEPRO (POTRUBNÍ ČÁSTI Z UHLÍKATÉ OCELI; DOPLŇKOVÉ KONSTRUKCE):</t>
  </si>
  <si>
    <t>POZN.: DRUH NÁTĚROVÉ HMOTY A ODSTÍN URČIT S INVESTOREM PŘI REALIZACI DLE JEHO ZVYKLOSTÍ; NÁTĚROVÉ HMOTY MUSÍ ODOLÁVAT PROVOZNÍM PODMÍNKÁM  - TEPLOTY ; PŮSOBENÍ MEDIA;  NÁTĚRY UVAŽOVÁNY PRO CELÝ (TJ. NOVÝ TECHNOLOGICKÝ POTRUBNÍ ROZVOD V OBJ.191; KROMĚ POTRUBÍ ADITIV - NEREZ NENATÍRÁN)</t>
  </si>
  <si>
    <t>POZN.: DRUH NÁTĚROVÉ HMOTY A ODSTÍN URČIT S INVESTOREM PŘI REALIZACI DLE JEHO ZVYKLOSTÍ; NÁTĚROVÉ HMOTY MUSÍ ODOLÁVAT PROVOZNÍM PODMÍNKÁM  - TEPLOTY ; PŮSOBENÍ MEDIA;  NÁTĚRY UVAŽOVÁNY PRO CELÝ (TJ. NOVÝ) TECHNOLOGICKÝ POTRUBNÍ ROZVOD V PS 202</t>
  </si>
  <si>
    <t>NÁTĚROVÝ SYSTÉM DLE STANDARDU ČEPRO (POTRUBNÍ ČÁSTI Z UHLÍKATÉ OCELI; POD IZOLACE):</t>
  </si>
  <si>
    <t>POZN.: DRUH NÁTĚROVÉ HMOTY A ODSTÍN URČIT S INVESTOREM PŘI REALIZACI DLE JEHO ZVYKLOSTÍ; NÁTĚROVÉ HMOTY MUSÍ ODOLÁVAT PROVOZNÍM PODMÍNKÁM  - TEPLOTY ; PŮSOBENÍ MEDIA; NÁTĚRY UVAŽOVÁNY PRO CELÝ IZOLOVANÝ (TJ. NOVÝ) TECHNOLOGICKÝ POTRUBNÍ ROZVOD V PS 202</t>
  </si>
  <si>
    <t>POZN.: DRUH NÁTĚROVÉ HMOTY A ODSTÍN URČIT S INVESTOREM PŘI REALIZACI DLE JEHO ZVYKLOSTÍ; NÁTĚROVÉ HMOTY MUSÍ ODOLÁVAT PROVOZNÍM PODMÍNKÁM  - TEPLOTY ; PŮSOBENÍ MEDIA;  NÁTĚRY UVAŽOVÁNY PRO  NOVÝ  TECHNOLOGICKÝ POTRUBNÍ ROZVOD V PS 500 VČ. DOPLŇK. KONSTRUKCÍ</t>
  </si>
  <si>
    <t>MOŽNÉ ŘEŠENÍ: TYP B933-S/150.1/4x0.5/D4IIAP2T1-S; VÝROBCE BS&amp;B; PRO PRŮTOK AŽ CCA  400 M3H-1 PŘI ZTRÁTĚ DELTA P = 3 mBar.</t>
  </si>
  <si>
    <t>FILTR PŘÍRUBOVÝ, DO POTRUBÍ, PŘÍMÝ, VELKOPOVRCHOVÝ, DN25 (minimálně); PN16 (minimálně), ODLUČIVOST 31,5 um NEBO LEPŠÍ. PRŮTOK MIN. 50L/MIN; TLAK. ZTRÁTA MAX. 5kPa PŘI 100 l/MIN POZN.: MŮŽE BÝT I ZÁVITOVÉ PROVEDENÍ.</t>
  </si>
  <si>
    <t>ČEPRO, a.s.</t>
  </si>
  <si>
    <t>Dělnická 213/12</t>
  </si>
  <si>
    <t>170 00</t>
  </si>
  <si>
    <t>Praha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</si>
</sst>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4"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0" fillId="0" borderId="0" xfId="0" quotePrefix="1" applyNumberFormat="1" applyFont="1" applyBorder="1" applyAlignment="1">
      <alignment horizontal="left" vertical="top" wrapText="1"/>
    </xf>
    <xf numFmtId="0" fontId="8" fillId="0" borderId="0" xfId="0" applyFont="1" applyAlignment="1">
      <alignment horizontal="left" vertical="center" wrapText="1"/>
    </xf>
    <xf numFmtId="0" fontId="0" fillId="0" borderId="6" xfId="0" applyBorder="1" applyAlignment="1">
      <alignment vertical="center" wrapText="1"/>
    </xf>
    <xf numFmtId="0" fontId="8" fillId="4" borderId="0" xfId="0" applyFont="1" applyFill="1" applyAlignment="1" applyProtection="1">
      <alignment horizontal="left" vertical="center"/>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cellXfs>
  <cellStyles count="2">
    <cellStyle name="Normal"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7"/>
  <sheetViews>
    <sheetView showGridLines="0" tabSelected="1" topLeftCell="B1" zoomScaleNormal="100" zoomScaleSheetLayoutView="75" workbookViewId="0">
      <selection activeCell="D11" sqref="D11:I13"/>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9" t="s">
        <v>41</v>
      </c>
      <c r="C1" s="200"/>
      <c r="D1" s="200"/>
      <c r="E1" s="200"/>
      <c r="F1" s="200"/>
      <c r="G1" s="200"/>
      <c r="H1" s="200"/>
      <c r="I1" s="200"/>
      <c r="J1" s="201"/>
    </row>
    <row r="2" spans="1:15" ht="36" customHeight="1" x14ac:dyDescent="0.2">
      <c r="A2" s="2"/>
      <c r="B2" s="74" t="s">
        <v>22</v>
      </c>
      <c r="C2" s="75"/>
      <c r="D2" s="76" t="s">
        <v>43</v>
      </c>
      <c r="E2" s="208" t="s">
        <v>44</v>
      </c>
      <c r="F2" s="209"/>
      <c r="G2" s="209"/>
      <c r="H2" s="209"/>
      <c r="I2" s="209"/>
      <c r="J2" s="210"/>
      <c r="O2" s="1"/>
    </row>
    <row r="3" spans="1:15" ht="27" hidden="1" customHeight="1" x14ac:dyDescent="0.2">
      <c r="A3" s="2"/>
      <c r="B3" s="77"/>
      <c r="C3" s="75"/>
      <c r="D3" s="78"/>
      <c r="E3" s="211"/>
      <c r="F3" s="212"/>
      <c r="G3" s="212"/>
      <c r="H3" s="212"/>
      <c r="I3" s="212"/>
      <c r="J3" s="213"/>
    </row>
    <row r="4" spans="1:15" ht="23.25" customHeight="1" x14ac:dyDescent="0.2">
      <c r="A4" s="2"/>
      <c r="B4" s="79"/>
      <c r="C4" s="80"/>
      <c r="D4" s="81"/>
      <c r="E4" s="221"/>
      <c r="F4" s="221"/>
      <c r="G4" s="221"/>
      <c r="H4" s="221"/>
      <c r="I4" s="221"/>
      <c r="J4" s="222"/>
    </row>
    <row r="5" spans="1:15" ht="24" customHeight="1" x14ac:dyDescent="0.2">
      <c r="A5" s="2"/>
      <c r="B5" s="31" t="s">
        <v>42</v>
      </c>
      <c r="D5" s="225" t="s">
        <v>2349</v>
      </c>
      <c r="E5" s="226"/>
      <c r="F5" s="226"/>
      <c r="G5" s="226"/>
      <c r="H5" s="18" t="s">
        <v>40</v>
      </c>
      <c r="I5" s="22"/>
      <c r="J5" s="8"/>
    </row>
    <row r="6" spans="1:15" ht="15.75" customHeight="1" x14ac:dyDescent="0.2">
      <c r="A6" s="2"/>
      <c r="B6" s="28"/>
      <c r="C6" s="54"/>
      <c r="D6" s="227" t="s">
        <v>2350</v>
      </c>
      <c r="E6" s="228"/>
      <c r="F6" s="228"/>
      <c r="G6" s="228"/>
      <c r="H6" s="18" t="s">
        <v>34</v>
      </c>
      <c r="I6" s="22"/>
      <c r="J6" s="8"/>
    </row>
    <row r="7" spans="1:15" ht="15.75" customHeight="1" x14ac:dyDescent="0.2">
      <c r="A7" s="2"/>
      <c r="B7" s="29"/>
      <c r="C7" s="55"/>
      <c r="D7" s="52" t="s">
        <v>2351</v>
      </c>
      <c r="E7" s="229" t="s">
        <v>2352</v>
      </c>
      <c r="F7" s="230"/>
      <c r="G7" s="230"/>
      <c r="H7" s="24"/>
      <c r="I7" s="23"/>
      <c r="J7" s="34"/>
    </row>
    <row r="8" spans="1:15" ht="24" hidden="1" customHeight="1" x14ac:dyDescent="0.2">
      <c r="A8" s="2"/>
      <c r="B8" s="31" t="s">
        <v>20</v>
      </c>
      <c r="D8" s="195"/>
      <c r="H8" s="18" t="s">
        <v>40</v>
      </c>
      <c r="I8" s="22"/>
      <c r="J8" s="8"/>
    </row>
    <row r="9" spans="1:15" ht="15.75" hidden="1" customHeight="1" x14ac:dyDescent="0.2">
      <c r="A9" s="2"/>
      <c r="B9" s="2"/>
      <c r="D9" s="195"/>
      <c r="H9" s="18" t="s">
        <v>34</v>
      </c>
      <c r="I9" s="22"/>
      <c r="J9" s="8"/>
    </row>
    <row r="10" spans="1:15" ht="15.75" hidden="1" customHeight="1" x14ac:dyDescent="0.2">
      <c r="A10" s="2"/>
      <c r="B10" s="35"/>
      <c r="C10" s="55"/>
      <c r="D10" s="52"/>
      <c r="E10" s="196"/>
      <c r="F10" s="24"/>
      <c r="G10" s="14"/>
      <c r="H10" s="14"/>
      <c r="I10" s="36"/>
      <c r="J10" s="34"/>
    </row>
    <row r="11" spans="1:15" ht="24" customHeight="1" x14ac:dyDescent="0.2">
      <c r="A11" s="2"/>
      <c r="B11" s="31" t="s">
        <v>19</v>
      </c>
      <c r="D11" s="215"/>
      <c r="E11" s="215"/>
      <c r="F11" s="215"/>
      <c r="G11" s="215"/>
      <c r="H11" s="18"/>
      <c r="I11" s="197"/>
      <c r="J11" s="8"/>
    </row>
    <row r="12" spans="1:15" ht="15.75" customHeight="1" x14ac:dyDescent="0.2">
      <c r="A12" s="2"/>
      <c r="B12" s="28"/>
      <c r="C12" s="54"/>
      <c r="D12" s="220"/>
      <c r="E12" s="220"/>
      <c r="F12" s="220"/>
      <c r="G12" s="220"/>
      <c r="H12" s="18"/>
      <c r="I12" s="83"/>
      <c r="J12" s="8"/>
    </row>
    <row r="13" spans="1:15" ht="15.75" customHeight="1" x14ac:dyDescent="0.2">
      <c r="A13" s="2"/>
      <c r="B13" s="29"/>
      <c r="C13" s="55"/>
      <c r="D13" s="82"/>
      <c r="E13" s="223"/>
      <c r="F13" s="224"/>
      <c r="G13" s="224"/>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214"/>
      <c r="F15" s="214"/>
      <c r="G15" s="216"/>
      <c r="H15" s="216"/>
      <c r="I15" s="216" t="s">
        <v>29</v>
      </c>
      <c r="J15" s="217"/>
    </row>
    <row r="16" spans="1:15" ht="23.25" customHeight="1" x14ac:dyDescent="0.2">
      <c r="A16" s="140" t="s">
        <v>24</v>
      </c>
      <c r="B16" s="38" t="s">
        <v>24</v>
      </c>
      <c r="C16" s="60"/>
      <c r="D16" s="61"/>
      <c r="E16" s="205"/>
      <c r="F16" s="206"/>
      <c r="G16" s="205"/>
      <c r="H16" s="206"/>
      <c r="I16" s="205">
        <f>SUMIF(F103:F203,A16,I103:I203)+SUMIF(F103:F203,"PSU",I103:I203)</f>
        <v>0</v>
      </c>
      <c r="J16" s="207"/>
    </row>
    <row r="17" spans="1:10" ht="23.25" customHeight="1" x14ac:dyDescent="0.2">
      <c r="A17" s="140" t="s">
        <v>25</v>
      </c>
      <c r="B17" s="38" t="s">
        <v>25</v>
      </c>
      <c r="C17" s="60"/>
      <c r="D17" s="61"/>
      <c r="E17" s="205"/>
      <c r="F17" s="206"/>
      <c r="G17" s="205"/>
      <c r="H17" s="206"/>
      <c r="I17" s="205">
        <f>SUMIF(F103:F203,A17,I103:I203)</f>
        <v>0</v>
      </c>
      <c r="J17" s="207"/>
    </row>
    <row r="18" spans="1:10" ht="23.25" customHeight="1" x14ac:dyDescent="0.2">
      <c r="A18" s="140" t="s">
        <v>26</v>
      </c>
      <c r="B18" s="38" t="s">
        <v>26</v>
      </c>
      <c r="C18" s="60"/>
      <c r="D18" s="61"/>
      <c r="E18" s="205"/>
      <c r="F18" s="206"/>
      <c r="G18" s="205"/>
      <c r="H18" s="206"/>
      <c r="I18" s="205">
        <f>SUMIF(F103:F203,A18,I103:I203)</f>
        <v>0</v>
      </c>
      <c r="J18" s="207"/>
    </row>
    <row r="19" spans="1:10" ht="23.25" customHeight="1" x14ac:dyDescent="0.2">
      <c r="A19" s="140" t="s">
        <v>284</v>
      </c>
      <c r="B19" s="38" t="s">
        <v>27</v>
      </c>
      <c r="C19" s="60"/>
      <c r="D19" s="61"/>
      <c r="E19" s="205"/>
      <c r="F19" s="206"/>
      <c r="G19" s="205"/>
      <c r="H19" s="206"/>
      <c r="I19" s="205">
        <f>SUMIF(F103:F203,A19,I103:I203)</f>
        <v>0</v>
      </c>
      <c r="J19" s="207"/>
    </row>
    <row r="20" spans="1:10" ht="23.25" customHeight="1" x14ac:dyDescent="0.2">
      <c r="A20" s="140" t="s">
        <v>285</v>
      </c>
      <c r="B20" s="38" t="s">
        <v>28</v>
      </c>
      <c r="C20" s="60"/>
      <c r="D20" s="61"/>
      <c r="E20" s="205"/>
      <c r="F20" s="206"/>
      <c r="G20" s="205"/>
      <c r="H20" s="206"/>
      <c r="I20" s="205">
        <f>SUMIF(F103:F203,A20,I103:I203)</f>
        <v>0</v>
      </c>
      <c r="J20" s="207"/>
    </row>
    <row r="21" spans="1:10" ht="23.25" customHeight="1" x14ac:dyDescent="0.2">
      <c r="A21" s="2"/>
      <c r="B21" s="48" t="s">
        <v>29</v>
      </c>
      <c r="C21" s="62"/>
      <c r="D21" s="63"/>
      <c r="E21" s="218"/>
      <c r="F21" s="219"/>
      <c r="G21" s="218"/>
      <c r="H21" s="219"/>
      <c r="I21" s="218">
        <f>SUM(I16:J20)</f>
        <v>0</v>
      </c>
      <c r="J21" s="236"/>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234">
        <f>ZakladDPHSniVypocet</f>
        <v>0</v>
      </c>
      <c r="H23" s="235"/>
      <c r="I23" s="235"/>
      <c r="J23" s="40" t="str">
        <f t="shared" ref="J23:J28" si="0">Mena</f>
        <v>CZK</v>
      </c>
    </row>
    <row r="24" spans="1:10" ht="23.25" hidden="1" customHeight="1" x14ac:dyDescent="0.2">
      <c r="A24" s="2"/>
      <c r="B24" s="38" t="s">
        <v>13</v>
      </c>
      <c r="C24" s="60"/>
      <c r="D24" s="61"/>
      <c r="E24" s="65">
        <f>SazbaDPH1</f>
        <v>15</v>
      </c>
      <c r="F24" s="39" t="s">
        <v>0</v>
      </c>
      <c r="G24" s="232">
        <v>0</v>
      </c>
      <c r="H24" s="233"/>
      <c r="I24" s="233"/>
      <c r="J24" s="40" t="str">
        <f t="shared" si="0"/>
        <v>CZK</v>
      </c>
    </row>
    <row r="25" spans="1:10" ht="23.25" customHeight="1" x14ac:dyDescent="0.2">
      <c r="A25" s="2"/>
      <c r="B25" s="38" t="s">
        <v>14</v>
      </c>
      <c r="C25" s="60"/>
      <c r="D25" s="61"/>
      <c r="E25" s="65">
        <v>21</v>
      </c>
      <c r="F25" s="39" t="s">
        <v>0</v>
      </c>
      <c r="G25" s="234">
        <f>ZakladDPHZaklVypocet</f>
        <v>0</v>
      </c>
      <c r="H25" s="235"/>
      <c r="I25" s="235"/>
      <c r="J25" s="40" t="str">
        <f t="shared" si="0"/>
        <v>CZK</v>
      </c>
    </row>
    <row r="26" spans="1:10" ht="23.25" hidden="1" customHeight="1" x14ac:dyDescent="0.2">
      <c r="A26" s="2"/>
      <c r="B26" s="32" t="s">
        <v>15</v>
      </c>
      <c r="C26" s="66"/>
      <c r="D26" s="53"/>
      <c r="E26" s="67">
        <f>SazbaDPH2</f>
        <v>21</v>
      </c>
      <c r="F26" s="30" t="s">
        <v>0</v>
      </c>
      <c r="G26" s="202">
        <v>10342674.09</v>
      </c>
      <c r="H26" s="203"/>
      <c r="I26" s="203"/>
      <c r="J26" s="37" t="str">
        <f t="shared" si="0"/>
        <v>CZK</v>
      </c>
    </row>
    <row r="27" spans="1:10" ht="23.25" customHeight="1" thickBot="1" x14ac:dyDescent="0.25">
      <c r="A27" s="2">
        <f>ZakladDPHSni+ZakladDPHZakl</f>
        <v>0</v>
      </c>
      <c r="B27" s="31" t="s">
        <v>4</v>
      </c>
      <c r="C27" s="68"/>
      <c r="D27" s="69"/>
      <c r="E27" s="68"/>
      <c r="F27" s="16"/>
      <c r="G27" s="204">
        <f>CenaCelkemBezDPH-(ZakladDPHSni+ZakladDPHZakl)</f>
        <v>0</v>
      </c>
      <c r="H27" s="204"/>
      <c r="I27" s="204"/>
      <c r="J27" s="41" t="str">
        <f t="shared" si="0"/>
        <v>CZK</v>
      </c>
    </row>
    <row r="28" spans="1:10" ht="27.75" customHeight="1" thickBot="1" x14ac:dyDescent="0.25">
      <c r="A28" s="2">
        <f>(A27-INT(A27))*100</f>
        <v>0</v>
      </c>
      <c r="B28" s="114" t="s">
        <v>23</v>
      </c>
      <c r="C28" s="115"/>
      <c r="D28" s="115"/>
      <c r="E28" s="116"/>
      <c r="F28" s="117"/>
      <c r="G28" s="237">
        <f>A27</f>
        <v>0</v>
      </c>
      <c r="H28" s="238"/>
      <c r="I28" s="238"/>
      <c r="J28" s="118" t="str">
        <f t="shared" si="0"/>
        <v>CZK</v>
      </c>
    </row>
    <row r="29" spans="1:10" ht="27.75" hidden="1" customHeight="1" thickBot="1" x14ac:dyDescent="0.25">
      <c r="A29" s="2"/>
      <c r="B29" s="114" t="s">
        <v>35</v>
      </c>
      <c r="C29" s="119"/>
      <c r="D29" s="119"/>
      <c r="E29" s="119"/>
      <c r="F29" s="120"/>
      <c r="G29" s="237">
        <f>ZakladDPHSni+DPHSni+ZakladDPHZakl+DPHZakl+Zaokrouhleni</f>
        <v>10342674.09</v>
      </c>
      <c r="H29" s="237"/>
      <c r="I29" s="237"/>
      <c r="J29" s="121" t="s">
        <v>82</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39"/>
      <c r="E34" s="240"/>
      <c r="G34" s="241"/>
      <c r="H34" s="242"/>
      <c r="I34" s="242"/>
      <c r="J34" s="25"/>
    </row>
    <row r="35" spans="1:10" ht="12.75" customHeight="1" x14ac:dyDescent="0.2">
      <c r="A35" s="2"/>
      <c r="B35" s="2"/>
      <c r="D35" s="231" t="s">
        <v>2</v>
      </c>
      <c r="E35" s="231"/>
      <c r="H35" s="10" t="s">
        <v>3</v>
      </c>
      <c r="J35" s="9"/>
    </row>
    <row r="36" spans="1:10" ht="13.5" customHeight="1" thickBot="1" x14ac:dyDescent="0.25">
      <c r="A36" s="11"/>
      <c r="B36" s="11"/>
      <c r="C36" s="73"/>
      <c r="D36" s="73"/>
      <c r="E36" s="73"/>
      <c r="F36" s="12"/>
      <c r="G36" s="12"/>
      <c r="H36" s="12"/>
      <c r="I36" s="12"/>
      <c r="J36" s="13"/>
    </row>
    <row r="37" spans="1:10" ht="27" customHeight="1" x14ac:dyDescent="0.2">
      <c r="B37" s="87" t="s">
        <v>16</v>
      </c>
      <c r="C37" s="88"/>
      <c r="D37" s="88"/>
      <c r="E37" s="88"/>
      <c r="F37" s="89"/>
      <c r="G37" s="89"/>
      <c r="H37" s="89"/>
      <c r="I37" s="89"/>
      <c r="J37" s="90"/>
    </row>
    <row r="38" spans="1:10" ht="25.5" customHeight="1" x14ac:dyDescent="0.2">
      <c r="A38" s="86" t="s">
        <v>37</v>
      </c>
      <c r="B38" s="91" t="s">
        <v>17</v>
      </c>
      <c r="C38" s="92" t="s">
        <v>5</v>
      </c>
      <c r="D38" s="92"/>
      <c r="E38" s="92"/>
      <c r="F38" s="93" t="str">
        <f>B23</f>
        <v>Základ pro sníženou DPH</v>
      </c>
      <c r="G38" s="93" t="str">
        <f>B25</f>
        <v>Základ pro základní DPH</v>
      </c>
      <c r="H38" s="94" t="s">
        <v>18</v>
      </c>
      <c r="I38" s="95" t="s">
        <v>1</v>
      </c>
      <c r="J38" s="96" t="s">
        <v>0</v>
      </c>
    </row>
    <row r="39" spans="1:10" ht="25.5" hidden="1" customHeight="1" x14ac:dyDescent="0.2">
      <c r="A39" s="86">
        <v>1</v>
      </c>
      <c r="B39" s="97" t="s">
        <v>45</v>
      </c>
      <c r="C39" s="243"/>
      <c r="D39" s="243"/>
      <c r="E39" s="243"/>
      <c r="F39" s="98">
        <f>'V VRN Naklady'!AA53+'PS 074 01 Pol'!AA327+'PS 100 01 Pol'!AC25+'PS 100 02 Pol'!AC142+'PS 100 03 Pol'!AC131+'PS 100 04 Pol'!AC66+'PS 101 01 Pol'!AA312+'SO 100 01 Pol'!AE255+'SO 101 01 Pol'!AE114+'SO 102 01 Pol'!AE89+'SO 103 01 Pol'!AC62+'SO 104 01 Pol'!AA19+'SO 105 01 Pol'!AA63+'SO 106 01 Pol'!AA68+'SO 107 01 Pol'!AA64</f>
        <v>0</v>
      </c>
      <c r="G39" s="99">
        <f>'V VRN Naklady'!AB53+'PS 074 01 Pol'!AB327+'PS 100 01 Pol'!AD25+'PS 100 02 Pol'!AD142+'PS 100 03 Pol'!AD131+'PS 100 04 Pol'!AD66+'PS 101 01 Pol'!AB312+'SO 100 01 Pol'!AF255+'SO 101 01 Pol'!AF114+'SO 102 01 Pol'!AF89+'SO 103 01 Pol'!AD62+'SO 104 01 Pol'!AB19+'SO 105 01 Pol'!AB63+'SO 106 01 Pol'!AB68+'SO 107 01 Pol'!AB64</f>
        <v>0</v>
      </c>
      <c r="H39" s="100"/>
      <c r="I39" s="101">
        <f>F39+G39+H39</f>
        <v>0</v>
      </c>
      <c r="J39" s="102" t="str">
        <f>IF(CenaCelkemVypocet=0,"",I39/CenaCelkemVypocet*100)</f>
        <v/>
      </c>
    </row>
    <row r="40" spans="1:10" ht="25.5" customHeight="1" x14ac:dyDescent="0.2">
      <c r="A40" s="86">
        <v>2</v>
      </c>
      <c r="B40" s="103"/>
      <c r="C40" s="244" t="s">
        <v>46</v>
      </c>
      <c r="D40" s="244"/>
      <c r="E40" s="244"/>
      <c r="F40" s="104"/>
      <c r="G40" s="105">
        <f>'V VRN Naklady'!AB53</f>
        <v>0</v>
      </c>
      <c r="H40" s="105"/>
      <c r="I40" s="106">
        <f>F40+G40+H40</f>
        <v>0</v>
      </c>
      <c r="J40" s="107" t="str">
        <f>IF(CenaCelkemVypocet=0,"",I40/CenaCelkemVypocet*100)</f>
        <v/>
      </c>
    </row>
    <row r="41" spans="1:10" ht="25.5" customHeight="1" x14ac:dyDescent="0.2">
      <c r="A41" s="86">
        <v>3</v>
      </c>
      <c r="B41" s="108" t="s">
        <v>47</v>
      </c>
      <c r="C41" s="243" t="s">
        <v>48</v>
      </c>
      <c r="D41" s="243"/>
      <c r="E41" s="243"/>
      <c r="F41" s="109"/>
      <c r="G41" s="100">
        <f>'V VRN Naklady'!AB53</f>
        <v>0</v>
      </c>
      <c r="H41" s="100"/>
      <c r="I41" s="101">
        <f>F41+G41+H41</f>
        <v>0</v>
      </c>
      <c r="J41" s="102" t="str">
        <f>IF(CenaCelkemVypocet=0,"",I41/CenaCelkemVypocet*100)</f>
        <v/>
      </c>
    </row>
    <row r="42" spans="1:10" ht="25.5" customHeight="1" x14ac:dyDescent="0.2">
      <c r="A42" s="86">
        <v>2</v>
      </c>
      <c r="B42" s="103"/>
      <c r="C42" s="244" t="s">
        <v>49</v>
      </c>
      <c r="D42" s="244"/>
      <c r="E42" s="244"/>
      <c r="F42" s="104"/>
      <c r="G42" s="105"/>
      <c r="H42" s="105"/>
      <c r="I42" s="106"/>
      <c r="J42" s="107"/>
    </row>
    <row r="43" spans="1:10" ht="25.5" customHeight="1" x14ac:dyDescent="0.2">
      <c r="A43" s="86">
        <v>2</v>
      </c>
      <c r="B43" s="103" t="s">
        <v>50</v>
      </c>
      <c r="C43" s="244" t="s">
        <v>51</v>
      </c>
      <c r="D43" s="244"/>
      <c r="E43" s="244"/>
      <c r="F43" s="104"/>
      <c r="G43" s="105">
        <f>'PS 074 01 Pol'!AB327</f>
        <v>0</v>
      </c>
      <c r="H43" s="105"/>
      <c r="I43" s="106">
        <f t="shared" ref="I43:I67" si="1">F43+G43+H43</f>
        <v>0</v>
      </c>
      <c r="J43" s="107" t="str">
        <f t="shared" ref="J43:J67" si="2">IF(CenaCelkemVypocet=0,"",I43/CenaCelkemVypocet*100)</f>
        <v/>
      </c>
    </row>
    <row r="44" spans="1:10" ht="25.5" customHeight="1" x14ac:dyDescent="0.2">
      <c r="A44" s="86">
        <v>3</v>
      </c>
      <c r="B44" s="108" t="s">
        <v>52</v>
      </c>
      <c r="C44" s="243" t="s">
        <v>51</v>
      </c>
      <c r="D44" s="243"/>
      <c r="E44" s="243"/>
      <c r="F44" s="109"/>
      <c r="G44" s="100">
        <f>'PS 074 01 Pol'!AB327</f>
        <v>0</v>
      </c>
      <c r="H44" s="100"/>
      <c r="I44" s="101">
        <f t="shared" si="1"/>
        <v>0</v>
      </c>
      <c r="J44" s="102" t="str">
        <f t="shared" si="2"/>
        <v/>
      </c>
    </row>
    <row r="45" spans="1:10" ht="25.5" customHeight="1" x14ac:dyDescent="0.2">
      <c r="A45" s="86">
        <v>2</v>
      </c>
      <c r="B45" s="103" t="s">
        <v>53</v>
      </c>
      <c r="C45" s="244" t="s">
        <v>54</v>
      </c>
      <c r="D45" s="244"/>
      <c r="E45" s="244"/>
      <c r="F45" s="104"/>
      <c r="G45" s="105">
        <f>'PS 100 01 Pol'!AD25+'PS 100 02 Pol'!AD142+'PS 100 03 Pol'!AD131+'PS 100 04 Pol'!AD66</f>
        <v>0</v>
      </c>
      <c r="H45" s="105"/>
      <c r="I45" s="106">
        <f t="shared" si="1"/>
        <v>0</v>
      </c>
      <c r="J45" s="107" t="str">
        <f t="shared" si="2"/>
        <v/>
      </c>
    </row>
    <row r="46" spans="1:10" ht="25.5" customHeight="1" x14ac:dyDescent="0.2">
      <c r="A46" s="86">
        <v>3</v>
      </c>
      <c r="B46" s="108" t="s">
        <v>52</v>
      </c>
      <c r="C46" s="243" t="s">
        <v>55</v>
      </c>
      <c r="D46" s="243"/>
      <c r="E46" s="243"/>
      <c r="F46" s="109"/>
      <c r="G46" s="100">
        <f>'PS 100 01 Pol'!AD25</f>
        <v>0</v>
      </c>
      <c r="H46" s="100"/>
      <c r="I46" s="101">
        <f t="shared" si="1"/>
        <v>0</v>
      </c>
      <c r="J46" s="102" t="str">
        <f t="shared" si="2"/>
        <v/>
      </c>
    </row>
    <row r="47" spans="1:10" ht="25.5" customHeight="1" x14ac:dyDescent="0.2">
      <c r="A47" s="86">
        <v>3</v>
      </c>
      <c r="B47" s="108" t="s">
        <v>56</v>
      </c>
      <c r="C47" s="243" t="s">
        <v>57</v>
      </c>
      <c r="D47" s="243"/>
      <c r="E47" s="243"/>
      <c r="F47" s="109"/>
      <c r="G47" s="100">
        <f>'PS 100 02 Pol'!AD142</f>
        <v>0</v>
      </c>
      <c r="H47" s="100"/>
      <c r="I47" s="101">
        <f t="shared" si="1"/>
        <v>0</v>
      </c>
      <c r="J47" s="102" t="str">
        <f t="shared" si="2"/>
        <v/>
      </c>
    </row>
    <row r="48" spans="1:10" ht="25.5" customHeight="1" x14ac:dyDescent="0.2">
      <c r="A48" s="86">
        <v>3</v>
      </c>
      <c r="B48" s="108" t="s">
        <v>58</v>
      </c>
      <c r="C48" s="243" t="s">
        <v>59</v>
      </c>
      <c r="D48" s="243"/>
      <c r="E48" s="243"/>
      <c r="F48" s="109"/>
      <c r="G48" s="100">
        <f>'PS 100 03 Pol'!AD131</f>
        <v>0</v>
      </c>
      <c r="H48" s="100"/>
      <c r="I48" s="101">
        <f t="shared" si="1"/>
        <v>0</v>
      </c>
      <c r="J48" s="102" t="str">
        <f t="shared" si="2"/>
        <v/>
      </c>
    </row>
    <row r="49" spans="1:10" ht="25.5" customHeight="1" x14ac:dyDescent="0.2">
      <c r="A49" s="86">
        <v>3</v>
      </c>
      <c r="B49" s="108" t="s">
        <v>60</v>
      </c>
      <c r="C49" s="243" t="s">
        <v>61</v>
      </c>
      <c r="D49" s="243"/>
      <c r="E49" s="243"/>
      <c r="F49" s="109"/>
      <c r="G49" s="100">
        <f>'PS 100 04 Pol'!AD66</f>
        <v>0</v>
      </c>
      <c r="H49" s="100"/>
      <c r="I49" s="101">
        <f t="shared" si="1"/>
        <v>0</v>
      </c>
      <c r="J49" s="102" t="str">
        <f t="shared" si="2"/>
        <v/>
      </c>
    </row>
    <row r="50" spans="1:10" ht="25.5" customHeight="1" x14ac:dyDescent="0.2">
      <c r="A50" s="86">
        <v>2</v>
      </c>
      <c r="B50" s="103" t="s">
        <v>62</v>
      </c>
      <c r="C50" s="244" t="s">
        <v>63</v>
      </c>
      <c r="D50" s="244"/>
      <c r="E50" s="244"/>
      <c r="F50" s="104"/>
      <c r="G50" s="105">
        <f>'PS 101 01 Pol'!AB312</f>
        <v>0</v>
      </c>
      <c r="H50" s="105"/>
      <c r="I50" s="106">
        <f t="shared" si="1"/>
        <v>0</v>
      </c>
      <c r="J50" s="107" t="str">
        <f t="shared" si="2"/>
        <v/>
      </c>
    </row>
    <row r="51" spans="1:10" ht="25.5" customHeight="1" x14ac:dyDescent="0.2">
      <c r="A51" s="86">
        <v>3</v>
      </c>
      <c r="B51" s="108" t="s">
        <v>52</v>
      </c>
      <c r="C51" s="243" t="s">
        <v>63</v>
      </c>
      <c r="D51" s="243"/>
      <c r="E51" s="243"/>
      <c r="F51" s="109"/>
      <c r="G51" s="100">
        <f>'PS 101 01 Pol'!AB312</f>
        <v>0</v>
      </c>
      <c r="H51" s="100"/>
      <c r="I51" s="101">
        <f t="shared" si="1"/>
        <v>0</v>
      </c>
      <c r="J51" s="102" t="str">
        <f t="shared" si="2"/>
        <v/>
      </c>
    </row>
    <row r="52" spans="1:10" ht="25.5" customHeight="1" x14ac:dyDescent="0.2">
      <c r="A52" s="86">
        <v>2</v>
      </c>
      <c r="B52" s="103" t="s">
        <v>64</v>
      </c>
      <c r="C52" s="244" t="s">
        <v>65</v>
      </c>
      <c r="D52" s="244"/>
      <c r="E52" s="244"/>
      <c r="F52" s="104"/>
      <c r="G52" s="105">
        <f>'SO 100 01 Pol'!AF255</f>
        <v>0</v>
      </c>
      <c r="H52" s="105"/>
      <c r="I52" s="106">
        <f t="shared" si="1"/>
        <v>0</v>
      </c>
      <c r="J52" s="107" t="str">
        <f t="shared" si="2"/>
        <v/>
      </c>
    </row>
    <row r="53" spans="1:10" ht="25.5" customHeight="1" x14ac:dyDescent="0.2">
      <c r="A53" s="86">
        <v>3</v>
      </c>
      <c r="B53" s="108" t="s">
        <v>52</v>
      </c>
      <c r="C53" s="243" t="s">
        <v>65</v>
      </c>
      <c r="D53" s="243"/>
      <c r="E53" s="243"/>
      <c r="F53" s="109"/>
      <c r="G53" s="100">
        <f>'SO 100 01 Pol'!AF255</f>
        <v>0</v>
      </c>
      <c r="H53" s="100"/>
      <c r="I53" s="101">
        <f t="shared" si="1"/>
        <v>0</v>
      </c>
      <c r="J53" s="102" t="str">
        <f t="shared" si="2"/>
        <v/>
      </c>
    </row>
    <row r="54" spans="1:10" ht="25.5" customHeight="1" x14ac:dyDescent="0.2">
      <c r="A54" s="86">
        <v>2</v>
      </c>
      <c r="B54" s="103" t="s">
        <v>66</v>
      </c>
      <c r="C54" s="244" t="s">
        <v>67</v>
      </c>
      <c r="D54" s="244"/>
      <c r="E54" s="244"/>
      <c r="F54" s="104"/>
      <c r="G54" s="105">
        <f>'SO 101 01 Pol'!AF114</f>
        <v>0</v>
      </c>
      <c r="H54" s="105"/>
      <c r="I54" s="106">
        <f t="shared" si="1"/>
        <v>0</v>
      </c>
      <c r="J54" s="107" t="str">
        <f t="shared" si="2"/>
        <v/>
      </c>
    </row>
    <row r="55" spans="1:10" ht="25.5" customHeight="1" x14ac:dyDescent="0.2">
      <c r="A55" s="86">
        <v>3</v>
      </c>
      <c r="B55" s="108" t="s">
        <v>52</v>
      </c>
      <c r="C55" s="243" t="s">
        <v>67</v>
      </c>
      <c r="D55" s="243"/>
      <c r="E55" s="243"/>
      <c r="F55" s="109"/>
      <c r="G55" s="100">
        <f>'SO 101 01 Pol'!AF114</f>
        <v>0</v>
      </c>
      <c r="H55" s="100"/>
      <c r="I55" s="101">
        <f t="shared" si="1"/>
        <v>0</v>
      </c>
      <c r="J55" s="102" t="str">
        <f t="shared" si="2"/>
        <v/>
      </c>
    </row>
    <row r="56" spans="1:10" ht="25.5" customHeight="1" x14ac:dyDescent="0.2">
      <c r="A56" s="86">
        <v>2</v>
      </c>
      <c r="B56" s="103" t="s">
        <v>68</v>
      </c>
      <c r="C56" s="244" t="s">
        <v>69</v>
      </c>
      <c r="D56" s="244"/>
      <c r="E56" s="244"/>
      <c r="F56" s="104"/>
      <c r="G56" s="105">
        <f>'SO 102 01 Pol'!AF89</f>
        <v>0</v>
      </c>
      <c r="H56" s="105"/>
      <c r="I56" s="106">
        <f t="shared" si="1"/>
        <v>0</v>
      </c>
      <c r="J56" s="107" t="str">
        <f t="shared" si="2"/>
        <v/>
      </c>
    </row>
    <row r="57" spans="1:10" ht="25.5" customHeight="1" x14ac:dyDescent="0.2">
      <c r="A57" s="86">
        <v>3</v>
      </c>
      <c r="B57" s="108" t="s">
        <v>52</v>
      </c>
      <c r="C57" s="243" t="s">
        <v>65</v>
      </c>
      <c r="D57" s="243"/>
      <c r="E57" s="243"/>
      <c r="F57" s="109"/>
      <c r="G57" s="100">
        <f>'SO 102 01 Pol'!AF89</f>
        <v>0</v>
      </c>
      <c r="H57" s="100"/>
      <c r="I57" s="101">
        <f t="shared" si="1"/>
        <v>0</v>
      </c>
      <c r="J57" s="102" t="str">
        <f t="shared" si="2"/>
        <v/>
      </c>
    </row>
    <row r="58" spans="1:10" ht="25.5" customHeight="1" x14ac:dyDescent="0.2">
      <c r="A58" s="86">
        <v>2</v>
      </c>
      <c r="B58" s="103" t="s">
        <v>70</v>
      </c>
      <c r="C58" s="244" t="s">
        <v>71</v>
      </c>
      <c r="D58" s="244"/>
      <c r="E58" s="244"/>
      <c r="F58" s="104"/>
      <c r="G58" s="105">
        <f>'SO 103 01 Pol'!AD62</f>
        <v>0</v>
      </c>
      <c r="H58" s="105"/>
      <c r="I58" s="106">
        <f t="shared" si="1"/>
        <v>0</v>
      </c>
      <c r="J58" s="107" t="str">
        <f t="shared" si="2"/>
        <v/>
      </c>
    </row>
    <row r="59" spans="1:10" ht="25.5" customHeight="1" x14ac:dyDescent="0.2">
      <c r="A59" s="86">
        <v>3</v>
      </c>
      <c r="B59" s="108" t="s">
        <v>52</v>
      </c>
      <c r="C59" s="243" t="s">
        <v>65</v>
      </c>
      <c r="D59" s="243"/>
      <c r="E59" s="243"/>
      <c r="F59" s="109"/>
      <c r="G59" s="100">
        <f>'SO 103 01 Pol'!AD62</f>
        <v>0</v>
      </c>
      <c r="H59" s="100"/>
      <c r="I59" s="101">
        <f t="shared" si="1"/>
        <v>0</v>
      </c>
      <c r="J59" s="102" t="str">
        <f t="shared" si="2"/>
        <v/>
      </c>
    </row>
    <row r="60" spans="1:10" ht="25.5" customHeight="1" x14ac:dyDescent="0.2">
      <c r="A60" s="86">
        <v>2</v>
      </c>
      <c r="B60" s="103" t="s">
        <v>72</v>
      </c>
      <c r="C60" s="244" t="s">
        <v>73</v>
      </c>
      <c r="D60" s="244"/>
      <c r="E60" s="244"/>
      <c r="F60" s="104"/>
      <c r="G60" s="105">
        <f>'SO 104 01 Pol'!AB19</f>
        <v>0</v>
      </c>
      <c r="H60" s="105"/>
      <c r="I60" s="106">
        <f t="shared" si="1"/>
        <v>0</v>
      </c>
      <c r="J60" s="107" t="str">
        <f t="shared" si="2"/>
        <v/>
      </c>
    </row>
    <row r="61" spans="1:10" ht="25.5" customHeight="1" x14ac:dyDescent="0.2">
      <c r="A61" s="86">
        <v>3</v>
      </c>
      <c r="B61" s="108" t="s">
        <v>52</v>
      </c>
      <c r="C61" s="243" t="s">
        <v>74</v>
      </c>
      <c r="D61" s="243"/>
      <c r="E61" s="243"/>
      <c r="F61" s="109"/>
      <c r="G61" s="100">
        <f>'SO 104 01 Pol'!AB19</f>
        <v>0</v>
      </c>
      <c r="H61" s="100"/>
      <c r="I61" s="101">
        <f t="shared" si="1"/>
        <v>0</v>
      </c>
      <c r="J61" s="102" t="str">
        <f t="shared" si="2"/>
        <v/>
      </c>
    </row>
    <row r="62" spans="1:10" ht="25.5" customHeight="1" x14ac:dyDescent="0.2">
      <c r="A62" s="86">
        <v>2</v>
      </c>
      <c r="B62" s="103" t="s">
        <v>75</v>
      </c>
      <c r="C62" s="244" t="s">
        <v>76</v>
      </c>
      <c r="D62" s="244"/>
      <c r="E62" s="244"/>
      <c r="F62" s="104"/>
      <c r="G62" s="105">
        <f>'SO 105 01 Pol'!AB63</f>
        <v>0</v>
      </c>
      <c r="H62" s="105"/>
      <c r="I62" s="106">
        <f t="shared" si="1"/>
        <v>0</v>
      </c>
      <c r="J62" s="107" t="str">
        <f t="shared" si="2"/>
        <v/>
      </c>
    </row>
    <row r="63" spans="1:10" ht="25.5" customHeight="1" x14ac:dyDescent="0.2">
      <c r="A63" s="86">
        <v>3</v>
      </c>
      <c r="B63" s="108" t="s">
        <v>52</v>
      </c>
      <c r="C63" s="243" t="s">
        <v>76</v>
      </c>
      <c r="D63" s="243"/>
      <c r="E63" s="243"/>
      <c r="F63" s="109"/>
      <c r="G63" s="100">
        <f>'SO 105 01 Pol'!AB63</f>
        <v>0</v>
      </c>
      <c r="H63" s="100"/>
      <c r="I63" s="101">
        <f t="shared" si="1"/>
        <v>0</v>
      </c>
      <c r="J63" s="102" t="str">
        <f t="shared" si="2"/>
        <v/>
      </c>
    </row>
    <row r="64" spans="1:10" ht="25.5" customHeight="1" x14ac:dyDescent="0.2">
      <c r="A64" s="86">
        <v>2</v>
      </c>
      <c r="B64" s="103" t="s">
        <v>77</v>
      </c>
      <c r="C64" s="244" t="s">
        <v>78</v>
      </c>
      <c r="D64" s="244"/>
      <c r="E64" s="244"/>
      <c r="F64" s="104"/>
      <c r="G64" s="105">
        <f>'SO 106 01 Pol'!AB68</f>
        <v>0</v>
      </c>
      <c r="H64" s="105"/>
      <c r="I64" s="106">
        <f t="shared" si="1"/>
        <v>0</v>
      </c>
      <c r="J64" s="107" t="str">
        <f t="shared" si="2"/>
        <v/>
      </c>
    </row>
    <row r="65" spans="1:10" ht="25.5" customHeight="1" x14ac:dyDescent="0.2">
      <c r="A65" s="86">
        <v>3</v>
      </c>
      <c r="B65" s="108" t="s">
        <v>52</v>
      </c>
      <c r="C65" s="243" t="s">
        <v>78</v>
      </c>
      <c r="D65" s="243"/>
      <c r="E65" s="243"/>
      <c r="F65" s="109"/>
      <c r="G65" s="100">
        <f>'SO 106 01 Pol'!AB68</f>
        <v>0</v>
      </c>
      <c r="H65" s="100"/>
      <c r="I65" s="101">
        <f t="shared" si="1"/>
        <v>0</v>
      </c>
      <c r="J65" s="102" t="str">
        <f t="shared" si="2"/>
        <v/>
      </c>
    </row>
    <row r="66" spans="1:10" ht="25.5" customHeight="1" x14ac:dyDescent="0.2">
      <c r="A66" s="86">
        <v>2</v>
      </c>
      <c r="B66" s="103" t="s">
        <v>79</v>
      </c>
      <c r="C66" s="244" t="s">
        <v>80</v>
      </c>
      <c r="D66" s="244"/>
      <c r="E66" s="244"/>
      <c r="F66" s="104"/>
      <c r="G66" s="105">
        <f>'SO 107 01 Pol'!AB64</f>
        <v>0</v>
      </c>
      <c r="H66" s="105"/>
      <c r="I66" s="106">
        <f t="shared" si="1"/>
        <v>0</v>
      </c>
      <c r="J66" s="107" t="str">
        <f t="shared" si="2"/>
        <v/>
      </c>
    </row>
    <row r="67" spans="1:10" ht="25.5" customHeight="1" x14ac:dyDescent="0.2">
      <c r="A67" s="86">
        <v>3</v>
      </c>
      <c r="B67" s="108" t="s">
        <v>52</v>
      </c>
      <c r="C67" s="243" t="s">
        <v>80</v>
      </c>
      <c r="D67" s="243"/>
      <c r="E67" s="243"/>
      <c r="F67" s="109"/>
      <c r="G67" s="100">
        <f>'SO 107 01 Pol'!AB64</f>
        <v>0</v>
      </c>
      <c r="H67" s="100"/>
      <c r="I67" s="101">
        <f t="shared" si="1"/>
        <v>0</v>
      </c>
      <c r="J67" s="102" t="str">
        <f t="shared" si="2"/>
        <v/>
      </c>
    </row>
    <row r="68" spans="1:10" ht="25.5" customHeight="1" x14ac:dyDescent="0.2">
      <c r="A68" s="86"/>
      <c r="B68" s="245" t="s">
        <v>81</v>
      </c>
      <c r="C68" s="246"/>
      <c r="D68" s="246"/>
      <c r="E68" s="246"/>
      <c r="F68" s="110">
        <f>SUMIF(A39:A67,"=1",F39:F67)</f>
        <v>0</v>
      </c>
      <c r="G68" s="111">
        <f>SUMIF(A39:A67,"=1",G39:G67)</f>
        <v>0</v>
      </c>
      <c r="H68" s="111">
        <f>SUMIF(A39:A67,"=1",H39:H67)</f>
        <v>0</v>
      </c>
      <c r="I68" s="112">
        <f>SUMIF(A39:A67,"=1",I39:I67)</f>
        <v>0</v>
      </c>
      <c r="J68" s="113">
        <f>SUMIF(A39:A67,"=1",J39:J67)</f>
        <v>0</v>
      </c>
    </row>
    <row r="70" spans="1:10" x14ac:dyDescent="0.2">
      <c r="A70" t="s">
        <v>83</v>
      </c>
      <c r="B70" t="s">
        <v>84</v>
      </c>
    </row>
    <row r="71" spans="1:10" x14ac:dyDescent="0.2">
      <c r="A71" t="s">
        <v>85</v>
      </c>
      <c r="B71" t="s">
        <v>86</v>
      </c>
    </row>
    <row r="72" spans="1:10" x14ac:dyDescent="0.2">
      <c r="A72" t="s">
        <v>87</v>
      </c>
      <c r="B72" t="s">
        <v>88</v>
      </c>
    </row>
    <row r="73" spans="1:10" x14ac:dyDescent="0.2">
      <c r="A73" t="s">
        <v>85</v>
      </c>
      <c r="B73" t="s">
        <v>89</v>
      </c>
    </row>
    <row r="74" spans="1:10" x14ac:dyDescent="0.2">
      <c r="A74" t="s">
        <v>87</v>
      </c>
      <c r="B74" t="s">
        <v>90</v>
      </c>
    </row>
    <row r="75" spans="1:10" x14ac:dyDescent="0.2">
      <c r="A75" t="s">
        <v>87</v>
      </c>
      <c r="B75" t="s">
        <v>91</v>
      </c>
    </row>
    <row r="76" spans="1:10" x14ac:dyDescent="0.2">
      <c r="A76" t="s">
        <v>87</v>
      </c>
      <c r="B76" t="s">
        <v>92</v>
      </c>
    </row>
    <row r="77" spans="1:10" x14ac:dyDescent="0.2">
      <c r="A77" t="s">
        <v>87</v>
      </c>
      <c r="B77" t="s">
        <v>93</v>
      </c>
    </row>
    <row r="78" spans="1:10" x14ac:dyDescent="0.2">
      <c r="A78" t="s">
        <v>85</v>
      </c>
      <c r="B78" t="s">
        <v>94</v>
      </c>
    </row>
    <row r="79" spans="1:10" x14ac:dyDescent="0.2">
      <c r="A79" t="s">
        <v>87</v>
      </c>
      <c r="B79" t="s">
        <v>95</v>
      </c>
    </row>
    <row r="80" spans="1:10" x14ac:dyDescent="0.2">
      <c r="A80" t="s">
        <v>85</v>
      </c>
      <c r="B80" t="s">
        <v>96</v>
      </c>
    </row>
    <row r="81" spans="1:2" x14ac:dyDescent="0.2">
      <c r="A81" t="s">
        <v>87</v>
      </c>
      <c r="B81" t="s">
        <v>97</v>
      </c>
    </row>
    <row r="82" spans="1:2" x14ac:dyDescent="0.2">
      <c r="A82" t="s">
        <v>85</v>
      </c>
      <c r="B82" t="s">
        <v>98</v>
      </c>
    </row>
    <row r="83" spans="1:2" x14ac:dyDescent="0.2">
      <c r="A83" t="s">
        <v>87</v>
      </c>
      <c r="B83" t="s">
        <v>99</v>
      </c>
    </row>
    <row r="84" spans="1:2" x14ac:dyDescent="0.2">
      <c r="A84" t="s">
        <v>85</v>
      </c>
      <c r="B84" t="s">
        <v>100</v>
      </c>
    </row>
    <row r="85" spans="1:2" x14ac:dyDescent="0.2">
      <c r="A85" t="s">
        <v>87</v>
      </c>
      <c r="B85" t="s">
        <v>97</v>
      </c>
    </row>
    <row r="86" spans="1:2" x14ac:dyDescent="0.2">
      <c r="A86" t="s">
        <v>85</v>
      </c>
      <c r="B86" t="s">
        <v>101</v>
      </c>
    </row>
    <row r="87" spans="1:2" x14ac:dyDescent="0.2">
      <c r="A87" t="s">
        <v>87</v>
      </c>
      <c r="B87" t="s">
        <v>97</v>
      </c>
    </row>
    <row r="88" spans="1:2" x14ac:dyDescent="0.2">
      <c r="A88" t="s">
        <v>85</v>
      </c>
      <c r="B88" t="s">
        <v>102</v>
      </c>
    </row>
    <row r="89" spans="1:2" x14ac:dyDescent="0.2">
      <c r="A89" t="s">
        <v>87</v>
      </c>
      <c r="B89" t="s">
        <v>103</v>
      </c>
    </row>
    <row r="90" spans="1:2" x14ac:dyDescent="0.2">
      <c r="A90" t="s">
        <v>85</v>
      </c>
      <c r="B90" t="s">
        <v>104</v>
      </c>
    </row>
    <row r="91" spans="1:2" x14ac:dyDescent="0.2">
      <c r="A91" t="s">
        <v>87</v>
      </c>
      <c r="B91" t="s">
        <v>105</v>
      </c>
    </row>
    <row r="92" spans="1:2" x14ac:dyDescent="0.2">
      <c r="A92" t="s">
        <v>85</v>
      </c>
      <c r="B92" t="s">
        <v>106</v>
      </c>
    </row>
    <row r="93" spans="1:2" x14ac:dyDescent="0.2">
      <c r="A93" t="s">
        <v>87</v>
      </c>
      <c r="B93" t="s">
        <v>107</v>
      </c>
    </row>
    <row r="94" spans="1:2" x14ac:dyDescent="0.2">
      <c r="A94" t="s">
        <v>85</v>
      </c>
      <c r="B94" t="s">
        <v>108</v>
      </c>
    </row>
    <row r="95" spans="1:2" x14ac:dyDescent="0.2">
      <c r="A95" t="s">
        <v>87</v>
      </c>
      <c r="B95" t="s">
        <v>109</v>
      </c>
    </row>
    <row r="96" spans="1:2" x14ac:dyDescent="0.2">
      <c r="A96" t="s">
        <v>85</v>
      </c>
      <c r="B96" t="s">
        <v>110</v>
      </c>
    </row>
    <row r="97" spans="1:10" x14ac:dyDescent="0.2">
      <c r="A97" t="s">
        <v>87</v>
      </c>
      <c r="B97" t="s">
        <v>111</v>
      </c>
    </row>
    <row r="100" spans="1:10" ht="15.75" x14ac:dyDescent="0.25">
      <c r="B100" s="122" t="s">
        <v>112</v>
      </c>
    </row>
    <row r="102" spans="1:10" ht="25.5" customHeight="1" x14ac:dyDescent="0.2">
      <c r="A102" s="124"/>
      <c r="B102" s="127" t="s">
        <v>17</v>
      </c>
      <c r="C102" s="127" t="s">
        <v>5</v>
      </c>
      <c r="D102" s="128"/>
      <c r="E102" s="128"/>
      <c r="F102" s="129" t="s">
        <v>113</v>
      </c>
      <c r="G102" s="129"/>
      <c r="H102" s="129"/>
      <c r="I102" s="129" t="s">
        <v>29</v>
      </c>
      <c r="J102" s="129" t="s">
        <v>0</v>
      </c>
    </row>
    <row r="103" spans="1:10" ht="36.75" customHeight="1" x14ac:dyDescent="0.2">
      <c r="A103" s="125"/>
      <c r="B103" s="130" t="s">
        <v>114</v>
      </c>
      <c r="C103" s="247" t="s">
        <v>115</v>
      </c>
      <c r="D103" s="248"/>
      <c r="E103" s="248"/>
      <c r="F103" s="138" t="s">
        <v>24</v>
      </c>
      <c r="G103" s="131"/>
      <c r="H103" s="131"/>
      <c r="I103" s="131">
        <f>'SO 100 01 Pol'!G8+'SO 102 01 Pol'!G8+'SO 103 01 Pol'!G8</f>
        <v>0</v>
      </c>
      <c r="J103" s="136" t="str">
        <f>IF(I204=0,"",I103/I204*100)</f>
        <v/>
      </c>
    </row>
    <row r="104" spans="1:10" ht="36.75" customHeight="1" x14ac:dyDescent="0.2">
      <c r="A104" s="125"/>
      <c r="B104" s="130" t="s">
        <v>116</v>
      </c>
      <c r="C104" s="247" t="s">
        <v>117</v>
      </c>
      <c r="D104" s="248"/>
      <c r="E104" s="248"/>
      <c r="F104" s="138" t="s">
        <v>24</v>
      </c>
      <c r="G104" s="131"/>
      <c r="H104" s="131"/>
      <c r="I104" s="131">
        <f>'SO 100 01 Pol'!G105+'SO 102 01 Pol'!G33</f>
        <v>0</v>
      </c>
      <c r="J104" s="136" t="str">
        <f>IF(I204=0,"",I104/I204*100)</f>
        <v/>
      </c>
    </row>
    <row r="105" spans="1:10" ht="36.75" customHeight="1" x14ac:dyDescent="0.2">
      <c r="A105" s="125"/>
      <c r="B105" s="130" t="s">
        <v>118</v>
      </c>
      <c r="C105" s="247" t="s">
        <v>119</v>
      </c>
      <c r="D105" s="248"/>
      <c r="E105" s="248"/>
      <c r="F105" s="138" t="s">
        <v>24</v>
      </c>
      <c r="G105" s="131"/>
      <c r="H105" s="131"/>
      <c r="I105" s="131">
        <f>'SO 100 01 Pol'!G172</f>
        <v>0</v>
      </c>
      <c r="J105" s="136" t="str">
        <f>IF(I204=0,"",I105/I204*100)</f>
        <v/>
      </c>
    </row>
    <row r="106" spans="1:10" ht="36.75" customHeight="1" x14ac:dyDescent="0.2">
      <c r="A106" s="125"/>
      <c r="B106" s="130" t="s">
        <v>120</v>
      </c>
      <c r="C106" s="247" t="s">
        <v>121</v>
      </c>
      <c r="D106" s="248"/>
      <c r="E106" s="248"/>
      <c r="F106" s="138" t="s">
        <v>24</v>
      </c>
      <c r="G106" s="131"/>
      <c r="H106" s="131"/>
      <c r="I106" s="131">
        <f>'SO 103 01 Pol'!G26</f>
        <v>0</v>
      </c>
      <c r="J106" s="136" t="str">
        <f>IF(I204=0,"",I106/I204*100)</f>
        <v/>
      </c>
    </row>
    <row r="107" spans="1:10" ht="36.75" customHeight="1" x14ac:dyDescent="0.2">
      <c r="A107" s="125"/>
      <c r="B107" s="130" t="s">
        <v>122</v>
      </c>
      <c r="C107" s="247" t="s">
        <v>123</v>
      </c>
      <c r="D107" s="248"/>
      <c r="E107" s="248"/>
      <c r="F107" s="138" t="s">
        <v>24</v>
      </c>
      <c r="G107" s="131"/>
      <c r="H107" s="131"/>
      <c r="I107" s="131">
        <f>'SO 102 01 Pol'!G36</f>
        <v>0</v>
      </c>
      <c r="J107" s="136" t="str">
        <f>IF(I204=0,"",I107/I204*100)</f>
        <v/>
      </c>
    </row>
    <row r="108" spans="1:10" ht="36.75" customHeight="1" x14ac:dyDescent="0.2">
      <c r="A108" s="125"/>
      <c r="B108" s="130" t="s">
        <v>124</v>
      </c>
      <c r="C108" s="247" t="s">
        <v>125</v>
      </c>
      <c r="D108" s="248"/>
      <c r="E108" s="248"/>
      <c r="F108" s="138" t="s">
        <v>24</v>
      </c>
      <c r="G108" s="131"/>
      <c r="H108" s="131"/>
      <c r="I108" s="131">
        <f>'SO 100 01 Pol'!G176</f>
        <v>0</v>
      </c>
      <c r="J108" s="136" t="str">
        <f>IF(I204=0,"",I108/I204*100)</f>
        <v/>
      </c>
    </row>
    <row r="109" spans="1:10" ht="36.75" customHeight="1" x14ac:dyDescent="0.2">
      <c r="A109" s="125"/>
      <c r="B109" s="130" t="s">
        <v>126</v>
      </c>
      <c r="C109" s="247" t="s">
        <v>127</v>
      </c>
      <c r="D109" s="248"/>
      <c r="E109" s="248"/>
      <c r="F109" s="138" t="s">
        <v>24</v>
      </c>
      <c r="G109" s="131"/>
      <c r="H109" s="131"/>
      <c r="I109" s="131">
        <f>'SO 100 01 Pol'!G179</f>
        <v>0</v>
      </c>
      <c r="J109" s="136" t="str">
        <f>IF(I204=0,"",I109/I204*100)</f>
        <v/>
      </c>
    </row>
    <row r="110" spans="1:10" ht="36.75" customHeight="1" x14ac:dyDescent="0.2">
      <c r="A110" s="125"/>
      <c r="B110" s="130" t="s">
        <v>128</v>
      </c>
      <c r="C110" s="247" t="s">
        <v>129</v>
      </c>
      <c r="D110" s="248"/>
      <c r="E110" s="248"/>
      <c r="F110" s="138" t="s">
        <v>24</v>
      </c>
      <c r="G110" s="131"/>
      <c r="H110" s="131"/>
      <c r="I110" s="131">
        <f>'SO 100 01 Pol'!G184+'SO 102 01 Pol'!G43</f>
        <v>0</v>
      </c>
      <c r="J110" s="136" t="str">
        <f>IF(I204=0,"",I110/I204*100)</f>
        <v/>
      </c>
    </row>
    <row r="111" spans="1:10" ht="36.75" customHeight="1" x14ac:dyDescent="0.2">
      <c r="A111" s="125"/>
      <c r="B111" s="130" t="s">
        <v>130</v>
      </c>
      <c r="C111" s="247" t="s">
        <v>131</v>
      </c>
      <c r="D111" s="248"/>
      <c r="E111" s="248"/>
      <c r="F111" s="138" t="s">
        <v>24</v>
      </c>
      <c r="G111" s="131"/>
      <c r="H111" s="131"/>
      <c r="I111" s="131">
        <f>'SO 100 01 Pol'!G187</f>
        <v>0</v>
      </c>
      <c r="J111" s="136" t="str">
        <f>IF(I204=0,"",I111/I204*100)</f>
        <v/>
      </c>
    </row>
    <row r="112" spans="1:10" ht="36.75" customHeight="1" x14ac:dyDescent="0.2">
      <c r="A112" s="125"/>
      <c r="B112" s="130" t="s">
        <v>132</v>
      </c>
      <c r="C112" s="247" t="s">
        <v>133</v>
      </c>
      <c r="D112" s="248"/>
      <c r="E112" s="248"/>
      <c r="F112" s="138" t="s">
        <v>24</v>
      </c>
      <c r="G112" s="131"/>
      <c r="H112" s="131"/>
      <c r="I112" s="131">
        <f>'SO 103 01 Pol'!G29</f>
        <v>0</v>
      </c>
      <c r="J112" s="136" t="str">
        <f>IF(I204=0,"",I112/I204*100)</f>
        <v/>
      </c>
    </row>
    <row r="113" spans="1:10" ht="36.75" customHeight="1" x14ac:dyDescent="0.2">
      <c r="A113" s="125"/>
      <c r="B113" s="130" t="s">
        <v>134</v>
      </c>
      <c r="C113" s="247" t="s">
        <v>135</v>
      </c>
      <c r="D113" s="248"/>
      <c r="E113" s="248"/>
      <c r="F113" s="138" t="s">
        <v>24</v>
      </c>
      <c r="G113" s="131"/>
      <c r="H113" s="131"/>
      <c r="I113" s="131">
        <f>'SO 102 01 Pol'!G50</f>
        <v>0</v>
      </c>
      <c r="J113" s="136" t="str">
        <f>IF(I204=0,"",I113/I204*100)</f>
        <v/>
      </c>
    </row>
    <row r="114" spans="1:10" ht="36.75" customHeight="1" x14ac:dyDescent="0.2">
      <c r="A114" s="125"/>
      <c r="B114" s="130" t="s">
        <v>136</v>
      </c>
      <c r="C114" s="247" t="s">
        <v>137</v>
      </c>
      <c r="D114" s="248"/>
      <c r="E114" s="248"/>
      <c r="F114" s="138" t="s">
        <v>24</v>
      </c>
      <c r="G114" s="131"/>
      <c r="H114" s="131"/>
      <c r="I114" s="131">
        <f>'SO 102 01 Pol'!G56</f>
        <v>0</v>
      </c>
      <c r="J114" s="136" t="str">
        <f>IF(I204=0,"",I114/I204*100)</f>
        <v/>
      </c>
    </row>
    <row r="115" spans="1:10" ht="36.75" customHeight="1" x14ac:dyDescent="0.2">
      <c r="A115" s="125"/>
      <c r="B115" s="130" t="s">
        <v>138</v>
      </c>
      <c r="C115" s="247" t="s">
        <v>139</v>
      </c>
      <c r="D115" s="248"/>
      <c r="E115" s="248"/>
      <c r="F115" s="138" t="s">
        <v>24</v>
      </c>
      <c r="G115" s="131"/>
      <c r="H115" s="131"/>
      <c r="I115" s="131">
        <f>'SO 101 01 Pol'!G8</f>
        <v>0</v>
      </c>
      <c r="J115" s="136" t="str">
        <f>IF(I204=0,"",I115/I204*100)</f>
        <v/>
      </c>
    </row>
    <row r="116" spans="1:10" ht="36.75" customHeight="1" x14ac:dyDescent="0.2">
      <c r="A116" s="125"/>
      <c r="B116" s="130" t="s">
        <v>140</v>
      </c>
      <c r="C116" s="247" t="s">
        <v>141</v>
      </c>
      <c r="D116" s="248"/>
      <c r="E116" s="248"/>
      <c r="F116" s="138" t="s">
        <v>24</v>
      </c>
      <c r="G116" s="131"/>
      <c r="H116" s="131"/>
      <c r="I116" s="131">
        <f>'SO 100 01 Pol'!G190+'SO 101 01 Pol'!G16+'SO 102 01 Pol'!G59</f>
        <v>0</v>
      </c>
      <c r="J116" s="136" t="str">
        <f>IF(I204=0,"",I116/I204*100)</f>
        <v/>
      </c>
    </row>
    <row r="117" spans="1:10" ht="36.75" customHeight="1" x14ac:dyDescent="0.2">
      <c r="A117" s="125"/>
      <c r="B117" s="130" t="s">
        <v>142</v>
      </c>
      <c r="C117" s="247" t="s">
        <v>143</v>
      </c>
      <c r="D117" s="248"/>
      <c r="E117" s="248"/>
      <c r="F117" s="138" t="s">
        <v>24</v>
      </c>
      <c r="G117" s="131"/>
      <c r="H117" s="131"/>
      <c r="I117" s="131">
        <f>'SO 100 01 Pol'!G193</f>
        <v>0</v>
      </c>
      <c r="J117" s="136" t="str">
        <f>IF(I204=0,"",I117/I204*100)</f>
        <v/>
      </c>
    </row>
    <row r="118" spans="1:10" ht="36.75" customHeight="1" x14ac:dyDescent="0.2">
      <c r="A118" s="125"/>
      <c r="B118" s="130" t="s">
        <v>144</v>
      </c>
      <c r="C118" s="247" t="s">
        <v>145</v>
      </c>
      <c r="D118" s="248"/>
      <c r="E118" s="248"/>
      <c r="F118" s="138" t="s">
        <v>24</v>
      </c>
      <c r="G118" s="131"/>
      <c r="H118" s="131"/>
      <c r="I118" s="131">
        <f>'SO 101 01 Pol'!G29</f>
        <v>0</v>
      </c>
      <c r="J118" s="136" t="str">
        <f>IF(I204=0,"",I118/I204*100)</f>
        <v/>
      </c>
    </row>
    <row r="119" spans="1:10" ht="36.75" customHeight="1" x14ac:dyDescent="0.2">
      <c r="A119" s="125"/>
      <c r="B119" s="130" t="s">
        <v>146</v>
      </c>
      <c r="C119" s="247" t="s">
        <v>147</v>
      </c>
      <c r="D119" s="248"/>
      <c r="E119" s="248"/>
      <c r="F119" s="138" t="s">
        <v>24</v>
      </c>
      <c r="G119" s="131"/>
      <c r="H119" s="131"/>
      <c r="I119" s="131">
        <f>'SO 100 01 Pol'!G202+'SO 102 01 Pol'!G61+'SO 103 01 Pol'!G47</f>
        <v>0</v>
      </c>
      <c r="J119" s="136" t="str">
        <f>IF(I204=0,"",I119/I204*100)</f>
        <v/>
      </c>
    </row>
    <row r="120" spans="1:10" ht="36.75" customHeight="1" x14ac:dyDescent="0.2">
      <c r="A120" s="125"/>
      <c r="B120" s="130" t="s">
        <v>148</v>
      </c>
      <c r="C120" s="247" t="s">
        <v>149</v>
      </c>
      <c r="D120" s="248"/>
      <c r="E120" s="248"/>
      <c r="F120" s="138" t="s">
        <v>25</v>
      </c>
      <c r="G120" s="131"/>
      <c r="H120" s="131"/>
      <c r="I120" s="131">
        <f>'SO 100 01 Pol'!G205+'SO 102 01 Pol'!G64</f>
        <v>0</v>
      </c>
      <c r="J120" s="136" t="str">
        <f>IF(I204=0,"",I120/I204*100)</f>
        <v/>
      </c>
    </row>
    <row r="121" spans="1:10" ht="36.75" customHeight="1" x14ac:dyDescent="0.2">
      <c r="A121" s="125"/>
      <c r="B121" s="130" t="s">
        <v>150</v>
      </c>
      <c r="C121" s="247" t="s">
        <v>151</v>
      </c>
      <c r="D121" s="248"/>
      <c r="E121" s="248"/>
      <c r="F121" s="138" t="s">
        <v>25</v>
      </c>
      <c r="G121" s="131"/>
      <c r="H121" s="131"/>
      <c r="I121" s="131">
        <f>'SO 100 01 Pol'!G213+'SO 101 01 Pol'!G35</f>
        <v>0</v>
      </c>
      <c r="J121" s="136" t="str">
        <f>IF(I204=0,"",I121/I204*100)</f>
        <v/>
      </c>
    </row>
    <row r="122" spans="1:10" ht="36.75" customHeight="1" x14ac:dyDescent="0.2">
      <c r="A122" s="125"/>
      <c r="B122" s="130" t="s">
        <v>152</v>
      </c>
      <c r="C122" s="247" t="s">
        <v>153</v>
      </c>
      <c r="D122" s="248"/>
      <c r="E122" s="248"/>
      <c r="F122" s="138" t="s">
        <v>25</v>
      </c>
      <c r="G122" s="131"/>
      <c r="H122" s="131"/>
      <c r="I122" s="131">
        <f>'SO 100 01 Pol'!G223+'SO 101 01 Pol'!G40</f>
        <v>0</v>
      </c>
      <c r="J122" s="136" t="str">
        <f>IF(I204=0,"",I122/I204*100)</f>
        <v/>
      </c>
    </row>
    <row r="123" spans="1:10" ht="36.75" customHeight="1" x14ac:dyDescent="0.2">
      <c r="A123" s="125"/>
      <c r="B123" s="130" t="s">
        <v>154</v>
      </c>
      <c r="C123" s="247" t="s">
        <v>155</v>
      </c>
      <c r="D123" s="248"/>
      <c r="E123" s="248"/>
      <c r="F123" s="138" t="s">
        <v>25</v>
      </c>
      <c r="G123" s="131"/>
      <c r="H123" s="131"/>
      <c r="I123" s="131">
        <f>'SO 102 01 Pol'!G74</f>
        <v>0</v>
      </c>
      <c r="J123" s="136" t="str">
        <f>IF(I204=0,"",I123/I204*100)</f>
        <v/>
      </c>
    </row>
    <row r="124" spans="1:10" ht="36.75" customHeight="1" x14ac:dyDescent="0.2">
      <c r="A124" s="125"/>
      <c r="B124" s="130" t="s">
        <v>156</v>
      </c>
      <c r="C124" s="247" t="s">
        <v>157</v>
      </c>
      <c r="D124" s="248"/>
      <c r="E124" s="248"/>
      <c r="F124" s="138" t="s">
        <v>25</v>
      </c>
      <c r="G124" s="131"/>
      <c r="H124" s="131"/>
      <c r="I124" s="131">
        <f>'SO 100 01 Pol'!G230+'SO 101 01 Pol'!G78</f>
        <v>0</v>
      </c>
      <c r="J124" s="136" t="str">
        <f>IF(I204=0,"",I124/I204*100)</f>
        <v/>
      </c>
    </row>
    <row r="125" spans="1:10" ht="36.75" customHeight="1" x14ac:dyDescent="0.2">
      <c r="A125" s="125"/>
      <c r="B125" s="130" t="s">
        <v>114</v>
      </c>
      <c r="C125" s="247" t="s">
        <v>158</v>
      </c>
      <c r="D125" s="248"/>
      <c r="E125" s="248"/>
      <c r="F125" s="138" t="s">
        <v>26</v>
      </c>
      <c r="G125" s="131"/>
      <c r="H125" s="131"/>
      <c r="I125" s="131">
        <f>'PS 100 02 Pol'!G8+'PS 100 03 Pol'!G8+'SO 104 01 Pol'!G8</f>
        <v>0</v>
      </c>
      <c r="J125" s="136" t="str">
        <f>IF(I204=0,"",I125/I204*100)</f>
        <v/>
      </c>
    </row>
    <row r="126" spans="1:10" ht="36.75" customHeight="1" x14ac:dyDescent="0.2">
      <c r="A126" s="125"/>
      <c r="B126" s="130" t="s">
        <v>114</v>
      </c>
      <c r="C126" s="247" t="s">
        <v>159</v>
      </c>
      <c r="D126" s="248"/>
      <c r="E126" s="248"/>
      <c r="F126" s="138" t="s">
        <v>26</v>
      </c>
      <c r="G126" s="131"/>
      <c r="H126" s="131"/>
      <c r="I126" s="131">
        <f>'PS 100 01 Pol'!G8</f>
        <v>0</v>
      </c>
      <c r="J126" s="136" t="str">
        <f>IF(I204=0,"",I126/I204*100)</f>
        <v/>
      </c>
    </row>
    <row r="127" spans="1:10" ht="36.75" customHeight="1" x14ac:dyDescent="0.2">
      <c r="A127" s="125"/>
      <c r="B127" s="130" t="s">
        <v>114</v>
      </c>
      <c r="C127" s="247" t="s">
        <v>160</v>
      </c>
      <c r="D127" s="248"/>
      <c r="E127" s="248"/>
      <c r="F127" s="138" t="s">
        <v>26</v>
      </c>
      <c r="G127" s="131"/>
      <c r="H127" s="131"/>
      <c r="I127" s="131">
        <f>'SO 105 01 Pol'!G8+'SO 106 01 Pol'!G8</f>
        <v>0</v>
      </c>
      <c r="J127" s="136" t="str">
        <f>IF(I204=0,"",I127/I204*100)</f>
        <v/>
      </c>
    </row>
    <row r="128" spans="1:10" ht="36.75" customHeight="1" x14ac:dyDescent="0.2">
      <c r="A128" s="125"/>
      <c r="B128" s="130" t="s">
        <v>116</v>
      </c>
      <c r="C128" s="247" t="s">
        <v>161</v>
      </c>
      <c r="D128" s="248"/>
      <c r="E128" s="248"/>
      <c r="F128" s="138" t="s">
        <v>26</v>
      </c>
      <c r="G128" s="131"/>
      <c r="H128" s="131"/>
      <c r="I128" s="131">
        <f>'PS 100 02 Pol'!G28+'PS 100 03 Pol'!G17+'PS 100 04 Pol'!G8+'SO 104 01 Pol'!G12</f>
        <v>0</v>
      </c>
      <c r="J128" s="136" t="str">
        <f>IF(I204=0,"",I128/I204*100)</f>
        <v/>
      </c>
    </row>
    <row r="129" spans="1:10" ht="36.75" customHeight="1" x14ac:dyDescent="0.2">
      <c r="A129" s="125"/>
      <c r="B129" s="130" t="s">
        <v>116</v>
      </c>
      <c r="C129" s="247" t="s">
        <v>162</v>
      </c>
      <c r="D129" s="248"/>
      <c r="E129" s="248"/>
      <c r="F129" s="138" t="s">
        <v>26</v>
      </c>
      <c r="G129" s="131"/>
      <c r="H129" s="131"/>
      <c r="I129" s="131">
        <f>'PS 100 01 Pol'!G11</f>
        <v>0</v>
      </c>
      <c r="J129" s="136" t="str">
        <f>IF(I204=0,"",I129/I204*100)</f>
        <v/>
      </c>
    </row>
    <row r="130" spans="1:10" ht="36.75" customHeight="1" x14ac:dyDescent="0.2">
      <c r="A130" s="125"/>
      <c r="B130" s="130" t="s">
        <v>116</v>
      </c>
      <c r="C130" s="247" t="s">
        <v>163</v>
      </c>
      <c r="D130" s="248"/>
      <c r="E130" s="248"/>
      <c r="F130" s="138" t="s">
        <v>26</v>
      </c>
      <c r="G130" s="131"/>
      <c r="H130" s="131"/>
      <c r="I130" s="131">
        <f>'SO 105 01 Pol'!G20+'SO 106 01 Pol'!G30</f>
        <v>0</v>
      </c>
      <c r="J130" s="136" t="str">
        <f>IF(I204=0,"",I130/I204*100)</f>
        <v/>
      </c>
    </row>
    <row r="131" spans="1:10" ht="36.75" customHeight="1" x14ac:dyDescent="0.2">
      <c r="A131" s="125"/>
      <c r="B131" s="130" t="s">
        <v>164</v>
      </c>
      <c r="C131" s="247" t="s">
        <v>165</v>
      </c>
      <c r="D131" s="248"/>
      <c r="E131" s="248"/>
      <c r="F131" s="138" t="s">
        <v>26</v>
      </c>
      <c r="G131" s="131"/>
      <c r="H131" s="131"/>
      <c r="I131" s="131">
        <f>'PS 100 02 Pol'!G86</f>
        <v>0</v>
      </c>
      <c r="J131" s="136" t="str">
        <f>IF(I204=0,"",I131/I204*100)</f>
        <v/>
      </c>
    </row>
    <row r="132" spans="1:10" ht="36.75" customHeight="1" x14ac:dyDescent="0.2">
      <c r="A132" s="125"/>
      <c r="B132" s="130" t="s">
        <v>164</v>
      </c>
      <c r="C132" s="247" t="s">
        <v>166</v>
      </c>
      <c r="D132" s="248"/>
      <c r="E132" s="248"/>
      <c r="F132" s="138" t="s">
        <v>26</v>
      </c>
      <c r="G132" s="131"/>
      <c r="H132" s="131"/>
      <c r="I132" s="131">
        <f>'PS 100 03 Pol'!G66+'PS 100 04 Pol'!G24</f>
        <v>0</v>
      </c>
      <c r="J132" s="136" t="str">
        <f>IF(I204=0,"",I132/I204*100)</f>
        <v/>
      </c>
    </row>
    <row r="133" spans="1:10" ht="36.75" customHeight="1" x14ac:dyDescent="0.2">
      <c r="A133" s="125"/>
      <c r="B133" s="130" t="s">
        <v>167</v>
      </c>
      <c r="C133" s="247" t="s">
        <v>165</v>
      </c>
      <c r="D133" s="248"/>
      <c r="E133" s="248"/>
      <c r="F133" s="138" t="s">
        <v>26</v>
      </c>
      <c r="G133" s="131"/>
      <c r="H133" s="131"/>
      <c r="I133" s="131">
        <f>'PS 100 03 Pol'!G76+'PS 100 04 Pol'!G34</f>
        <v>0</v>
      </c>
      <c r="J133" s="136" t="str">
        <f>IF(I204=0,"",I133/I204*100)</f>
        <v/>
      </c>
    </row>
    <row r="134" spans="1:10" ht="36.75" customHeight="1" x14ac:dyDescent="0.2">
      <c r="A134" s="125"/>
      <c r="B134" s="130" t="s">
        <v>118</v>
      </c>
      <c r="C134" s="247" t="s">
        <v>168</v>
      </c>
      <c r="D134" s="248"/>
      <c r="E134" s="248"/>
      <c r="F134" s="138" t="s">
        <v>26</v>
      </c>
      <c r="G134" s="131"/>
      <c r="H134" s="131"/>
      <c r="I134" s="131">
        <f>'SO 105 01 Pol'!G42</f>
        <v>0</v>
      </c>
      <c r="J134" s="136" t="str">
        <f>IF(I204=0,"",I134/I204*100)</f>
        <v/>
      </c>
    </row>
    <row r="135" spans="1:10" ht="36.75" customHeight="1" x14ac:dyDescent="0.2">
      <c r="A135" s="125"/>
      <c r="B135" s="130" t="s">
        <v>118</v>
      </c>
      <c r="C135" s="247" t="s">
        <v>169</v>
      </c>
      <c r="D135" s="248"/>
      <c r="E135" s="248"/>
      <c r="F135" s="138" t="s">
        <v>26</v>
      </c>
      <c r="G135" s="131"/>
      <c r="H135" s="131"/>
      <c r="I135" s="131">
        <f>'SO 104 01 Pol'!G16</f>
        <v>0</v>
      </c>
      <c r="J135" s="136" t="str">
        <f>IF(I204=0,"",I135/I204*100)</f>
        <v/>
      </c>
    </row>
    <row r="136" spans="1:10" ht="36.75" customHeight="1" x14ac:dyDescent="0.2">
      <c r="A136" s="125"/>
      <c r="B136" s="130" t="s">
        <v>118</v>
      </c>
      <c r="C136" s="247" t="s">
        <v>170</v>
      </c>
      <c r="D136" s="248"/>
      <c r="E136" s="248"/>
      <c r="F136" s="138" t="s">
        <v>26</v>
      </c>
      <c r="G136" s="131"/>
      <c r="H136" s="131"/>
      <c r="I136" s="131">
        <f>'PS 100 01 Pol'!G14</f>
        <v>0</v>
      </c>
      <c r="J136" s="136" t="str">
        <f>IF(I204=0,"",I136/I204*100)</f>
        <v/>
      </c>
    </row>
    <row r="137" spans="1:10" ht="36.75" customHeight="1" x14ac:dyDescent="0.2">
      <c r="A137" s="125"/>
      <c r="B137" s="130" t="s">
        <v>118</v>
      </c>
      <c r="C137" s="247" t="s">
        <v>171</v>
      </c>
      <c r="D137" s="248"/>
      <c r="E137" s="248"/>
      <c r="F137" s="138" t="s">
        <v>26</v>
      </c>
      <c r="G137" s="131"/>
      <c r="H137" s="131"/>
      <c r="I137" s="131">
        <f>'PS 100 02 Pol'!G136+'PS 100 03 Pol'!G122+'PS 100 04 Pol'!G59</f>
        <v>0</v>
      </c>
      <c r="J137" s="136" t="str">
        <f>IF(I204=0,"",I137/I204*100)</f>
        <v/>
      </c>
    </row>
    <row r="138" spans="1:10" ht="36.75" customHeight="1" x14ac:dyDescent="0.2">
      <c r="A138" s="125"/>
      <c r="B138" s="130" t="s">
        <v>118</v>
      </c>
      <c r="C138" s="247" t="s">
        <v>172</v>
      </c>
      <c r="D138" s="248"/>
      <c r="E138" s="248"/>
      <c r="F138" s="138" t="s">
        <v>26</v>
      </c>
      <c r="G138" s="131"/>
      <c r="H138" s="131"/>
      <c r="I138" s="131">
        <f>'SO 106 01 Pol'!G62</f>
        <v>0</v>
      </c>
      <c r="J138" s="136" t="str">
        <f>IF(I204=0,"",I138/I204*100)</f>
        <v/>
      </c>
    </row>
    <row r="139" spans="1:10" ht="36.75" customHeight="1" x14ac:dyDescent="0.2">
      <c r="A139" s="125"/>
      <c r="B139" s="130" t="s">
        <v>120</v>
      </c>
      <c r="C139" s="247" t="s">
        <v>173</v>
      </c>
      <c r="D139" s="248"/>
      <c r="E139" s="248"/>
      <c r="F139" s="138" t="s">
        <v>26</v>
      </c>
      <c r="G139" s="131"/>
      <c r="H139" s="131"/>
      <c r="I139" s="131">
        <f>'PS 100 01 Pol'!G20</f>
        <v>0</v>
      </c>
      <c r="J139" s="136" t="str">
        <f>IF(I204=0,"",I139/I204*100)</f>
        <v/>
      </c>
    </row>
    <row r="140" spans="1:10" ht="36.75" customHeight="1" x14ac:dyDescent="0.2">
      <c r="A140" s="125"/>
      <c r="B140" s="130" t="s">
        <v>120</v>
      </c>
      <c r="C140" s="247" t="s">
        <v>174</v>
      </c>
      <c r="D140" s="248"/>
      <c r="E140" s="248"/>
      <c r="F140" s="138" t="s">
        <v>26</v>
      </c>
      <c r="G140" s="131"/>
      <c r="H140" s="131"/>
      <c r="I140" s="131">
        <f>'PS 100 02 Pol'!G139+'PS 100 03 Pol'!G127+'PS 100 04 Pol'!G62</f>
        <v>0</v>
      </c>
      <c r="J140" s="136" t="str">
        <f>IF(I204=0,"",I140/I204*100)</f>
        <v/>
      </c>
    </row>
    <row r="141" spans="1:10" ht="36.75" customHeight="1" x14ac:dyDescent="0.2">
      <c r="A141" s="125"/>
      <c r="B141" s="130" t="s">
        <v>120</v>
      </c>
      <c r="C141" s="247" t="s">
        <v>172</v>
      </c>
      <c r="D141" s="248"/>
      <c r="E141" s="248"/>
      <c r="F141" s="138" t="s">
        <v>26</v>
      </c>
      <c r="G141" s="131"/>
      <c r="H141" s="131"/>
      <c r="I141" s="131">
        <f>'SO 105 01 Pol'!G54</f>
        <v>0</v>
      </c>
      <c r="J141" s="136" t="str">
        <f>IF(I204=0,"",I141/I204*100)</f>
        <v/>
      </c>
    </row>
    <row r="142" spans="1:10" ht="36.75" customHeight="1" x14ac:dyDescent="0.2">
      <c r="A142" s="125"/>
      <c r="B142" s="130" t="s">
        <v>122</v>
      </c>
      <c r="C142" s="247" t="s">
        <v>174</v>
      </c>
      <c r="D142" s="248"/>
      <c r="E142" s="248"/>
      <c r="F142" s="138" t="s">
        <v>26</v>
      </c>
      <c r="G142" s="131"/>
      <c r="H142" s="131"/>
      <c r="I142" s="131">
        <f>'PS 100 01 Pol'!G22</f>
        <v>0</v>
      </c>
      <c r="J142" s="136" t="str">
        <f>IF(I204=0,"",I142/I204*100)</f>
        <v/>
      </c>
    </row>
    <row r="143" spans="1:10" ht="36.75" customHeight="1" x14ac:dyDescent="0.2">
      <c r="A143" s="125"/>
      <c r="B143" s="130" t="s">
        <v>175</v>
      </c>
      <c r="C143" s="247" t="s">
        <v>176</v>
      </c>
      <c r="D143" s="248"/>
      <c r="E143" s="248"/>
      <c r="F143" s="138" t="s">
        <v>26</v>
      </c>
      <c r="G143" s="131"/>
      <c r="H143" s="131"/>
      <c r="I143" s="131">
        <f>'PS 074 01 Pol'!G8</f>
        <v>0</v>
      </c>
      <c r="J143" s="136" t="str">
        <f>IF(I204=0,"",I143/I204*100)</f>
        <v/>
      </c>
    </row>
    <row r="144" spans="1:10" ht="36.75" customHeight="1" x14ac:dyDescent="0.2">
      <c r="A144" s="125"/>
      <c r="B144" s="130" t="s">
        <v>175</v>
      </c>
      <c r="C144" s="247" t="s">
        <v>177</v>
      </c>
      <c r="D144" s="248"/>
      <c r="E144" s="248"/>
      <c r="F144" s="138" t="s">
        <v>26</v>
      </c>
      <c r="G144" s="131"/>
      <c r="H144" s="131"/>
      <c r="I144" s="131">
        <f>'SO 107 01 Pol'!G8</f>
        <v>0</v>
      </c>
      <c r="J144" s="136" t="str">
        <f>IF(I204=0,"",I144/I204*100)</f>
        <v/>
      </c>
    </row>
    <row r="145" spans="1:10" ht="36.75" customHeight="1" x14ac:dyDescent="0.2">
      <c r="A145" s="125"/>
      <c r="B145" s="130" t="s">
        <v>178</v>
      </c>
      <c r="C145" s="247" t="s">
        <v>179</v>
      </c>
      <c r="D145" s="248"/>
      <c r="E145" s="248"/>
      <c r="F145" s="138" t="s">
        <v>26</v>
      </c>
      <c r="G145" s="131"/>
      <c r="H145" s="131"/>
      <c r="I145" s="131">
        <f>'PS 101 01 Pol'!G8</f>
        <v>0</v>
      </c>
      <c r="J145" s="136" t="str">
        <f>IF(I204=0,"",I145/I204*100)</f>
        <v/>
      </c>
    </row>
    <row r="146" spans="1:10" ht="36.75" customHeight="1" x14ac:dyDescent="0.2">
      <c r="A146" s="125"/>
      <c r="B146" s="130" t="s">
        <v>180</v>
      </c>
      <c r="C146" s="247" t="s">
        <v>181</v>
      </c>
      <c r="D146" s="248"/>
      <c r="E146" s="248"/>
      <c r="F146" s="138" t="s">
        <v>26</v>
      </c>
      <c r="G146" s="131"/>
      <c r="H146" s="131"/>
      <c r="I146" s="131">
        <f>'PS 074 01 Pol'!G71</f>
        <v>0</v>
      </c>
      <c r="J146" s="136" t="str">
        <f>IF(I204=0,"",I146/I204*100)</f>
        <v/>
      </c>
    </row>
    <row r="147" spans="1:10" ht="36.75" customHeight="1" x14ac:dyDescent="0.2">
      <c r="A147" s="125"/>
      <c r="B147" s="130" t="s">
        <v>182</v>
      </c>
      <c r="C147" s="247" t="s">
        <v>183</v>
      </c>
      <c r="D147" s="248"/>
      <c r="E147" s="248"/>
      <c r="F147" s="138" t="s">
        <v>26</v>
      </c>
      <c r="G147" s="131"/>
      <c r="H147" s="131"/>
      <c r="I147" s="131">
        <f>'PS 074 01 Pol'!G123</f>
        <v>0</v>
      </c>
      <c r="J147" s="136" t="str">
        <f>IF(I204=0,"",I147/I204*100)</f>
        <v/>
      </c>
    </row>
    <row r="148" spans="1:10" ht="36.75" customHeight="1" x14ac:dyDescent="0.2">
      <c r="A148" s="125"/>
      <c r="B148" s="130" t="s">
        <v>184</v>
      </c>
      <c r="C148" s="247" t="s">
        <v>185</v>
      </c>
      <c r="D148" s="248"/>
      <c r="E148" s="248"/>
      <c r="F148" s="138" t="s">
        <v>26</v>
      </c>
      <c r="G148" s="131"/>
      <c r="H148" s="131"/>
      <c r="I148" s="131">
        <f>'PS 074 01 Pol'!G142</f>
        <v>0</v>
      </c>
      <c r="J148" s="136" t="str">
        <f>IF(I204=0,"",I148/I204*100)</f>
        <v/>
      </c>
    </row>
    <row r="149" spans="1:10" ht="36.75" customHeight="1" x14ac:dyDescent="0.2">
      <c r="A149" s="125"/>
      <c r="B149" s="130" t="s">
        <v>186</v>
      </c>
      <c r="C149" s="247" t="s">
        <v>187</v>
      </c>
      <c r="D149" s="248"/>
      <c r="E149" s="248"/>
      <c r="F149" s="138" t="s">
        <v>26</v>
      </c>
      <c r="G149" s="131"/>
      <c r="H149" s="131"/>
      <c r="I149" s="131">
        <f>'PS 101 01 Pol'!G71</f>
        <v>0</v>
      </c>
      <c r="J149" s="136" t="str">
        <f>IF(I204=0,"",I149/I204*100)</f>
        <v/>
      </c>
    </row>
    <row r="150" spans="1:10" ht="36.75" customHeight="1" x14ac:dyDescent="0.2">
      <c r="A150" s="125"/>
      <c r="B150" s="130" t="s">
        <v>188</v>
      </c>
      <c r="C150" s="247" t="s">
        <v>189</v>
      </c>
      <c r="D150" s="248"/>
      <c r="E150" s="248"/>
      <c r="F150" s="138" t="s">
        <v>26</v>
      </c>
      <c r="G150" s="131"/>
      <c r="H150" s="131"/>
      <c r="I150" s="131">
        <f>'SO 107 01 Pol'!G12</f>
        <v>0</v>
      </c>
      <c r="J150" s="136" t="str">
        <f>IF(I204=0,"",I150/I204*100)</f>
        <v/>
      </c>
    </row>
    <row r="151" spans="1:10" ht="36.75" customHeight="1" x14ac:dyDescent="0.2">
      <c r="A151" s="125"/>
      <c r="B151" s="130" t="s">
        <v>188</v>
      </c>
      <c r="C151" s="247" t="s">
        <v>190</v>
      </c>
      <c r="D151" s="248"/>
      <c r="E151" s="248"/>
      <c r="F151" s="138" t="s">
        <v>26</v>
      </c>
      <c r="G151" s="131"/>
      <c r="H151" s="131"/>
      <c r="I151" s="131">
        <f>'PS 074 01 Pol'!G197</f>
        <v>0</v>
      </c>
      <c r="J151" s="136" t="str">
        <f>IF(I204=0,"",I151/I204*100)</f>
        <v/>
      </c>
    </row>
    <row r="152" spans="1:10" ht="36.75" customHeight="1" x14ac:dyDescent="0.2">
      <c r="A152" s="125"/>
      <c r="B152" s="130" t="s">
        <v>191</v>
      </c>
      <c r="C152" s="247" t="s">
        <v>192</v>
      </c>
      <c r="D152" s="248"/>
      <c r="E152" s="248"/>
      <c r="F152" s="138" t="s">
        <v>26</v>
      </c>
      <c r="G152" s="131"/>
      <c r="H152" s="131"/>
      <c r="I152" s="131">
        <f>'PS 074 01 Pol'!G214</f>
        <v>0</v>
      </c>
      <c r="J152" s="136" t="str">
        <f>IF(I204=0,"",I152/I204*100)</f>
        <v/>
      </c>
    </row>
    <row r="153" spans="1:10" ht="36.75" customHeight="1" x14ac:dyDescent="0.2">
      <c r="A153" s="125"/>
      <c r="B153" s="130" t="s">
        <v>193</v>
      </c>
      <c r="C153" s="247" t="s">
        <v>194</v>
      </c>
      <c r="D153" s="248"/>
      <c r="E153" s="248"/>
      <c r="F153" s="138" t="s">
        <v>26</v>
      </c>
      <c r="G153" s="131"/>
      <c r="H153" s="131"/>
      <c r="I153" s="131">
        <f>'PS 101 01 Pol'!G76</f>
        <v>0</v>
      </c>
      <c r="J153" s="136" t="str">
        <f>IF(I204=0,"",I153/I204*100)</f>
        <v/>
      </c>
    </row>
    <row r="154" spans="1:10" ht="36.75" customHeight="1" x14ac:dyDescent="0.2">
      <c r="A154" s="125"/>
      <c r="B154" s="130" t="s">
        <v>195</v>
      </c>
      <c r="C154" s="247" t="s">
        <v>196</v>
      </c>
      <c r="D154" s="248"/>
      <c r="E154" s="248"/>
      <c r="F154" s="138" t="s">
        <v>26</v>
      </c>
      <c r="G154" s="131"/>
      <c r="H154" s="131"/>
      <c r="I154" s="131">
        <f>'PS 074 01 Pol'!G248</f>
        <v>0</v>
      </c>
      <c r="J154" s="136" t="str">
        <f>IF(I204=0,"",I154/I204*100)</f>
        <v/>
      </c>
    </row>
    <row r="155" spans="1:10" ht="36.75" customHeight="1" x14ac:dyDescent="0.2">
      <c r="A155" s="125"/>
      <c r="B155" s="130" t="s">
        <v>197</v>
      </c>
      <c r="C155" s="247" t="s">
        <v>198</v>
      </c>
      <c r="D155" s="248"/>
      <c r="E155" s="248"/>
      <c r="F155" s="138" t="s">
        <v>26</v>
      </c>
      <c r="G155" s="131"/>
      <c r="H155" s="131"/>
      <c r="I155" s="131">
        <f>'PS 074 01 Pol'!G266</f>
        <v>0</v>
      </c>
      <c r="J155" s="136" t="str">
        <f>IF(I204=0,"",I155/I204*100)</f>
        <v/>
      </c>
    </row>
    <row r="156" spans="1:10" ht="36.75" customHeight="1" x14ac:dyDescent="0.2">
      <c r="A156" s="125"/>
      <c r="B156" s="130" t="s">
        <v>197</v>
      </c>
      <c r="C156" s="247" t="s">
        <v>199</v>
      </c>
      <c r="D156" s="248"/>
      <c r="E156" s="248"/>
      <c r="F156" s="138" t="s">
        <v>26</v>
      </c>
      <c r="G156" s="131"/>
      <c r="H156" s="131"/>
      <c r="I156" s="131">
        <f>'SO 107 01 Pol'!G14</f>
        <v>0</v>
      </c>
      <c r="J156" s="136" t="str">
        <f>IF(I204=0,"",I156/I204*100)</f>
        <v/>
      </c>
    </row>
    <row r="157" spans="1:10" ht="36.75" customHeight="1" x14ac:dyDescent="0.2">
      <c r="A157" s="125"/>
      <c r="B157" s="130" t="s">
        <v>200</v>
      </c>
      <c r="C157" s="247" t="s">
        <v>201</v>
      </c>
      <c r="D157" s="248"/>
      <c r="E157" s="248"/>
      <c r="F157" s="138" t="s">
        <v>26</v>
      </c>
      <c r="G157" s="131"/>
      <c r="H157" s="131"/>
      <c r="I157" s="131">
        <f>'PS 074 01 Pol'!G279</f>
        <v>0</v>
      </c>
      <c r="J157" s="136" t="str">
        <f>IF(I204=0,"",I157/I204*100)</f>
        <v/>
      </c>
    </row>
    <row r="158" spans="1:10" ht="36.75" customHeight="1" x14ac:dyDescent="0.2">
      <c r="A158" s="125"/>
      <c r="B158" s="130" t="s">
        <v>202</v>
      </c>
      <c r="C158" s="247" t="s">
        <v>203</v>
      </c>
      <c r="D158" s="248"/>
      <c r="E158" s="248"/>
      <c r="F158" s="138" t="s">
        <v>26</v>
      </c>
      <c r="G158" s="131"/>
      <c r="H158" s="131"/>
      <c r="I158" s="131">
        <f>'PS 101 01 Pol'!G82</f>
        <v>0</v>
      </c>
      <c r="J158" s="136" t="str">
        <f>IF(I204=0,"",I158/I204*100)</f>
        <v/>
      </c>
    </row>
    <row r="159" spans="1:10" ht="36.75" customHeight="1" x14ac:dyDescent="0.2">
      <c r="A159" s="125"/>
      <c r="B159" s="130" t="s">
        <v>204</v>
      </c>
      <c r="C159" s="247" t="s">
        <v>205</v>
      </c>
      <c r="D159" s="248"/>
      <c r="E159" s="248"/>
      <c r="F159" s="138" t="s">
        <v>26</v>
      </c>
      <c r="G159" s="131"/>
      <c r="H159" s="131"/>
      <c r="I159" s="131">
        <f>'SO 107 01 Pol'!G18</f>
        <v>0</v>
      </c>
      <c r="J159" s="136" t="str">
        <f>IF(I204=0,"",I159/I204*100)</f>
        <v/>
      </c>
    </row>
    <row r="160" spans="1:10" ht="36.75" customHeight="1" x14ac:dyDescent="0.2">
      <c r="A160" s="125"/>
      <c r="B160" s="130" t="s">
        <v>206</v>
      </c>
      <c r="C160" s="247" t="s">
        <v>207</v>
      </c>
      <c r="D160" s="248"/>
      <c r="E160" s="248"/>
      <c r="F160" s="138" t="s">
        <v>26</v>
      </c>
      <c r="G160" s="131"/>
      <c r="H160" s="131"/>
      <c r="I160" s="131">
        <f>'PS 074 01 Pol'!G281</f>
        <v>0</v>
      </c>
      <c r="J160" s="136" t="str">
        <f>IF(I204=0,"",I160/I204*100)</f>
        <v/>
      </c>
    </row>
    <row r="161" spans="1:10" ht="36.75" customHeight="1" x14ac:dyDescent="0.2">
      <c r="A161" s="125"/>
      <c r="B161" s="130" t="s">
        <v>208</v>
      </c>
      <c r="C161" s="247" t="s">
        <v>209</v>
      </c>
      <c r="D161" s="248"/>
      <c r="E161" s="248"/>
      <c r="F161" s="138" t="s">
        <v>26</v>
      </c>
      <c r="G161" s="131"/>
      <c r="H161" s="131"/>
      <c r="I161" s="131">
        <f>'PS 101 01 Pol'!G130</f>
        <v>0</v>
      </c>
      <c r="J161" s="136" t="str">
        <f>IF(I204=0,"",I161/I204*100)</f>
        <v/>
      </c>
    </row>
    <row r="162" spans="1:10" ht="36.75" customHeight="1" x14ac:dyDescent="0.2">
      <c r="A162" s="125"/>
      <c r="B162" s="130" t="s">
        <v>210</v>
      </c>
      <c r="C162" s="247" t="s">
        <v>211</v>
      </c>
      <c r="D162" s="248"/>
      <c r="E162" s="248"/>
      <c r="F162" s="138" t="s">
        <v>26</v>
      </c>
      <c r="G162" s="131"/>
      <c r="H162" s="131"/>
      <c r="I162" s="131">
        <f>'SO 107 01 Pol'!G20</f>
        <v>0</v>
      </c>
      <c r="J162" s="136" t="str">
        <f>IF(I204=0,"",I162/I204*100)</f>
        <v/>
      </c>
    </row>
    <row r="163" spans="1:10" ht="36.75" customHeight="1" x14ac:dyDescent="0.2">
      <c r="A163" s="125"/>
      <c r="B163" s="130" t="s">
        <v>212</v>
      </c>
      <c r="C163" s="247" t="s">
        <v>213</v>
      </c>
      <c r="D163" s="248"/>
      <c r="E163" s="248"/>
      <c r="F163" s="138" t="s">
        <v>26</v>
      </c>
      <c r="G163" s="131"/>
      <c r="H163" s="131"/>
      <c r="I163" s="131">
        <f>'PS 101 01 Pol'!G133</f>
        <v>0</v>
      </c>
      <c r="J163" s="136" t="str">
        <f>IF(I204=0,"",I163/I204*100)</f>
        <v/>
      </c>
    </row>
    <row r="164" spans="1:10" ht="36.75" customHeight="1" x14ac:dyDescent="0.2">
      <c r="A164" s="125"/>
      <c r="B164" s="130" t="s">
        <v>214</v>
      </c>
      <c r="C164" s="247" t="s">
        <v>215</v>
      </c>
      <c r="D164" s="248"/>
      <c r="E164" s="248"/>
      <c r="F164" s="138" t="s">
        <v>26</v>
      </c>
      <c r="G164" s="131"/>
      <c r="H164" s="131"/>
      <c r="I164" s="131">
        <f>'SO 107 01 Pol'!G23</f>
        <v>0</v>
      </c>
      <c r="J164" s="136" t="str">
        <f>IF(I204=0,"",I164/I204*100)</f>
        <v/>
      </c>
    </row>
    <row r="165" spans="1:10" ht="36.75" customHeight="1" x14ac:dyDescent="0.2">
      <c r="A165" s="125"/>
      <c r="B165" s="130" t="s">
        <v>216</v>
      </c>
      <c r="C165" s="247" t="s">
        <v>28</v>
      </c>
      <c r="D165" s="248"/>
      <c r="E165" s="248"/>
      <c r="F165" s="138" t="s">
        <v>26</v>
      </c>
      <c r="G165" s="131"/>
      <c r="H165" s="131"/>
      <c r="I165" s="131">
        <f>'PS 074 01 Pol'!G287</f>
        <v>0</v>
      </c>
      <c r="J165" s="136" t="str">
        <f>IF(I204=0,"",I165/I204*100)</f>
        <v/>
      </c>
    </row>
    <row r="166" spans="1:10" ht="36.75" customHeight="1" x14ac:dyDescent="0.2">
      <c r="A166" s="125"/>
      <c r="B166" s="130" t="s">
        <v>217</v>
      </c>
      <c r="C166" s="247" t="s">
        <v>218</v>
      </c>
      <c r="D166" s="248"/>
      <c r="E166" s="248"/>
      <c r="F166" s="138" t="s">
        <v>26</v>
      </c>
      <c r="G166" s="131"/>
      <c r="H166" s="131"/>
      <c r="I166" s="131">
        <f>'PS 101 01 Pol'!G136</f>
        <v>0</v>
      </c>
      <c r="J166" s="136" t="str">
        <f>IF(I204=0,"",I166/I204*100)</f>
        <v/>
      </c>
    </row>
    <row r="167" spans="1:10" ht="36.75" customHeight="1" x14ac:dyDescent="0.2">
      <c r="A167" s="125"/>
      <c r="B167" s="130" t="s">
        <v>219</v>
      </c>
      <c r="C167" s="247" t="s">
        <v>220</v>
      </c>
      <c r="D167" s="248"/>
      <c r="E167" s="248"/>
      <c r="F167" s="138" t="s">
        <v>26</v>
      </c>
      <c r="G167" s="131"/>
      <c r="H167" s="131"/>
      <c r="I167" s="131">
        <f>'SO 107 01 Pol'!G28</f>
        <v>0</v>
      </c>
      <c r="J167" s="136" t="str">
        <f>IF(I204=0,"",I167/I204*100)</f>
        <v/>
      </c>
    </row>
    <row r="168" spans="1:10" ht="36.75" customHeight="1" x14ac:dyDescent="0.2">
      <c r="A168" s="125"/>
      <c r="B168" s="130" t="s">
        <v>221</v>
      </c>
      <c r="C168" s="247" t="s">
        <v>222</v>
      </c>
      <c r="D168" s="248"/>
      <c r="E168" s="248"/>
      <c r="F168" s="138" t="s">
        <v>26</v>
      </c>
      <c r="G168" s="131"/>
      <c r="H168" s="131"/>
      <c r="I168" s="131">
        <f>'PS 101 01 Pol'!G140</f>
        <v>0</v>
      </c>
      <c r="J168" s="136" t="str">
        <f>IF(I204=0,"",I168/I204*100)</f>
        <v/>
      </c>
    </row>
    <row r="169" spans="1:10" ht="36.75" customHeight="1" x14ac:dyDescent="0.2">
      <c r="A169" s="125"/>
      <c r="B169" s="130" t="s">
        <v>223</v>
      </c>
      <c r="C169" s="247" t="s">
        <v>224</v>
      </c>
      <c r="D169" s="248"/>
      <c r="E169" s="248"/>
      <c r="F169" s="138" t="s">
        <v>26</v>
      </c>
      <c r="G169" s="131"/>
      <c r="H169" s="131"/>
      <c r="I169" s="131">
        <f>'SO 107 01 Pol'!G33</f>
        <v>0</v>
      </c>
      <c r="J169" s="136" t="str">
        <f>IF(I204=0,"",I169/I204*100)</f>
        <v/>
      </c>
    </row>
    <row r="170" spans="1:10" ht="36.75" customHeight="1" x14ac:dyDescent="0.2">
      <c r="A170" s="125"/>
      <c r="B170" s="130" t="s">
        <v>225</v>
      </c>
      <c r="C170" s="247" t="s">
        <v>226</v>
      </c>
      <c r="D170" s="248"/>
      <c r="E170" s="248"/>
      <c r="F170" s="138" t="s">
        <v>26</v>
      </c>
      <c r="G170" s="131"/>
      <c r="H170" s="131"/>
      <c r="I170" s="131">
        <f>'PS 101 01 Pol'!G148</f>
        <v>0</v>
      </c>
      <c r="J170" s="136" t="str">
        <f>IF(I204=0,"",I170/I204*100)</f>
        <v/>
      </c>
    </row>
    <row r="171" spans="1:10" ht="36.75" customHeight="1" x14ac:dyDescent="0.2">
      <c r="A171" s="125"/>
      <c r="B171" s="130" t="s">
        <v>227</v>
      </c>
      <c r="C171" s="247" t="s">
        <v>228</v>
      </c>
      <c r="D171" s="248"/>
      <c r="E171" s="248"/>
      <c r="F171" s="138" t="s">
        <v>26</v>
      </c>
      <c r="G171" s="131"/>
      <c r="H171" s="131"/>
      <c r="I171" s="131">
        <f>'SO 107 01 Pol'!G38</f>
        <v>0</v>
      </c>
      <c r="J171" s="136" t="str">
        <f>IF(I204=0,"",I171/I204*100)</f>
        <v/>
      </c>
    </row>
    <row r="172" spans="1:10" ht="36.75" customHeight="1" x14ac:dyDescent="0.2">
      <c r="A172" s="125"/>
      <c r="B172" s="130" t="s">
        <v>229</v>
      </c>
      <c r="C172" s="247" t="s">
        <v>230</v>
      </c>
      <c r="D172" s="248"/>
      <c r="E172" s="248"/>
      <c r="F172" s="138" t="s">
        <v>26</v>
      </c>
      <c r="G172" s="131"/>
      <c r="H172" s="131"/>
      <c r="I172" s="131">
        <f>'PS 101 01 Pol'!G151</f>
        <v>0</v>
      </c>
      <c r="J172" s="136" t="str">
        <f>IF(I204=0,"",I172/I204*100)</f>
        <v/>
      </c>
    </row>
    <row r="173" spans="1:10" ht="36.75" customHeight="1" x14ac:dyDescent="0.2">
      <c r="A173" s="125"/>
      <c r="B173" s="130" t="s">
        <v>231</v>
      </c>
      <c r="C173" s="247" t="s">
        <v>232</v>
      </c>
      <c r="D173" s="248"/>
      <c r="E173" s="248"/>
      <c r="F173" s="138" t="s">
        <v>26</v>
      </c>
      <c r="G173" s="131"/>
      <c r="H173" s="131"/>
      <c r="I173" s="131">
        <f>'SO 107 01 Pol'!G40</f>
        <v>0</v>
      </c>
      <c r="J173" s="136" t="str">
        <f>IF(I204=0,"",I173/I204*100)</f>
        <v/>
      </c>
    </row>
    <row r="174" spans="1:10" ht="36.75" customHeight="1" x14ac:dyDescent="0.2">
      <c r="A174" s="125"/>
      <c r="B174" s="130" t="s">
        <v>233</v>
      </c>
      <c r="C174" s="247" t="s">
        <v>234</v>
      </c>
      <c r="D174" s="248"/>
      <c r="E174" s="248"/>
      <c r="F174" s="138" t="s">
        <v>26</v>
      </c>
      <c r="G174" s="131"/>
      <c r="H174" s="131"/>
      <c r="I174" s="131">
        <f>'PS 101 01 Pol'!G163</f>
        <v>0</v>
      </c>
      <c r="J174" s="136" t="str">
        <f>IF(I204=0,"",I174/I204*100)</f>
        <v/>
      </c>
    </row>
    <row r="175" spans="1:10" ht="36.75" customHeight="1" x14ac:dyDescent="0.2">
      <c r="A175" s="125"/>
      <c r="B175" s="130" t="s">
        <v>235</v>
      </c>
      <c r="C175" s="247" t="s">
        <v>236</v>
      </c>
      <c r="D175" s="248"/>
      <c r="E175" s="248"/>
      <c r="F175" s="138" t="s">
        <v>26</v>
      </c>
      <c r="G175" s="131"/>
      <c r="H175" s="131"/>
      <c r="I175" s="131">
        <f>'SO 107 01 Pol'!G43</f>
        <v>0</v>
      </c>
      <c r="J175" s="136" t="str">
        <f>IF(I204=0,"",I175/I204*100)</f>
        <v/>
      </c>
    </row>
    <row r="176" spans="1:10" ht="36.75" customHeight="1" x14ac:dyDescent="0.2">
      <c r="A176" s="125"/>
      <c r="B176" s="130" t="s">
        <v>237</v>
      </c>
      <c r="C176" s="247" t="s">
        <v>238</v>
      </c>
      <c r="D176" s="248"/>
      <c r="E176" s="248"/>
      <c r="F176" s="138" t="s">
        <v>26</v>
      </c>
      <c r="G176" s="131"/>
      <c r="H176" s="131"/>
      <c r="I176" s="131">
        <f>'SO 107 01 Pol'!G46</f>
        <v>0</v>
      </c>
      <c r="J176" s="136" t="str">
        <f>IF(I204=0,"",I176/I204*100)</f>
        <v/>
      </c>
    </row>
    <row r="177" spans="1:10" ht="36.75" customHeight="1" x14ac:dyDescent="0.2">
      <c r="A177" s="125"/>
      <c r="B177" s="130" t="s">
        <v>239</v>
      </c>
      <c r="C177" s="247" t="s">
        <v>240</v>
      </c>
      <c r="D177" s="248"/>
      <c r="E177" s="248"/>
      <c r="F177" s="138" t="s">
        <v>26</v>
      </c>
      <c r="G177" s="131"/>
      <c r="H177" s="131"/>
      <c r="I177" s="131">
        <f>'PS 101 01 Pol'!G169</f>
        <v>0</v>
      </c>
      <c r="J177" s="136" t="str">
        <f>IF(I204=0,"",I177/I204*100)</f>
        <v/>
      </c>
    </row>
    <row r="178" spans="1:10" ht="36.75" customHeight="1" x14ac:dyDescent="0.2">
      <c r="A178" s="125"/>
      <c r="B178" s="130" t="s">
        <v>241</v>
      </c>
      <c r="C178" s="247" t="s">
        <v>242</v>
      </c>
      <c r="D178" s="248"/>
      <c r="E178" s="248"/>
      <c r="F178" s="138" t="s">
        <v>26</v>
      </c>
      <c r="G178" s="131"/>
      <c r="H178" s="131"/>
      <c r="I178" s="131">
        <f>'SO 107 01 Pol'!G50</f>
        <v>0</v>
      </c>
      <c r="J178" s="136" t="str">
        <f>IF(I204=0,"",I178/I204*100)</f>
        <v/>
      </c>
    </row>
    <row r="179" spans="1:10" ht="36.75" customHeight="1" x14ac:dyDescent="0.2">
      <c r="A179" s="125"/>
      <c r="B179" s="130" t="s">
        <v>243</v>
      </c>
      <c r="C179" s="247" t="s">
        <v>244</v>
      </c>
      <c r="D179" s="248"/>
      <c r="E179" s="248"/>
      <c r="F179" s="138" t="s">
        <v>26</v>
      </c>
      <c r="G179" s="131"/>
      <c r="H179" s="131"/>
      <c r="I179" s="131">
        <f>'PS 101 01 Pol'!G178</f>
        <v>0</v>
      </c>
      <c r="J179" s="136" t="str">
        <f>IF(I204=0,"",I179/I204*100)</f>
        <v/>
      </c>
    </row>
    <row r="180" spans="1:10" ht="36.75" customHeight="1" x14ac:dyDescent="0.2">
      <c r="A180" s="125"/>
      <c r="B180" s="130" t="s">
        <v>245</v>
      </c>
      <c r="C180" s="247" t="s">
        <v>246</v>
      </c>
      <c r="D180" s="248"/>
      <c r="E180" s="248"/>
      <c r="F180" s="138" t="s">
        <v>26</v>
      </c>
      <c r="G180" s="131"/>
      <c r="H180" s="131"/>
      <c r="I180" s="131">
        <f>'SO 107 01 Pol'!G53</f>
        <v>0</v>
      </c>
      <c r="J180" s="136" t="str">
        <f>IF(I204=0,"",I180/I204*100)</f>
        <v/>
      </c>
    </row>
    <row r="181" spans="1:10" ht="36.75" customHeight="1" x14ac:dyDescent="0.2">
      <c r="A181" s="125"/>
      <c r="B181" s="130" t="s">
        <v>247</v>
      </c>
      <c r="C181" s="247" t="s">
        <v>248</v>
      </c>
      <c r="D181" s="248"/>
      <c r="E181" s="248"/>
      <c r="F181" s="138" t="s">
        <v>26</v>
      </c>
      <c r="G181" s="131"/>
      <c r="H181" s="131"/>
      <c r="I181" s="131">
        <f>'PS 101 01 Pol'!G187</f>
        <v>0</v>
      </c>
      <c r="J181" s="136" t="str">
        <f>IF(I204=0,"",I181/I204*100)</f>
        <v/>
      </c>
    </row>
    <row r="182" spans="1:10" ht="36.75" customHeight="1" x14ac:dyDescent="0.2">
      <c r="A182" s="125"/>
      <c r="B182" s="130" t="s">
        <v>249</v>
      </c>
      <c r="C182" s="247" t="s">
        <v>250</v>
      </c>
      <c r="D182" s="248"/>
      <c r="E182" s="248"/>
      <c r="F182" s="138" t="s">
        <v>26</v>
      </c>
      <c r="G182" s="131"/>
      <c r="H182" s="131"/>
      <c r="I182" s="131">
        <f>'SO 100 01 Pol'!G237+'SO 101 01 Pol'!G94</f>
        <v>0</v>
      </c>
      <c r="J182" s="136" t="str">
        <f>IF(I204=0,"",I182/I204*100)</f>
        <v/>
      </c>
    </row>
    <row r="183" spans="1:10" ht="36.75" customHeight="1" x14ac:dyDescent="0.2">
      <c r="A183" s="125"/>
      <c r="B183" s="130" t="s">
        <v>251</v>
      </c>
      <c r="C183" s="247" t="s">
        <v>252</v>
      </c>
      <c r="D183" s="248"/>
      <c r="E183" s="248"/>
      <c r="F183" s="138" t="s">
        <v>26</v>
      </c>
      <c r="G183" s="131"/>
      <c r="H183" s="131"/>
      <c r="I183" s="131">
        <f>'SO 100 01 Pol'!G241</f>
        <v>0</v>
      </c>
      <c r="J183" s="136" t="str">
        <f>IF(I204=0,"",I183/I204*100)</f>
        <v/>
      </c>
    </row>
    <row r="184" spans="1:10" ht="36.75" customHeight="1" x14ac:dyDescent="0.2">
      <c r="A184" s="125"/>
      <c r="B184" s="130" t="s">
        <v>253</v>
      </c>
      <c r="C184" s="247" t="s">
        <v>254</v>
      </c>
      <c r="D184" s="248"/>
      <c r="E184" s="248"/>
      <c r="F184" s="138" t="s">
        <v>26</v>
      </c>
      <c r="G184" s="131"/>
      <c r="H184" s="131"/>
      <c r="I184" s="131">
        <f>'SO 100 01 Pol'!G243</f>
        <v>0</v>
      </c>
      <c r="J184" s="136" t="str">
        <f>IF(I204=0,"",I184/I204*100)</f>
        <v/>
      </c>
    </row>
    <row r="185" spans="1:10" ht="36.75" customHeight="1" x14ac:dyDescent="0.2">
      <c r="A185" s="125"/>
      <c r="B185" s="130" t="s">
        <v>255</v>
      </c>
      <c r="C185" s="247" t="s">
        <v>256</v>
      </c>
      <c r="D185" s="248"/>
      <c r="E185" s="248"/>
      <c r="F185" s="138" t="s">
        <v>26</v>
      </c>
      <c r="G185" s="131"/>
      <c r="H185" s="131"/>
      <c r="I185" s="131">
        <f>'SO 107 01 Pol'!G55</f>
        <v>0</v>
      </c>
      <c r="J185" s="136" t="str">
        <f>IF(I204=0,"",I185/I204*100)</f>
        <v/>
      </c>
    </row>
    <row r="186" spans="1:10" ht="36.75" customHeight="1" x14ac:dyDescent="0.2">
      <c r="A186" s="125"/>
      <c r="B186" s="130" t="s">
        <v>257</v>
      </c>
      <c r="C186" s="247" t="s">
        <v>258</v>
      </c>
      <c r="D186" s="248"/>
      <c r="E186" s="248"/>
      <c r="F186" s="138" t="s">
        <v>26</v>
      </c>
      <c r="G186" s="131"/>
      <c r="H186" s="131"/>
      <c r="I186" s="131">
        <f>'PS 101 01 Pol'!G193</f>
        <v>0</v>
      </c>
      <c r="J186" s="136" t="str">
        <f>IF(I204=0,"",I186/I204*100)</f>
        <v/>
      </c>
    </row>
    <row r="187" spans="1:10" ht="36.75" customHeight="1" x14ac:dyDescent="0.2">
      <c r="A187" s="125"/>
      <c r="B187" s="130" t="s">
        <v>259</v>
      </c>
      <c r="C187" s="247" t="s">
        <v>28</v>
      </c>
      <c r="D187" s="248"/>
      <c r="E187" s="248"/>
      <c r="F187" s="138" t="s">
        <v>26</v>
      </c>
      <c r="G187" s="131"/>
      <c r="H187" s="131"/>
      <c r="I187" s="131">
        <f>'SO 107 01 Pol'!G58</f>
        <v>0</v>
      </c>
      <c r="J187" s="136" t="str">
        <f>IF(I204=0,"",I187/I204*100)</f>
        <v/>
      </c>
    </row>
    <row r="188" spans="1:10" ht="36.75" customHeight="1" x14ac:dyDescent="0.2">
      <c r="A188" s="125"/>
      <c r="B188" s="130" t="s">
        <v>260</v>
      </c>
      <c r="C188" s="247" t="s">
        <v>261</v>
      </c>
      <c r="D188" s="248"/>
      <c r="E188" s="248"/>
      <c r="F188" s="138" t="s">
        <v>26</v>
      </c>
      <c r="G188" s="131"/>
      <c r="H188" s="131"/>
      <c r="I188" s="131">
        <f>'PS 101 01 Pol'!G199</f>
        <v>0</v>
      </c>
      <c r="J188" s="136" t="str">
        <f>IF(I204=0,"",I188/I204*100)</f>
        <v/>
      </c>
    </row>
    <row r="189" spans="1:10" ht="36.75" customHeight="1" x14ac:dyDescent="0.2">
      <c r="A189" s="125"/>
      <c r="B189" s="130" t="s">
        <v>262</v>
      </c>
      <c r="C189" s="247" t="s">
        <v>263</v>
      </c>
      <c r="D189" s="248"/>
      <c r="E189" s="248"/>
      <c r="F189" s="138" t="s">
        <v>26</v>
      </c>
      <c r="G189" s="131"/>
      <c r="H189" s="131"/>
      <c r="I189" s="131">
        <f>'PS 101 01 Pol'!G203</f>
        <v>0</v>
      </c>
      <c r="J189" s="136" t="str">
        <f>IF(I204=0,"",I189/I204*100)</f>
        <v/>
      </c>
    </row>
    <row r="190" spans="1:10" ht="36.75" customHeight="1" x14ac:dyDescent="0.2">
      <c r="A190" s="125"/>
      <c r="B190" s="130" t="s">
        <v>264</v>
      </c>
      <c r="C190" s="247" t="s">
        <v>265</v>
      </c>
      <c r="D190" s="248"/>
      <c r="E190" s="248"/>
      <c r="F190" s="138" t="s">
        <v>26</v>
      </c>
      <c r="G190" s="131"/>
      <c r="H190" s="131"/>
      <c r="I190" s="131">
        <f>'PS 101 01 Pol'!G207</f>
        <v>0</v>
      </c>
      <c r="J190" s="136" t="str">
        <f>IF(I204=0,"",I190/I204*100)</f>
        <v/>
      </c>
    </row>
    <row r="191" spans="1:10" ht="36.75" customHeight="1" x14ac:dyDescent="0.2">
      <c r="A191" s="125"/>
      <c r="B191" s="130" t="s">
        <v>266</v>
      </c>
      <c r="C191" s="247" t="s">
        <v>267</v>
      </c>
      <c r="D191" s="248"/>
      <c r="E191" s="248"/>
      <c r="F191" s="138" t="s">
        <v>26</v>
      </c>
      <c r="G191" s="131"/>
      <c r="H191" s="131"/>
      <c r="I191" s="131">
        <f>'PS 101 01 Pol'!G225</f>
        <v>0</v>
      </c>
      <c r="J191" s="136" t="str">
        <f>IF(I204=0,"",I191/I204*100)</f>
        <v/>
      </c>
    </row>
    <row r="192" spans="1:10" ht="36.75" customHeight="1" x14ac:dyDescent="0.2">
      <c r="A192" s="125"/>
      <c r="B192" s="130" t="s">
        <v>268</v>
      </c>
      <c r="C192" s="247" t="s">
        <v>269</v>
      </c>
      <c r="D192" s="248"/>
      <c r="E192" s="248"/>
      <c r="F192" s="138" t="s">
        <v>26</v>
      </c>
      <c r="G192" s="131"/>
      <c r="H192" s="131"/>
      <c r="I192" s="131">
        <f>'PS 101 01 Pol'!G251</f>
        <v>0</v>
      </c>
      <c r="J192" s="136" t="str">
        <f>IF(I204=0,"",I192/I204*100)</f>
        <v/>
      </c>
    </row>
    <row r="193" spans="1:10" ht="36.75" customHeight="1" x14ac:dyDescent="0.2">
      <c r="A193" s="125"/>
      <c r="B193" s="130" t="s">
        <v>270</v>
      </c>
      <c r="C193" s="247" t="s">
        <v>271</v>
      </c>
      <c r="D193" s="248"/>
      <c r="E193" s="248"/>
      <c r="F193" s="138" t="s">
        <v>26</v>
      </c>
      <c r="G193" s="131"/>
      <c r="H193" s="131"/>
      <c r="I193" s="131">
        <f>'PS 101 01 Pol'!G264</f>
        <v>0</v>
      </c>
      <c r="J193" s="136" t="str">
        <f>IF(I204=0,"",I193/I204*100)</f>
        <v/>
      </c>
    </row>
    <row r="194" spans="1:10" ht="36.75" customHeight="1" x14ac:dyDescent="0.2">
      <c r="A194" s="125"/>
      <c r="B194" s="130" t="s">
        <v>272</v>
      </c>
      <c r="C194" s="247" t="s">
        <v>273</v>
      </c>
      <c r="D194" s="248"/>
      <c r="E194" s="248"/>
      <c r="F194" s="138" t="s">
        <v>26</v>
      </c>
      <c r="G194" s="131"/>
      <c r="H194" s="131"/>
      <c r="I194" s="131">
        <f>'PS 101 01 Pol'!G272</f>
        <v>0</v>
      </c>
      <c r="J194" s="136" t="str">
        <f>IF(I204=0,"",I194/I204*100)</f>
        <v/>
      </c>
    </row>
    <row r="195" spans="1:10" ht="36.75" customHeight="1" x14ac:dyDescent="0.2">
      <c r="A195" s="125"/>
      <c r="B195" s="130" t="s">
        <v>274</v>
      </c>
      <c r="C195" s="247" t="s">
        <v>275</v>
      </c>
      <c r="D195" s="248"/>
      <c r="E195" s="248"/>
      <c r="F195" s="138" t="s">
        <v>26</v>
      </c>
      <c r="G195" s="131"/>
      <c r="H195" s="131"/>
      <c r="I195" s="131">
        <f>'PS 101 01 Pol'!G285</f>
        <v>0</v>
      </c>
      <c r="J195" s="136" t="str">
        <f>IF(I204=0,"",I195/I204*100)</f>
        <v/>
      </c>
    </row>
    <row r="196" spans="1:10" ht="36.75" customHeight="1" x14ac:dyDescent="0.2">
      <c r="A196" s="125"/>
      <c r="B196" s="130" t="s">
        <v>276</v>
      </c>
      <c r="C196" s="247" t="s">
        <v>277</v>
      </c>
      <c r="D196" s="248"/>
      <c r="E196" s="248"/>
      <c r="F196" s="138" t="s">
        <v>26</v>
      </c>
      <c r="G196" s="131"/>
      <c r="H196" s="131"/>
      <c r="I196" s="131">
        <f>'PS 101 01 Pol'!G292</f>
        <v>0</v>
      </c>
      <c r="J196" s="136" t="str">
        <f>IF(I204=0,"",I196/I204*100)</f>
        <v/>
      </c>
    </row>
    <row r="197" spans="1:10" ht="36.75" customHeight="1" x14ac:dyDescent="0.2">
      <c r="A197" s="125"/>
      <c r="B197" s="130" t="s">
        <v>278</v>
      </c>
      <c r="C197" s="247" t="s">
        <v>279</v>
      </c>
      <c r="D197" s="248"/>
      <c r="E197" s="248"/>
      <c r="F197" s="138" t="s">
        <v>26</v>
      </c>
      <c r="G197" s="131"/>
      <c r="H197" s="131"/>
      <c r="I197" s="131">
        <f>'PS 101 01 Pol'!G294</f>
        <v>0</v>
      </c>
      <c r="J197" s="136" t="str">
        <f>IF(I204=0,"",I197/I204*100)</f>
        <v/>
      </c>
    </row>
    <row r="198" spans="1:10" ht="36.75" customHeight="1" x14ac:dyDescent="0.2">
      <c r="A198" s="125"/>
      <c r="B198" s="130" t="s">
        <v>280</v>
      </c>
      <c r="C198" s="247" t="s">
        <v>157</v>
      </c>
      <c r="D198" s="248"/>
      <c r="E198" s="248"/>
      <c r="F198" s="138" t="s">
        <v>26</v>
      </c>
      <c r="G198" s="131"/>
      <c r="H198" s="131"/>
      <c r="I198" s="131">
        <f>'PS 101 01 Pol'!G302</f>
        <v>0</v>
      </c>
      <c r="J198" s="136" t="str">
        <f>IF(I204=0,"",I198/I204*100)</f>
        <v/>
      </c>
    </row>
    <row r="199" spans="1:10" ht="36.75" customHeight="1" x14ac:dyDescent="0.2">
      <c r="A199" s="125"/>
      <c r="B199" s="130" t="s">
        <v>281</v>
      </c>
      <c r="C199" s="247" t="s">
        <v>172</v>
      </c>
      <c r="D199" s="248"/>
      <c r="E199" s="248"/>
      <c r="F199" s="138" t="s">
        <v>26</v>
      </c>
      <c r="G199" s="131"/>
      <c r="H199" s="131"/>
      <c r="I199" s="131">
        <f>'PS 101 01 Pol'!G306</f>
        <v>0</v>
      </c>
      <c r="J199" s="136" t="str">
        <f>IF(I204=0,"",I199/I204*100)</f>
        <v/>
      </c>
    </row>
    <row r="200" spans="1:10" ht="36.75" customHeight="1" x14ac:dyDescent="0.2">
      <c r="A200" s="125"/>
      <c r="B200" s="130" t="s">
        <v>282</v>
      </c>
      <c r="C200" s="247" t="s">
        <v>145</v>
      </c>
      <c r="D200" s="248"/>
      <c r="E200" s="248"/>
      <c r="F200" s="138" t="s">
        <v>283</v>
      </c>
      <c r="G200" s="131"/>
      <c r="H200" s="131"/>
      <c r="I200" s="131">
        <f>'SO 100 01 Pol'!G245+'SO 101 01 Pol'!G104+'SO 102 01 Pol'!G79</f>
        <v>0</v>
      </c>
      <c r="J200" s="136" t="str">
        <f>IF(I204=0,"",I200/I204*100)</f>
        <v/>
      </c>
    </row>
    <row r="201" spans="1:10" ht="36.75" customHeight="1" x14ac:dyDescent="0.2">
      <c r="A201" s="125"/>
      <c r="B201" s="130" t="s">
        <v>284</v>
      </c>
      <c r="C201" s="247" t="s">
        <v>27</v>
      </c>
      <c r="D201" s="248"/>
      <c r="E201" s="248"/>
      <c r="F201" s="138" t="s">
        <v>284</v>
      </c>
      <c r="G201" s="131"/>
      <c r="H201" s="131"/>
      <c r="I201" s="131">
        <f>'SO 103 01 Pol'!G51</f>
        <v>0</v>
      </c>
      <c r="J201" s="136" t="str">
        <f>IF(I204=0,"",I201/I204*100)</f>
        <v/>
      </c>
    </row>
    <row r="202" spans="1:10" ht="36.75" customHeight="1" x14ac:dyDescent="0.2">
      <c r="A202" s="125"/>
      <c r="B202" s="130" t="s">
        <v>47</v>
      </c>
      <c r="C202" s="247" t="s">
        <v>48</v>
      </c>
      <c r="D202" s="248"/>
      <c r="E202" s="248"/>
      <c r="F202" s="138" t="s">
        <v>284</v>
      </c>
      <c r="G202" s="131"/>
      <c r="H202" s="131"/>
      <c r="I202" s="131">
        <f>'V VRN Naklady'!G8</f>
        <v>0</v>
      </c>
      <c r="J202" s="136" t="str">
        <f>IF(I204=0,"",I202/I204*100)</f>
        <v/>
      </c>
    </row>
    <row r="203" spans="1:10" ht="36.75" customHeight="1" x14ac:dyDescent="0.2">
      <c r="A203" s="125"/>
      <c r="B203" s="130" t="s">
        <v>285</v>
      </c>
      <c r="C203" s="247" t="s">
        <v>28</v>
      </c>
      <c r="D203" s="248"/>
      <c r="E203" s="248"/>
      <c r="F203" s="138" t="s">
        <v>285</v>
      </c>
      <c r="G203" s="131"/>
      <c r="H203" s="131"/>
      <c r="I203" s="131">
        <f>'SO 103 01 Pol'!G56</f>
        <v>0</v>
      </c>
      <c r="J203" s="136" t="str">
        <f>IF(I204=0,"",I203/I204*100)</f>
        <v/>
      </c>
    </row>
    <row r="204" spans="1:10" ht="25.5" customHeight="1" x14ac:dyDescent="0.2">
      <c r="A204" s="126"/>
      <c r="B204" s="132" t="s">
        <v>1</v>
      </c>
      <c r="C204" s="133"/>
      <c r="D204" s="134"/>
      <c r="E204" s="134"/>
      <c r="F204" s="139"/>
      <c r="G204" s="135"/>
      <c r="H204" s="135"/>
      <c r="I204" s="135">
        <f>SUM(I103:I203)</f>
        <v>0</v>
      </c>
      <c r="J204" s="137">
        <f>SUM(J103:J203)</f>
        <v>0</v>
      </c>
    </row>
    <row r="205" spans="1:10" x14ac:dyDescent="0.2">
      <c r="F205" s="84"/>
      <c r="G205" s="84"/>
      <c r="H205" s="84"/>
      <c r="I205" s="84"/>
      <c r="J205" s="85"/>
    </row>
    <row r="206" spans="1:10" x14ac:dyDescent="0.2">
      <c r="F206" s="84"/>
      <c r="G206" s="84"/>
      <c r="H206" s="84"/>
      <c r="I206" s="84"/>
      <c r="J206" s="85"/>
    </row>
    <row r="207" spans="1:10" x14ac:dyDescent="0.2">
      <c r="F207" s="84"/>
      <c r="G207" s="84"/>
      <c r="H207" s="84"/>
      <c r="I207" s="84"/>
      <c r="J207" s="85"/>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2">
    <mergeCell ref="C203:E203"/>
    <mergeCell ref="C198:E198"/>
    <mergeCell ref="C199:E199"/>
    <mergeCell ref="C200:E200"/>
    <mergeCell ref="C201:E201"/>
    <mergeCell ref="C202:E202"/>
    <mergeCell ref="C193:E193"/>
    <mergeCell ref="C194:E194"/>
    <mergeCell ref="C195:E195"/>
    <mergeCell ref="C196:E196"/>
    <mergeCell ref="C197:E197"/>
    <mergeCell ref="C188:E188"/>
    <mergeCell ref="C189:E189"/>
    <mergeCell ref="C190:E190"/>
    <mergeCell ref="C191:E191"/>
    <mergeCell ref="C192:E192"/>
    <mergeCell ref="C183:E183"/>
    <mergeCell ref="C184:E184"/>
    <mergeCell ref="C185:E185"/>
    <mergeCell ref="C186:E186"/>
    <mergeCell ref="C187:E187"/>
    <mergeCell ref="C178:E178"/>
    <mergeCell ref="C179:E179"/>
    <mergeCell ref="C180:E180"/>
    <mergeCell ref="C181:E181"/>
    <mergeCell ref="C182:E182"/>
    <mergeCell ref="C173:E173"/>
    <mergeCell ref="C174:E174"/>
    <mergeCell ref="C175:E175"/>
    <mergeCell ref="C176:E176"/>
    <mergeCell ref="C177:E177"/>
    <mergeCell ref="C168:E168"/>
    <mergeCell ref="C169:E169"/>
    <mergeCell ref="C170:E170"/>
    <mergeCell ref="C171:E171"/>
    <mergeCell ref="C172:E172"/>
    <mergeCell ref="C163:E163"/>
    <mergeCell ref="C164:E164"/>
    <mergeCell ref="C165:E165"/>
    <mergeCell ref="C166:E166"/>
    <mergeCell ref="C167:E167"/>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64:E64"/>
    <mergeCell ref="C65:E65"/>
    <mergeCell ref="C66:E66"/>
    <mergeCell ref="C67:E67"/>
    <mergeCell ref="B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algorithmName="SHA-512" hashValue="XgY4rYKWnXON5lpTU6oxSDCo9SkIdLqX+EXiCtLmGXEhcrZTma6AuGxVwva972ZcpR020rQjlExT8gYBWsIe4Q==" saltValue="hlU8nIWquKr5ePK4h16mc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9D40-3D55-4FAC-8021-70E725393C12}">
  <sheetPr>
    <outlinePr summaryBelow="0"/>
  </sheetPr>
  <dimension ref="A1:BD5000"/>
  <sheetViews>
    <sheetView workbookViewId="0">
      <pane ySplit="7" topLeftCell="A8" activePane="bottomLeft" state="frozen"/>
      <selection pane="bottomLeft" activeCell="F51" sqref="F5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 min="49" max="49" width="98.7109375" customWidth="1"/>
  </cols>
  <sheetData>
    <row r="1" spans="1:56" ht="15.75" customHeight="1" x14ac:dyDescent="0.25">
      <c r="A1" s="255" t="s">
        <v>286</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289</v>
      </c>
      <c r="C3" s="256" t="s">
        <v>48</v>
      </c>
      <c r="D3" s="257"/>
      <c r="E3" s="257"/>
      <c r="F3" s="257"/>
      <c r="G3" s="258"/>
      <c r="Y3" s="123" t="s">
        <v>290</v>
      </c>
      <c r="AC3" t="s">
        <v>291</v>
      </c>
    </row>
    <row r="4" spans="1:56" ht="24.95" customHeight="1" x14ac:dyDescent="0.2">
      <c r="A4" s="142" t="s">
        <v>9</v>
      </c>
      <c r="B4" s="143" t="s">
        <v>47</v>
      </c>
      <c r="C4" s="259" t="s">
        <v>48</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47</v>
      </c>
      <c r="C8" s="186" t="s">
        <v>48</v>
      </c>
      <c r="D8" s="163"/>
      <c r="E8" s="164"/>
      <c r="F8" s="165"/>
      <c r="G8" s="165">
        <f>SUMIF(AC9:AC51,"&lt;&gt;NOR",G9:G51)</f>
        <v>0</v>
      </c>
      <c r="H8" s="165"/>
      <c r="I8" s="165">
        <f>SUM(I9:I51)</f>
        <v>0</v>
      </c>
      <c r="J8" s="165"/>
      <c r="K8" s="165">
        <f>SUM(K9:K51)</f>
        <v>5013968.1499999994</v>
      </c>
      <c r="L8" s="165"/>
      <c r="M8" s="165">
        <f>SUM(M9:M51)</f>
        <v>0</v>
      </c>
      <c r="N8" s="165"/>
      <c r="O8" s="165"/>
      <c r="P8" s="166"/>
      <c r="Q8" s="160"/>
      <c r="R8" s="160">
        <f>SUM(R9:R51)</f>
        <v>0</v>
      </c>
      <c r="S8" s="160"/>
      <c r="T8" s="160"/>
      <c r="AC8" t="s">
        <v>315</v>
      </c>
    </row>
    <row r="9" spans="1:56" outlineLevel="1" x14ac:dyDescent="0.2">
      <c r="A9" s="171">
        <v>1</v>
      </c>
      <c r="B9" s="172" t="s">
        <v>316</v>
      </c>
      <c r="C9" s="187" t="s">
        <v>317</v>
      </c>
      <c r="D9" s="173" t="s">
        <v>0</v>
      </c>
      <c r="E9" s="174">
        <v>0.5</v>
      </c>
      <c r="F9" s="175"/>
      <c r="G9" s="176">
        <f>ROUND(E9*F9,2)</f>
        <v>0</v>
      </c>
      <c r="H9" s="175">
        <v>0</v>
      </c>
      <c r="I9" s="176">
        <f>ROUND(E9*H9,2)</f>
        <v>0</v>
      </c>
      <c r="J9" s="175">
        <v>442287.11</v>
      </c>
      <c r="K9" s="176">
        <f>ROUND(E9*J9,2)</f>
        <v>221143.56</v>
      </c>
      <c r="L9" s="176">
        <v>21</v>
      </c>
      <c r="M9" s="176">
        <f>G9*(1+L9/100)</f>
        <v>0</v>
      </c>
      <c r="N9" s="176"/>
      <c r="O9" s="176" t="s">
        <v>318</v>
      </c>
      <c r="P9" s="177" t="s">
        <v>319</v>
      </c>
      <c r="Q9" s="159">
        <v>0</v>
      </c>
      <c r="R9" s="159">
        <f>ROUND(E9*Q9,2)</f>
        <v>0</v>
      </c>
      <c r="S9" s="159"/>
      <c r="T9" s="159" t="s">
        <v>47</v>
      </c>
      <c r="U9" s="149"/>
      <c r="V9" s="149"/>
      <c r="W9" s="149"/>
      <c r="X9" s="149"/>
      <c r="Y9" s="149"/>
      <c r="Z9" s="149"/>
      <c r="AA9" s="149"/>
      <c r="AB9" s="149"/>
      <c r="AC9" s="149" t="s">
        <v>320</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ht="22.5" outlineLevel="1" x14ac:dyDescent="0.2">
      <c r="A10" s="156"/>
      <c r="B10" s="157"/>
      <c r="C10" s="253" t="s">
        <v>321</v>
      </c>
      <c r="D10" s="254"/>
      <c r="E10" s="254"/>
      <c r="F10" s="254"/>
      <c r="G10" s="254"/>
      <c r="H10" s="159"/>
      <c r="I10" s="159"/>
      <c r="J10" s="159"/>
      <c r="K10" s="159"/>
      <c r="L10" s="159"/>
      <c r="M10" s="159"/>
      <c r="N10" s="159"/>
      <c r="O10" s="159"/>
      <c r="P10" s="159"/>
      <c r="Q10" s="159"/>
      <c r="R10" s="159"/>
      <c r="S10" s="159"/>
      <c r="T10" s="159"/>
      <c r="U10" s="149"/>
      <c r="V10" s="149"/>
      <c r="W10" s="149"/>
      <c r="X10" s="149"/>
      <c r="Y10" s="149"/>
      <c r="Z10" s="149"/>
      <c r="AA10" s="149"/>
      <c r="AB10" s="149"/>
      <c r="AC10" s="149" t="s">
        <v>322</v>
      </c>
      <c r="AD10" s="149"/>
      <c r="AE10" s="149"/>
      <c r="AF10" s="149"/>
      <c r="AG10" s="149"/>
      <c r="AH10" s="149"/>
      <c r="AI10" s="149"/>
      <c r="AJ10" s="149"/>
      <c r="AK10" s="149"/>
      <c r="AL10" s="149"/>
      <c r="AM10" s="149"/>
      <c r="AN10" s="149"/>
      <c r="AO10" s="149"/>
      <c r="AP10" s="149"/>
      <c r="AQ10" s="149"/>
      <c r="AR10" s="149"/>
      <c r="AS10" s="149"/>
      <c r="AT10" s="149"/>
      <c r="AU10" s="149"/>
      <c r="AV10" s="149"/>
      <c r="AW10" s="178" t="str">
        <f>C10</f>
        <v>Náklady spojené s vypracováním dodavatelské dokumentace, většinou v obsahu a rozsahu dodavatelské dokumentace pro provádění stavby, ale mohou zde být obsaženy i náklady na jiné stupně projektové dokumentace, pokud jsou součástí požadavků objednatele.</v>
      </c>
      <c r="AX10" s="149"/>
      <c r="AY10" s="149"/>
      <c r="AZ10" s="149"/>
      <c r="BA10" s="149"/>
      <c r="BB10" s="149"/>
      <c r="BC10" s="149"/>
      <c r="BD10" s="149"/>
    </row>
    <row r="11" spans="1:56" outlineLevel="1" x14ac:dyDescent="0.2">
      <c r="A11" s="179">
        <v>2</v>
      </c>
      <c r="B11" s="180" t="s">
        <v>323</v>
      </c>
      <c r="C11" s="188" t="s">
        <v>324</v>
      </c>
      <c r="D11" s="181" t="s">
        <v>0</v>
      </c>
      <c r="E11" s="182">
        <v>0.1</v>
      </c>
      <c r="F11" s="183"/>
      <c r="G11" s="184">
        <f>ROUND(E11*F11,2)</f>
        <v>0</v>
      </c>
      <c r="H11" s="183">
        <v>0</v>
      </c>
      <c r="I11" s="184">
        <f>ROUND(E11*H11,2)</f>
        <v>0</v>
      </c>
      <c r="J11" s="183">
        <v>442287.11</v>
      </c>
      <c r="K11" s="184">
        <f>ROUND(E11*J11,2)</f>
        <v>44228.71</v>
      </c>
      <c r="L11" s="184">
        <v>21</v>
      </c>
      <c r="M11" s="184">
        <f>G11*(1+L11/100)</f>
        <v>0</v>
      </c>
      <c r="N11" s="184"/>
      <c r="O11" s="184" t="s">
        <v>325</v>
      </c>
      <c r="P11" s="185" t="s">
        <v>319</v>
      </c>
      <c r="Q11" s="159">
        <v>0</v>
      </c>
      <c r="R11" s="159">
        <f>ROUND(E11*Q11,2)</f>
        <v>0</v>
      </c>
      <c r="S11" s="159"/>
      <c r="T11" s="159" t="s">
        <v>47</v>
      </c>
      <c r="U11" s="149"/>
      <c r="V11" s="149"/>
      <c r="W11" s="149"/>
      <c r="X11" s="149"/>
      <c r="Y11" s="149"/>
      <c r="Z11" s="149"/>
      <c r="AA11" s="149"/>
      <c r="AB11" s="149"/>
      <c r="AC11" s="149" t="s">
        <v>320</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outlineLevel="1" x14ac:dyDescent="0.2">
      <c r="A12" s="171">
        <v>3</v>
      </c>
      <c r="B12" s="172" t="s">
        <v>326</v>
      </c>
      <c r="C12" s="187" t="s">
        <v>327</v>
      </c>
      <c r="D12" s="173" t="s">
        <v>0</v>
      </c>
      <c r="E12" s="174">
        <v>3</v>
      </c>
      <c r="F12" s="175"/>
      <c r="G12" s="176">
        <f>ROUND(E12*F12,2)</f>
        <v>0</v>
      </c>
      <c r="H12" s="175">
        <v>0</v>
      </c>
      <c r="I12" s="176">
        <f>ROUND(E12*H12,2)</f>
        <v>0</v>
      </c>
      <c r="J12" s="175">
        <v>442287.11</v>
      </c>
      <c r="K12" s="176">
        <f>ROUND(E12*J12,2)</f>
        <v>1326861.33</v>
      </c>
      <c r="L12" s="176">
        <v>21</v>
      </c>
      <c r="M12" s="176">
        <f>G12*(1+L12/100)</f>
        <v>0</v>
      </c>
      <c r="N12" s="176"/>
      <c r="O12" s="176" t="s">
        <v>325</v>
      </c>
      <c r="P12" s="177" t="s">
        <v>319</v>
      </c>
      <c r="Q12" s="159">
        <v>0</v>
      </c>
      <c r="R12" s="159">
        <f>ROUND(E12*Q12,2)</f>
        <v>0</v>
      </c>
      <c r="S12" s="159"/>
      <c r="T12" s="159" t="s">
        <v>47</v>
      </c>
      <c r="U12" s="149"/>
      <c r="V12" s="149"/>
      <c r="W12" s="149"/>
      <c r="X12" s="149"/>
      <c r="Y12" s="149"/>
      <c r="Z12" s="149"/>
      <c r="AA12" s="149"/>
      <c r="AB12" s="149"/>
      <c r="AC12" s="149" t="s">
        <v>320</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row>
    <row r="13" spans="1:56" outlineLevel="1" x14ac:dyDescent="0.2">
      <c r="A13" s="156"/>
      <c r="B13" s="157"/>
      <c r="C13" s="253" t="s">
        <v>328</v>
      </c>
      <c r="D13" s="254"/>
      <c r="E13" s="254"/>
      <c r="F13" s="254"/>
      <c r="G13" s="254"/>
      <c r="H13" s="159"/>
      <c r="I13" s="159"/>
      <c r="J13" s="159"/>
      <c r="K13" s="159"/>
      <c r="L13" s="159"/>
      <c r="M13" s="159"/>
      <c r="N13" s="159"/>
      <c r="O13" s="159"/>
      <c r="P13" s="159"/>
      <c r="Q13" s="159"/>
      <c r="R13" s="159"/>
      <c r="S13" s="159"/>
      <c r="T13" s="159"/>
      <c r="U13" s="149"/>
      <c r="V13" s="149"/>
      <c r="W13" s="149"/>
      <c r="X13" s="149"/>
      <c r="Y13" s="149"/>
      <c r="Z13" s="149"/>
      <c r="AA13" s="149"/>
      <c r="AB13" s="149"/>
      <c r="AC13" s="149" t="s">
        <v>322</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outlineLevel="1" x14ac:dyDescent="0.2">
      <c r="A14" s="171">
        <v>4</v>
      </c>
      <c r="B14" s="172" t="s">
        <v>329</v>
      </c>
      <c r="C14" s="187" t="s">
        <v>330</v>
      </c>
      <c r="D14" s="173" t="s">
        <v>0</v>
      </c>
      <c r="E14" s="174">
        <v>0.25</v>
      </c>
      <c r="F14" s="175"/>
      <c r="G14" s="176">
        <f>ROUND(E14*F14,2)</f>
        <v>0</v>
      </c>
      <c r="H14" s="175">
        <v>0</v>
      </c>
      <c r="I14" s="176">
        <f>ROUND(E14*H14,2)</f>
        <v>0</v>
      </c>
      <c r="J14" s="175">
        <v>442287.11</v>
      </c>
      <c r="K14" s="176">
        <f>ROUND(E14*J14,2)</f>
        <v>110571.78</v>
      </c>
      <c r="L14" s="176">
        <v>21</v>
      </c>
      <c r="M14" s="176">
        <f>G14*(1+L14/100)</f>
        <v>0</v>
      </c>
      <c r="N14" s="176"/>
      <c r="O14" s="176" t="s">
        <v>325</v>
      </c>
      <c r="P14" s="177" t="s">
        <v>319</v>
      </c>
      <c r="Q14" s="159">
        <v>0</v>
      </c>
      <c r="R14" s="159">
        <f>ROUND(E14*Q14,2)</f>
        <v>0</v>
      </c>
      <c r="S14" s="159"/>
      <c r="T14" s="159" t="s">
        <v>47</v>
      </c>
      <c r="U14" s="149"/>
      <c r="V14" s="149"/>
      <c r="W14" s="149"/>
      <c r="X14" s="149"/>
      <c r="Y14" s="149"/>
      <c r="Z14" s="149"/>
      <c r="AA14" s="149"/>
      <c r="AB14" s="149"/>
      <c r="AC14" s="149" t="s">
        <v>320</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ht="22.5" outlineLevel="1" x14ac:dyDescent="0.2">
      <c r="A15" s="156"/>
      <c r="B15" s="157"/>
      <c r="C15" s="253" t="s">
        <v>331</v>
      </c>
      <c r="D15" s="254"/>
      <c r="E15" s="254"/>
      <c r="F15" s="254"/>
      <c r="G15" s="254"/>
      <c r="H15" s="159"/>
      <c r="I15" s="159"/>
      <c r="J15" s="159"/>
      <c r="K15" s="159"/>
      <c r="L15" s="159"/>
      <c r="M15" s="159"/>
      <c r="N15" s="159"/>
      <c r="O15" s="159"/>
      <c r="P15" s="159"/>
      <c r="Q15" s="159"/>
      <c r="R15" s="159"/>
      <c r="S15" s="159"/>
      <c r="T15" s="159"/>
      <c r="U15" s="149"/>
      <c r="V15" s="149"/>
      <c r="W15" s="149"/>
      <c r="X15" s="149"/>
      <c r="Y15" s="149"/>
      <c r="Z15" s="149"/>
      <c r="AA15" s="149"/>
      <c r="AB15" s="149"/>
      <c r="AC15" s="149" t="s">
        <v>322</v>
      </c>
      <c r="AD15" s="149"/>
      <c r="AE15" s="149"/>
      <c r="AF15" s="149"/>
      <c r="AG15" s="149"/>
      <c r="AH15" s="149"/>
      <c r="AI15" s="149"/>
      <c r="AJ15" s="149"/>
      <c r="AK15" s="149"/>
      <c r="AL15" s="149"/>
      <c r="AM15" s="149"/>
      <c r="AN15" s="149"/>
      <c r="AO15" s="149"/>
      <c r="AP15" s="149"/>
      <c r="AQ15" s="149"/>
      <c r="AR15" s="149"/>
      <c r="AS15" s="149"/>
      <c r="AT15" s="149"/>
      <c r="AU15" s="149"/>
      <c r="AV15" s="149"/>
      <c r="AW15" s="178" t="str">
        <f>C15</f>
        <v>Náklady na ztížené podmínky provádění tam, kde se vyskytují omezující vlivy konkrétního prostředí, které mají prokazatelný vliv na provádění stavebních prací, Jedná se zejména o náklady související s extrémními podmínkami místa provádění.</v>
      </c>
      <c r="AX15" s="149"/>
      <c r="AY15" s="149"/>
      <c r="AZ15" s="149"/>
      <c r="BA15" s="149"/>
      <c r="BB15" s="149"/>
      <c r="BC15" s="149"/>
      <c r="BD15" s="149"/>
    </row>
    <row r="16" spans="1:56" outlineLevel="1" x14ac:dyDescent="0.2">
      <c r="A16" s="171">
        <v>5</v>
      </c>
      <c r="B16" s="172" t="s">
        <v>332</v>
      </c>
      <c r="C16" s="187" t="s">
        <v>333</v>
      </c>
      <c r="D16" s="173" t="s">
        <v>0</v>
      </c>
      <c r="E16" s="174">
        <v>0.8</v>
      </c>
      <c r="F16" s="175"/>
      <c r="G16" s="176">
        <f>ROUND(E16*F16,2)</f>
        <v>0</v>
      </c>
      <c r="H16" s="175">
        <v>0</v>
      </c>
      <c r="I16" s="176">
        <f>ROUND(E16*H16,2)</f>
        <v>0</v>
      </c>
      <c r="J16" s="175">
        <v>442287.11</v>
      </c>
      <c r="K16" s="176">
        <f>ROUND(E16*J16,2)</f>
        <v>353829.69</v>
      </c>
      <c r="L16" s="176">
        <v>21</v>
      </c>
      <c r="M16" s="176">
        <f>G16*(1+L16/100)</f>
        <v>0</v>
      </c>
      <c r="N16" s="176"/>
      <c r="O16" s="176" t="s">
        <v>325</v>
      </c>
      <c r="P16" s="177" t="s">
        <v>319</v>
      </c>
      <c r="Q16" s="159">
        <v>0</v>
      </c>
      <c r="R16" s="159">
        <f>ROUND(E16*Q16,2)</f>
        <v>0</v>
      </c>
      <c r="S16" s="159"/>
      <c r="T16" s="159" t="s">
        <v>47</v>
      </c>
      <c r="U16" s="149"/>
      <c r="V16" s="149"/>
      <c r="W16" s="149"/>
      <c r="X16" s="149"/>
      <c r="Y16" s="149"/>
      <c r="Z16" s="149"/>
      <c r="AA16" s="149"/>
      <c r="AB16" s="149"/>
      <c r="AC16" s="149" t="s">
        <v>320</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ht="33.75" outlineLevel="1" x14ac:dyDescent="0.2">
      <c r="A17" s="156"/>
      <c r="B17" s="157"/>
      <c r="C17" s="253" t="s">
        <v>334</v>
      </c>
      <c r="D17" s="254"/>
      <c r="E17" s="254"/>
      <c r="F17" s="254"/>
      <c r="G17" s="254"/>
      <c r="H17" s="159"/>
      <c r="I17" s="159"/>
      <c r="J17" s="159"/>
      <c r="K17" s="159"/>
      <c r="L17" s="159"/>
      <c r="M17" s="159"/>
      <c r="N17" s="159"/>
      <c r="O17" s="159"/>
      <c r="P17" s="159"/>
      <c r="Q17" s="159"/>
      <c r="R17" s="159"/>
      <c r="S17" s="159"/>
      <c r="T17" s="159"/>
      <c r="U17" s="149"/>
      <c r="V17" s="149"/>
      <c r="W17" s="149"/>
      <c r="X17" s="149"/>
      <c r="Y17" s="149"/>
      <c r="Z17" s="149"/>
      <c r="AA17" s="149"/>
      <c r="AB17" s="149"/>
      <c r="AC17" s="149" t="s">
        <v>322</v>
      </c>
      <c r="AD17" s="149"/>
      <c r="AE17" s="149"/>
      <c r="AF17" s="149"/>
      <c r="AG17" s="149"/>
      <c r="AH17" s="149"/>
      <c r="AI17" s="149"/>
      <c r="AJ17" s="149"/>
      <c r="AK17" s="149"/>
      <c r="AL17" s="149"/>
      <c r="AM17" s="149"/>
      <c r="AN17" s="149"/>
      <c r="AO17" s="149"/>
      <c r="AP17" s="149"/>
      <c r="AQ17" s="149"/>
      <c r="AR17" s="149"/>
      <c r="AS17" s="149"/>
      <c r="AT17" s="149"/>
      <c r="AU17" s="149"/>
      <c r="AV17" s="149"/>
      <c r="AW17" s="178" t="str">
        <f>C17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AX17" s="149"/>
      <c r="AY17" s="149"/>
      <c r="AZ17" s="149"/>
      <c r="BA17" s="149"/>
      <c r="BB17" s="149"/>
      <c r="BC17" s="149"/>
      <c r="BD17" s="149"/>
    </row>
    <row r="18" spans="1:56" outlineLevel="1" x14ac:dyDescent="0.2">
      <c r="A18" s="171">
        <v>6</v>
      </c>
      <c r="B18" s="172" t="s">
        <v>335</v>
      </c>
      <c r="C18" s="187" t="s">
        <v>336</v>
      </c>
      <c r="D18" s="173" t="s">
        <v>0</v>
      </c>
      <c r="E18" s="174">
        <v>1.2</v>
      </c>
      <c r="F18" s="175"/>
      <c r="G18" s="176">
        <f>ROUND(E18*F18,2)</f>
        <v>0</v>
      </c>
      <c r="H18" s="175">
        <v>0</v>
      </c>
      <c r="I18" s="176">
        <f>ROUND(E18*H18,2)</f>
        <v>0</v>
      </c>
      <c r="J18" s="175">
        <v>442287.11</v>
      </c>
      <c r="K18" s="176">
        <f>ROUND(E18*J18,2)</f>
        <v>530744.53</v>
      </c>
      <c r="L18" s="176">
        <v>21</v>
      </c>
      <c r="M18" s="176">
        <f>G18*(1+L18/100)</f>
        <v>0</v>
      </c>
      <c r="N18" s="176"/>
      <c r="O18" s="176" t="s">
        <v>318</v>
      </c>
      <c r="P18" s="177" t="s">
        <v>319</v>
      </c>
      <c r="Q18" s="159">
        <v>0</v>
      </c>
      <c r="R18" s="159">
        <f>ROUND(E18*Q18,2)</f>
        <v>0</v>
      </c>
      <c r="S18" s="159"/>
      <c r="T18" s="159" t="s">
        <v>47</v>
      </c>
      <c r="U18" s="149"/>
      <c r="V18" s="149"/>
      <c r="W18" s="149"/>
      <c r="X18" s="149"/>
      <c r="Y18" s="149"/>
      <c r="Z18" s="149"/>
      <c r="AA18" s="149"/>
      <c r="AB18" s="149"/>
      <c r="AC18" s="149" t="s">
        <v>320</v>
      </c>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row>
    <row r="19" spans="1:56" outlineLevel="1" x14ac:dyDescent="0.2">
      <c r="A19" s="156"/>
      <c r="B19" s="157"/>
      <c r="C19" s="253" t="s">
        <v>337</v>
      </c>
      <c r="D19" s="254"/>
      <c r="E19" s="254"/>
      <c r="F19" s="254"/>
      <c r="G19" s="254"/>
      <c r="H19" s="159"/>
      <c r="I19" s="159"/>
      <c r="J19" s="159"/>
      <c r="K19" s="159"/>
      <c r="L19" s="159"/>
      <c r="M19" s="159"/>
      <c r="N19" s="159"/>
      <c r="O19" s="159"/>
      <c r="P19" s="159"/>
      <c r="Q19" s="159"/>
      <c r="R19" s="159"/>
      <c r="S19" s="159"/>
      <c r="T19" s="159"/>
      <c r="U19" s="149"/>
      <c r="V19" s="149"/>
      <c r="W19" s="149"/>
      <c r="X19" s="149"/>
      <c r="Y19" s="149"/>
      <c r="Z19" s="149"/>
      <c r="AA19" s="149"/>
      <c r="AB19" s="149"/>
      <c r="AC19" s="149" t="s">
        <v>322</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outlineLevel="1" x14ac:dyDescent="0.2">
      <c r="A20" s="171">
        <v>7</v>
      </c>
      <c r="B20" s="172" t="s">
        <v>338</v>
      </c>
      <c r="C20" s="187" t="s">
        <v>339</v>
      </c>
      <c r="D20" s="173" t="s">
        <v>0</v>
      </c>
      <c r="E20" s="174">
        <v>2.5000000000000001E-2</v>
      </c>
      <c r="F20" s="175"/>
      <c r="G20" s="176">
        <f>ROUND(E20*F20,2)</f>
        <v>0</v>
      </c>
      <c r="H20" s="175">
        <v>0</v>
      </c>
      <c r="I20" s="176">
        <f>ROUND(E20*H20,2)</f>
        <v>0</v>
      </c>
      <c r="J20" s="175">
        <v>442287.11</v>
      </c>
      <c r="K20" s="176">
        <f>ROUND(E20*J20,2)</f>
        <v>11057.18</v>
      </c>
      <c r="L20" s="176">
        <v>21</v>
      </c>
      <c r="M20" s="176">
        <f>G20*(1+L20/100)</f>
        <v>0</v>
      </c>
      <c r="N20" s="176"/>
      <c r="O20" s="176" t="s">
        <v>325</v>
      </c>
      <c r="P20" s="177" t="s">
        <v>319</v>
      </c>
      <c r="Q20" s="159">
        <v>0</v>
      </c>
      <c r="R20" s="159">
        <f>ROUND(E20*Q20,2)</f>
        <v>0</v>
      </c>
      <c r="S20" s="159"/>
      <c r="T20" s="159" t="s">
        <v>47</v>
      </c>
      <c r="U20" s="149"/>
      <c r="V20" s="149"/>
      <c r="W20" s="149"/>
      <c r="X20" s="149"/>
      <c r="Y20" s="149"/>
      <c r="Z20" s="149"/>
      <c r="AA20" s="149"/>
      <c r="AB20" s="149"/>
      <c r="AC20" s="149" t="s">
        <v>320</v>
      </c>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row>
    <row r="21" spans="1:56" outlineLevel="1" x14ac:dyDescent="0.2">
      <c r="A21" s="156"/>
      <c r="B21" s="157"/>
      <c r="C21" s="253" t="s">
        <v>340</v>
      </c>
      <c r="D21" s="254"/>
      <c r="E21" s="254"/>
      <c r="F21" s="254"/>
      <c r="G21" s="254"/>
      <c r="H21" s="159"/>
      <c r="I21" s="159"/>
      <c r="J21" s="159"/>
      <c r="K21" s="159"/>
      <c r="L21" s="159"/>
      <c r="M21" s="159"/>
      <c r="N21" s="159"/>
      <c r="O21" s="159"/>
      <c r="P21" s="159"/>
      <c r="Q21" s="159"/>
      <c r="R21" s="159"/>
      <c r="S21" s="159"/>
      <c r="T21" s="159"/>
      <c r="U21" s="149"/>
      <c r="V21" s="149"/>
      <c r="W21" s="149"/>
      <c r="X21" s="149"/>
      <c r="Y21" s="149"/>
      <c r="Z21" s="149"/>
      <c r="AA21" s="149"/>
      <c r="AB21" s="149"/>
      <c r="AC21" s="149" t="s">
        <v>322</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71">
        <v>8</v>
      </c>
      <c r="B22" s="172" t="s">
        <v>341</v>
      </c>
      <c r="C22" s="187" t="s">
        <v>342</v>
      </c>
      <c r="D22" s="173" t="s">
        <v>0</v>
      </c>
      <c r="E22" s="174">
        <v>2.5000000000000001E-2</v>
      </c>
      <c r="F22" s="175"/>
      <c r="G22" s="176">
        <f>ROUND(E22*F22,2)</f>
        <v>0</v>
      </c>
      <c r="H22" s="175">
        <v>0</v>
      </c>
      <c r="I22" s="176">
        <f>ROUND(E22*H22,2)</f>
        <v>0</v>
      </c>
      <c r="J22" s="175">
        <v>442287.11</v>
      </c>
      <c r="K22" s="176">
        <f>ROUND(E22*J22,2)</f>
        <v>11057.18</v>
      </c>
      <c r="L22" s="176">
        <v>21</v>
      </c>
      <c r="M22" s="176">
        <f>G22*(1+L22/100)</f>
        <v>0</v>
      </c>
      <c r="N22" s="176"/>
      <c r="O22" s="176" t="s">
        <v>325</v>
      </c>
      <c r="P22" s="177" t="s">
        <v>319</v>
      </c>
      <c r="Q22" s="159">
        <v>0</v>
      </c>
      <c r="R22" s="159">
        <f>ROUND(E22*Q22,2)</f>
        <v>0</v>
      </c>
      <c r="S22" s="159"/>
      <c r="T22" s="159" t="s">
        <v>47</v>
      </c>
      <c r="U22" s="149"/>
      <c r="V22" s="149"/>
      <c r="W22" s="149"/>
      <c r="X22" s="149"/>
      <c r="Y22" s="149"/>
      <c r="Z22" s="149"/>
      <c r="AA22" s="149"/>
      <c r="AB22" s="149"/>
      <c r="AC22" s="149" t="s">
        <v>320</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ht="22.5" outlineLevel="1" x14ac:dyDescent="0.2">
      <c r="A23" s="156"/>
      <c r="B23" s="157"/>
      <c r="C23" s="253" t="s">
        <v>343</v>
      </c>
      <c r="D23" s="254"/>
      <c r="E23" s="254"/>
      <c r="F23" s="254"/>
      <c r="G23" s="254"/>
      <c r="H23" s="159"/>
      <c r="I23" s="159"/>
      <c r="J23" s="159"/>
      <c r="K23" s="159"/>
      <c r="L23" s="159"/>
      <c r="M23" s="159"/>
      <c r="N23" s="159"/>
      <c r="O23" s="159"/>
      <c r="P23" s="159"/>
      <c r="Q23" s="159"/>
      <c r="R23" s="159"/>
      <c r="S23" s="159"/>
      <c r="T23" s="159"/>
      <c r="U23" s="149"/>
      <c r="V23" s="149"/>
      <c r="W23" s="149"/>
      <c r="X23" s="149"/>
      <c r="Y23" s="149"/>
      <c r="Z23" s="149"/>
      <c r="AA23" s="149"/>
      <c r="AB23" s="149"/>
      <c r="AC23" s="149" t="s">
        <v>322</v>
      </c>
      <c r="AD23" s="149"/>
      <c r="AE23" s="149"/>
      <c r="AF23" s="149"/>
      <c r="AG23" s="149"/>
      <c r="AH23" s="149"/>
      <c r="AI23" s="149"/>
      <c r="AJ23" s="149"/>
      <c r="AK23" s="149"/>
      <c r="AL23" s="149"/>
      <c r="AM23" s="149"/>
      <c r="AN23" s="149"/>
      <c r="AO23" s="149"/>
      <c r="AP23" s="149"/>
      <c r="AQ23" s="149"/>
      <c r="AR23" s="149"/>
      <c r="AS23" s="149"/>
      <c r="AT23" s="149"/>
      <c r="AU23" s="149"/>
      <c r="AV23" s="149"/>
      <c r="AW23" s="178" t="str">
        <f>C23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AX23" s="149"/>
      <c r="AY23" s="149"/>
      <c r="AZ23" s="149"/>
      <c r="BA23" s="149"/>
      <c r="BB23" s="149"/>
      <c r="BC23" s="149"/>
      <c r="BD23" s="149"/>
    </row>
    <row r="24" spans="1:56" outlineLevel="1" x14ac:dyDescent="0.2">
      <c r="A24" s="171">
        <v>9</v>
      </c>
      <c r="B24" s="172" t="s">
        <v>344</v>
      </c>
      <c r="C24" s="187" t="s">
        <v>345</v>
      </c>
      <c r="D24" s="173" t="s">
        <v>0</v>
      </c>
      <c r="E24" s="174">
        <v>0.05</v>
      </c>
      <c r="F24" s="175"/>
      <c r="G24" s="176">
        <f>ROUND(E24*F24,2)</f>
        <v>0</v>
      </c>
      <c r="H24" s="175">
        <v>0</v>
      </c>
      <c r="I24" s="176">
        <f>ROUND(E24*H24,2)</f>
        <v>0</v>
      </c>
      <c r="J24" s="175">
        <v>442287.11</v>
      </c>
      <c r="K24" s="176">
        <f>ROUND(E24*J24,2)</f>
        <v>22114.36</v>
      </c>
      <c r="L24" s="176">
        <v>21</v>
      </c>
      <c r="M24" s="176">
        <f>G24*(1+L24/100)</f>
        <v>0</v>
      </c>
      <c r="N24" s="176"/>
      <c r="O24" s="176" t="s">
        <v>325</v>
      </c>
      <c r="P24" s="177" t="s">
        <v>319</v>
      </c>
      <c r="Q24" s="159">
        <v>0</v>
      </c>
      <c r="R24" s="159">
        <f>ROUND(E24*Q24,2)</f>
        <v>0</v>
      </c>
      <c r="S24" s="159"/>
      <c r="T24" s="159" t="s">
        <v>47</v>
      </c>
      <c r="U24" s="149"/>
      <c r="V24" s="149"/>
      <c r="W24" s="149"/>
      <c r="X24" s="149"/>
      <c r="Y24" s="149"/>
      <c r="Z24" s="149"/>
      <c r="AA24" s="149"/>
      <c r="AB24" s="149"/>
      <c r="AC24" s="149" t="s">
        <v>320</v>
      </c>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ht="33.75" outlineLevel="1" x14ac:dyDescent="0.2">
      <c r="A25" s="156"/>
      <c r="B25" s="157"/>
      <c r="C25" s="253" t="s">
        <v>346</v>
      </c>
      <c r="D25" s="254"/>
      <c r="E25" s="254"/>
      <c r="F25" s="254"/>
      <c r="G25" s="254"/>
      <c r="H25" s="159"/>
      <c r="I25" s="159"/>
      <c r="J25" s="159"/>
      <c r="K25" s="159"/>
      <c r="L25" s="159"/>
      <c r="M25" s="159"/>
      <c r="N25" s="159"/>
      <c r="O25" s="159"/>
      <c r="P25" s="159"/>
      <c r="Q25" s="159"/>
      <c r="R25" s="159"/>
      <c r="S25" s="159"/>
      <c r="T25" s="159"/>
      <c r="U25" s="149"/>
      <c r="V25" s="149"/>
      <c r="W25" s="149"/>
      <c r="X25" s="149"/>
      <c r="Y25" s="149"/>
      <c r="Z25" s="149"/>
      <c r="AA25" s="149"/>
      <c r="AB25" s="149"/>
      <c r="AC25" s="149" t="s">
        <v>322</v>
      </c>
      <c r="AD25" s="149"/>
      <c r="AE25" s="149"/>
      <c r="AF25" s="149"/>
      <c r="AG25" s="149"/>
      <c r="AH25" s="149"/>
      <c r="AI25" s="149"/>
      <c r="AJ25" s="149"/>
      <c r="AK25" s="149"/>
      <c r="AL25" s="149"/>
      <c r="AM25" s="149"/>
      <c r="AN25" s="149"/>
      <c r="AO25" s="149"/>
      <c r="AP25" s="149"/>
      <c r="AQ25" s="149"/>
      <c r="AR25" s="149"/>
      <c r="AS25" s="149"/>
      <c r="AT25" s="149"/>
      <c r="AU25" s="149"/>
      <c r="AV25" s="149"/>
      <c r="AW25" s="178" t="str">
        <f>C25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AX25" s="149"/>
      <c r="AY25" s="149"/>
      <c r="AZ25" s="149"/>
      <c r="BA25" s="149"/>
      <c r="BB25" s="149"/>
      <c r="BC25" s="149"/>
      <c r="BD25" s="149"/>
    </row>
    <row r="26" spans="1:56" outlineLevel="1" x14ac:dyDescent="0.2">
      <c r="A26" s="171">
        <v>10</v>
      </c>
      <c r="B26" s="172" t="s">
        <v>347</v>
      </c>
      <c r="C26" s="187" t="s">
        <v>348</v>
      </c>
      <c r="D26" s="173" t="s">
        <v>0</v>
      </c>
      <c r="E26" s="174">
        <v>0.5</v>
      </c>
      <c r="F26" s="175"/>
      <c r="G26" s="176">
        <f>ROUND(E26*F26,2)</f>
        <v>0</v>
      </c>
      <c r="H26" s="175">
        <v>0</v>
      </c>
      <c r="I26" s="176">
        <f>ROUND(E26*H26,2)</f>
        <v>0</v>
      </c>
      <c r="J26" s="175">
        <v>442287.11</v>
      </c>
      <c r="K26" s="176">
        <f>ROUND(E26*J26,2)</f>
        <v>221143.56</v>
      </c>
      <c r="L26" s="176">
        <v>21</v>
      </c>
      <c r="M26" s="176">
        <f>G26*(1+L26/100)</f>
        <v>0</v>
      </c>
      <c r="N26" s="176"/>
      <c r="O26" s="176" t="s">
        <v>318</v>
      </c>
      <c r="P26" s="177" t="s">
        <v>319</v>
      </c>
      <c r="Q26" s="159">
        <v>0</v>
      </c>
      <c r="R26" s="159">
        <f>ROUND(E26*Q26,2)</f>
        <v>0</v>
      </c>
      <c r="S26" s="159"/>
      <c r="T26" s="159" t="s">
        <v>47</v>
      </c>
      <c r="U26" s="149"/>
      <c r="V26" s="149"/>
      <c r="W26" s="149"/>
      <c r="X26" s="149"/>
      <c r="Y26" s="149"/>
      <c r="Z26" s="149"/>
      <c r="AA26" s="149"/>
      <c r="AB26" s="149"/>
      <c r="AC26" s="149" t="s">
        <v>320</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ht="22.5" outlineLevel="1" x14ac:dyDescent="0.2">
      <c r="A27" s="156"/>
      <c r="B27" s="157"/>
      <c r="C27" s="253" t="s">
        <v>349</v>
      </c>
      <c r="D27" s="254"/>
      <c r="E27" s="254"/>
      <c r="F27" s="254"/>
      <c r="G27" s="254"/>
      <c r="H27" s="159"/>
      <c r="I27" s="159"/>
      <c r="J27" s="159"/>
      <c r="K27" s="159"/>
      <c r="L27" s="159"/>
      <c r="M27" s="159"/>
      <c r="N27" s="159"/>
      <c r="O27" s="159"/>
      <c r="P27" s="159"/>
      <c r="Q27" s="159"/>
      <c r="R27" s="159"/>
      <c r="S27" s="159"/>
      <c r="T27" s="159"/>
      <c r="U27" s="149"/>
      <c r="V27" s="149"/>
      <c r="W27" s="149"/>
      <c r="X27" s="149"/>
      <c r="Y27" s="149"/>
      <c r="Z27" s="149"/>
      <c r="AA27" s="149"/>
      <c r="AB27" s="149"/>
      <c r="AC27" s="149" t="s">
        <v>322</v>
      </c>
      <c r="AD27" s="149"/>
      <c r="AE27" s="149"/>
      <c r="AF27" s="149"/>
      <c r="AG27" s="149"/>
      <c r="AH27" s="149"/>
      <c r="AI27" s="149"/>
      <c r="AJ27" s="149"/>
      <c r="AK27" s="149"/>
      <c r="AL27" s="149"/>
      <c r="AM27" s="149"/>
      <c r="AN27" s="149"/>
      <c r="AO27" s="149"/>
      <c r="AP27" s="149"/>
      <c r="AQ27" s="149"/>
      <c r="AR27" s="149"/>
      <c r="AS27" s="149"/>
      <c r="AT27" s="149"/>
      <c r="AU27" s="149"/>
      <c r="AV27" s="149"/>
      <c r="AW27" s="178" t="str">
        <f>C27</f>
        <v>Náklady zhotovitele, související s prováděním revizí předepsaných technickými normami nebo objednatelem a které jsou pro provedení díla nezbytné.</v>
      </c>
      <c r="AX27" s="149"/>
      <c r="AY27" s="149"/>
      <c r="AZ27" s="149"/>
      <c r="BA27" s="149"/>
      <c r="BB27" s="149"/>
      <c r="BC27" s="149"/>
      <c r="BD27" s="149"/>
    </row>
    <row r="28" spans="1:56" outlineLevel="1" x14ac:dyDescent="0.2">
      <c r="A28" s="171">
        <v>11</v>
      </c>
      <c r="B28" s="172" t="s">
        <v>350</v>
      </c>
      <c r="C28" s="187" t="s">
        <v>351</v>
      </c>
      <c r="D28" s="173" t="s">
        <v>0</v>
      </c>
      <c r="E28" s="174">
        <v>0.25</v>
      </c>
      <c r="F28" s="175"/>
      <c r="G28" s="176">
        <f>ROUND(E28*F28,2)</f>
        <v>0</v>
      </c>
      <c r="H28" s="175">
        <v>0</v>
      </c>
      <c r="I28" s="176">
        <f>ROUND(E28*H28,2)</f>
        <v>0</v>
      </c>
      <c r="J28" s="175">
        <v>442287.11</v>
      </c>
      <c r="K28" s="176">
        <f>ROUND(E28*J28,2)</f>
        <v>110571.78</v>
      </c>
      <c r="L28" s="176">
        <v>21</v>
      </c>
      <c r="M28" s="176">
        <f>G28*(1+L28/100)</f>
        <v>0</v>
      </c>
      <c r="N28" s="176"/>
      <c r="O28" s="176" t="s">
        <v>325</v>
      </c>
      <c r="P28" s="177" t="s">
        <v>319</v>
      </c>
      <c r="Q28" s="159">
        <v>0</v>
      </c>
      <c r="R28" s="159">
        <f>ROUND(E28*Q28,2)</f>
        <v>0</v>
      </c>
      <c r="S28" s="159"/>
      <c r="T28" s="159" t="s">
        <v>47</v>
      </c>
      <c r="U28" s="149"/>
      <c r="V28" s="149"/>
      <c r="W28" s="149"/>
      <c r="X28" s="149"/>
      <c r="Y28" s="149"/>
      <c r="Z28" s="149"/>
      <c r="AA28" s="149"/>
      <c r="AB28" s="149"/>
      <c r="AC28" s="149" t="s">
        <v>320</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row>
    <row r="29" spans="1:56" ht="45" outlineLevel="1" x14ac:dyDescent="0.2">
      <c r="A29" s="156"/>
      <c r="B29" s="157"/>
      <c r="C29" s="253" t="s">
        <v>352</v>
      </c>
      <c r="D29" s="254"/>
      <c r="E29" s="254"/>
      <c r="F29" s="254"/>
      <c r="G29" s="254"/>
      <c r="H29" s="159"/>
      <c r="I29" s="159"/>
      <c r="J29" s="159"/>
      <c r="K29" s="159"/>
      <c r="L29" s="159"/>
      <c r="M29" s="159"/>
      <c r="N29" s="159"/>
      <c r="O29" s="159"/>
      <c r="P29" s="159"/>
      <c r="Q29" s="159"/>
      <c r="R29" s="159"/>
      <c r="S29" s="159"/>
      <c r="T29" s="159"/>
      <c r="U29" s="149"/>
      <c r="V29" s="149"/>
      <c r="W29" s="149"/>
      <c r="X29" s="149"/>
      <c r="Y29" s="149"/>
      <c r="Z29" s="149"/>
      <c r="AA29" s="149"/>
      <c r="AB29" s="149"/>
      <c r="AC29" s="149" t="s">
        <v>322</v>
      </c>
      <c r="AD29" s="149"/>
      <c r="AE29" s="149"/>
      <c r="AF29" s="149"/>
      <c r="AG29" s="149"/>
      <c r="AH29" s="149"/>
      <c r="AI29" s="149"/>
      <c r="AJ29" s="149"/>
      <c r="AK29" s="149"/>
      <c r="AL29" s="149"/>
      <c r="AM29" s="149"/>
      <c r="AN29" s="149"/>
      <c r="AO29" s="149"/>
      <c r="AP29" s="149"/>
      <c r="AQ29" s="149"/>
      <c r="AR29" s="149"/>
      <c r="AS29" s="149"/>
      <c r="AT29" s="149"/>
      <c r="AU29" s="149"/>
      <c r="AV29" s="149"/>
      <c r="AW29" s="178" t="str">
        <f>C29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Náklady na současné vládní a epidemiologické opatření, které jsou nezbytné a nutné k legislativnímu dodržení nařízení.</v>
      </c>
      <c r="AX29" s="149"/>
      <c r="AY29" s="149"/>
      <c r="AZ29" s="149"/>
      <c r="BA29" s="149"/>
      <c r="BB29" s="149"/>
      <c r="BC29" s="149"/>
      <c r="BD29" s="149"/>
    </row>
    <row r="30" spans="1:56" outlineLevel="1" x14ac:dyDescent="0.2">
      <c r="A30" s="171">
        <v>12</v>
      </c>
      <c r="B30" s="172" t="s">
        <v>353</v>
      </c>
      <c r="C30" s="187" t="s">
        <v>354</v>
      </c>
      <c r="D30" s="173" t="s">
        <v>0</v>
      </c>
      <c r="E30" s="174">
        <v>0.125</v>
      </c>
      <c r="F30" s="175"/>
      <c r="G30" s="176">
        <f>ROUND(E30*F30,2)</f>
        <v>0</v>
      </c>
      <c r="H30" s="175">
        <v>0</v>
      </c>
      <c r="I30" s="176">
        <f>ROUND(E30*H30,2)</f>
        <v>0</v>
      </c>
      <c r="J30" s="175">
        <v>442287.11</v>
      </c>
      <c r="K30" s="176">
        <f>ROUND(E30*J30,2)</f>
        <v>55285.89</v>
      </c>
      <c r="L30" s="176">
        <v>21</v>
      </c>
      <c r="M30" s="176">
        <f>G30*(1+L30/100)</f>
        <v>0</v>
      </c>
      <c r="N30" s="176"/>
      <c r="O30" s="176" t="s">
        <v>318</v>
      </c>
      <c r="P30" s="177" t="s">
        <v>319</v>
      </c>
      <c r="Q30" s="159">
        <v>0</v>
      </c>
      <c r="R30" s="159">
        <f>ROUND(E30*Q30,2)</f>
        <v>0</v>
      </c>
      <c r="S30" s="159"/>
      <c r="T30" s="159" t="s">
        <v>47</v>
      </c>
      <c r="U30" s="149"/>
      <c r="V30" s="149"/>
      <c r="W30" s="149"/>
      <c r="X30" s="149"/>
      <c r="Y30" s="149"/>
      <c r="Z30" s="149"/>
      <c r="AA30" s="149"/>
      <c r="AB30" s="149"/>
      <c r="AC30" s="149" t="s">
        <v>320</v>
      </c>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ht="22.5" outlineLevel="1" x14ac:dyDescent="0.2">
      <c r="A31" s="156"/>
      <c r="B31" s="157"/>
      <c r="C31" s="253" t="s">
        <v>355</v>
      </c>
      <c r="D31" s="254"/>
      <c r="E31" s="254"/>
      <c r="F31" s="254"/>
      <c r="G31" s="254"/>
      <c r="H31" s="159"/>
      <c r="I31" s="159"/>
      <c r="J31" s="159"/>
      <c r="K31" s="159"/>
      <c r="L31" s="159"/>
      <c r="M31" s="159"/>
      <c r="N31" s="159"/>
      <c r="O31" s="159"/>
      <c r="P31" s="159"/>
      <c r="Q31" s="159"/>
      <c r="R31" s="159"/>
      <c r="S31" s="159"/>
      <c r="T31" s="159"/>
      <c r="U31" s="149"/>
      <c r="V31" s="149"/>
      <c r="W31" s="149"/>
      <c r="X31" s="149"/>
      <c r="Y31" s="149"/>
      <c r="Z31" s="149"/>
      <c r="AA31" s="149"/>
      <c r="AB31" s="149"/>
      <c r="AC31" s="149" t="s">
        <v>322</v>
      </c>
      <c r="AD31" s="149"/>
      <c r="AE31" s="149"/>
      <c r="AF31" s="149"/>
      <c r="AG31" s="149"/>
      <c r="AH31" s="149"/>
      <c r="AI31" s="149"/>
      <c r="AJ31" s="149"/>
      <c r="AK31" s="149"/>
      <c r="AL31" s="149"/>
      <c r="AM31" s="149"/>
      <c r="AN31" s="149"/>
      <c r="AO31" s="149"/>
      <c r="AP31" s="149"/>
      <c r="AQ31" s="149"/>
      <c r="AR31" s="149"/>
      <c r="AS31" s="149"/>
      <c r="AT31" s="149"/>
      <c r="AU31" s="149"/>
      <c r="AV31" s="149"/>
      <c r="AW31" s="178" t="str">
        <f>C31</f>
        <v>Náklady zhotovitele, související s prováděním stavebních zkoušek předepsaných technickými normami nebo objednatelem a které jsou pro provedení díla nezbytné.</v>
      </c>
      <c r="AX31" s="149"/>
      <c r="AY31" s="149"/>
      <c r="AZ31" s="149"/>
      <c r="BA31" s="149"/>
      <c r="BB31" s="149"/>
      <c r="BC31" s="149"/>
      <c r="BD31" s="149"/>
    </row>
    <row r="32" spans="1:56" outlineLevel="1" x14ac:dyDescent="0.2">
      <c r="A32" s="171">
        <v>13</v>
      </c>
      <c r="B32" s="172" t="s">
        <v>356</v>
      </c>
      <c r="C32" s="187" t="s">
        <v>357</v>
      </c>
      <c r="D32" s="173" t="s">
        <v>0</v>
      </c>
      <c r="E32" s="174">
        <v>0.4</v>
      </c>
      <c r="F32" s="175"/>
      <c r="G32" s="176">
        <f>ROUND(E32*F32,2)</f>
        <v>0</v>
      </c>
      <c r="H32" s="175">
        <v>0</v>
      </c>
      <c r="I32" s="176">
        <f>ROUND(E32*H32,2)</f>
        <v>0</v>
      </c>
      <c r="J32" s="175">
        <v>442287.11</v>
      </c>
      <c r="K32" s="176">
        <f>ROUND(E32*J32,2)</f>
        <v>176914.84</v>
      </c>
      <c r="L32" s="176">
        <v>21</v>
      </c>
      <c r="M32" s="176">
        <f>G32*(1+L32/100)</f>
        <v>0</v>
      </c>
      <c r="N32" s="176"/>
      <c r="O32" s="176" t="s">
        <v>325</v>
      </c>
      <c r="P32" s="177" t="s">
        <v>319</v>
      </c>
      <c r="Q32" s="159">
        <v>0</v>
      </c>
      <c r="R32" s="159">
        <f>ROUND(E32*Q32,2)</f>
        <v>0</v>
      </c>
      <c r="S32" s="159"/>
      <c r="T32" s="159" t="s">
        <v>47</v>
      </c>
      <c r="U32" s="149"/>
      <c r="V32" s="149"/>
      <c r="W32" s="149"/>
      <c r="X32" s="149"/>
      <c r="Y32" s="149"/>
      <c r="Z32" s="149"/>
      <c r="AA32" s="149"/>
      <c r="AB32" s="149"/>
      <c r="AC32" s="149" t="s">
        <v>320</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outlineLevel="1" x14ac:dyDescent="0.2">
      <c r="A33" s="156"/>
      <c r="B33" s="157"/>
      <c r="C33" s="253" t="s">
        <v>358</v>
      </c>
      <c r="D33" s="254"/>
      <c r="E33" s="254"/>
      <c r="F33" s="254"/>
      <c r="G33" s="254"/>
      <c r="H33" s="159"/>
      <c r="I33" s="159"/>
      <c r="J33" s="159"/>
      <c r="K33" s="159"/>
      <c r="L33" s="159"/>
      <c r="M33" s="159"/>
      <c r="N33" s="159"/>
      <c r="O33" s="159"/>
      <c r="P33" s="159"/>
      <c r="Q33" s="159"/>
      <c r="R33" s="159"/>
      <c r="S33" s="159"/>
      <c r="T33" s="159"/>
      <c r="U33" s="149"/>
      <c r="V33" s="149"/>
      <c r="W33" s="149"/>
      <c r="X33" s="149"/>
      <c r="Y33" s="149"/>
      <c r="Z33" s="149"/>
      <c r="AA33" s="149"/>
      <c r="AB33" s="149"/>
      <c r="AC33" s="149" t="s">
        <v>322</v>
      </c>
      <c r="AD33" s="149"/>
      <c r="AE33" s="149"/>
      <c r="AF33" s="149"/>
      <c r="AG33" s="149"/>
      <c r="AH33" s="149"/>
      <c r="AI33" s="149"/>
      <c r="AJ33" s="149"/>
      <c r="AK33" s="149"/>
      <c r="AL33" s="149"/>
      <c r="AM33" s="149"/>
      <c r="AN33" s="149"/>
      <c r="AO33" s="149"/>
      <c r="AP33" s="149"/>
      <c r="AQ33" s="149"/>
      <c r="AR33" s="149"/>
      <c r="AS33" s="149"/>
      <c r="AT33" s="149"/>
      <c r="AU33" s="149"/>
      <c r="AV33" s="149"/>
      <c r="AW33" s="178" t="str">
        <f>C33</f>
        <v>Náklady na individuální zkoušky dodaných a smontovaných technologických zařízení včetně komplexního vyzkoušení.</v>
      </c>
      <c r="AX33" s="149"/>
      <c r="AY33" s="149"/>
      <c r="AZ33" s="149"/>
      <c r="BA33" s="149"/>
      <c r="BB33" s="149"/>
      <c r="BC33" s="149"/>
      <c r="BD33" s="149"/>
    </row>
    <row r="34" spans="1:56" outlineLevel="1" x14ac:dyDescent="0.2">
      <c r="A34" s="171">
        <v>14</v>
      </c>
      <c r="B34" s="172" t="s">
        <v>359</v>
      </c>
      <c r="C34" s="187" t="s">
        <v>360</v>
      </c>
      <c r="D34" s="173" t="s">
        <v>0</v>
      </c>
      <c r="E34" s="174">
        <v>0.1</v>
      </c>
      <c r="F34" s="175"/>
      <c r="G34" s="176">
        <f>ROUND(E34*F34,2)</f>
        <v>0</v>
      </c>
      <c r="H34" s="175">
        <v>0</v>
      </c>
      <c r="I34" s="176">
        <f>ROUND(E34*H34,2)</f>
        <v>0</v>
      </c>
      <c r="J34" s="175">
        <v>442287.11</v>
      </c>
      <c r="K34" s="176">
        <f>ROUND(E34*J34,2)</f>
        <v>44228.71</v>
      </c>
      <c r="L34" s="176">
        <v>21</v>
      </c>
      <c r="M34" s="176">
        <f>G34*(1+L34/100)</f>
        <v>0</v>
      </c>
      <c r="N34" s="176"/>
      <c r="O34" s="176" t="s">
        <v>325</v>
      </c>
      <c r="P34" s="177" t="s">
        <v>319</v>
      </c>
      <c r="Q34" s="159">
        <v>0</v>
      </c>
      <c r="R34" s="159">
        <f>ROUND(E34*Q34,2)</f>
        <v>0</v>
      </c>
      <c r="S34" s="159"/>
      <c r="T34" s="159" t="s">
        <v>47</v>
      </c>
      <c r="U34" s="149"/>
      <c r="V34" s="149"/>
      <c r="W34" s="149"/>
      <c r="X34" s="149"/>
      <c r="Y34" s="149"/>
      <c r="Z34" s="149"/>
      <c r="AA34" s="149"/>
      <c r="AB34" s="149"/>
      <c r="AC34" s="149" t="s">
        <v>320</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outlineLevel="1" x14ac:dyDescent="0.2">
      <c r="A35" s="156"/>
      <c r="B35" s="157"/>
      <c r="C35" s="253" t="s">
        <v>361</v>
      </c>
      <c r="D35" s="254"/>
      <c r="E35" s="254"/>
      <c r="F35" s="254"/>
      <c r="G35" s="254"/>
      <c r="H35" s="159"/>
      <c r="I35" s="159"/>
      <c r="J35" s="159"/>
      <c r="K35" s="159"/>
      <c r="L35" s="159"/>
      <c r="M35" s="159"/>
      <c r="N35" s="159"/>
      <c r="O35" s="159"/>
      <c r="P35" s="159"/>
      <c r="Q35" s="159"/>
      <c r="R35" s="159"/>
      <c r="S35" s="159"/>
      <c r="T35" s="159"/>
      <c r="U35" s="149"/>
      <c r="V35" s="149"/>
      <c r="W35" s="149"/>
      <c r="X35" s="149"/>
      <c r="Y35" s="149"/>
      <c r="Z35" s="149"/>
      <c r="AA35" s="149"/>
      <c r="AB35" s="149"/>
      <c r="AC35" s="149" t="s">
        <v>322</v>
      </c>
      <c r="AD35" s="149"/>
      <c r="AE35" s="149"/>
      <c r="AF35" s="149"/>
      <c r="AG35" s="149"/>
      <c r="AH35" s="149"/>
      <c r="AI35" s="149"/>
      <c r="AJ35" s="149"/>
      <c r="AK35" s="149"/>
      <c r="AL35" s="149"/>
      <c r="AM35" s="149"/>
      <c r="AN35" s="149"/>
      <c r="AO35" s="149"/>
      <c r="AP35" s="149"/>
      <c r="AQ35" s="149"/>
      <c r="AR35" s="149"/>
      <c r="AS35" s="149"/>
      <c r="AT35" s="149"/>
      <c r="AU35" s="149"/>
      <c r="AV35" s="149"/>
      <c r="AW35" s="178" t="str">
        <f>C35</f>
        <v>Náklady zhotovitele na účast na zkušebním provozu včetně všech rizik vyplývajících z nutnosti zásahu či úprav zkoušeného zařízení.</v>
      </c>
      <c r="AX35" s="149"/>
      <c r="AY35" s="149"/>
      <c r="AZ35" s="149"/>
      <c r="BA35" s="149"/>
      <c r="BB35" s="149"/>
      <c r="BC35" s="149"/>
      <c r="BD35" s="149"/>
    </row>
    <row r="36" spans="1:56" outlineLevel="1" x14ac:dyDescent="0.2">
      <c r="A36" s="171">
        <v>15</v>
      </c>
      <c r="B36" s="172" t="s">
        <v>362</v>
      </c>
      <c r="C36" s="187" t="s">
        <v>363</v>
      </c>
      <c r="D36" s="173" t="s">
        <v>0</v>
      </c>
      <c r="E36" s="174">
        <v>0.1</v>
      </c>
      <c r="F36" s="175"/>
      <c r="G36" s="176">
        <f>ROUND(E36*F36,2)</f>
        <v>0</v>
      </c>
      <c r="H36" s="175">
        <v>0</v>
      </c>
      <c r="I36" s="176">
        <f>ROUND(E36*H36,2)</f>
        <v>0</v>
      </c>
      <c r="J36" s="175">
        <v>442287.11</v>
      </c>
      <c r="K36" s="176">
        <f>ROUND(E36*J36,2)</f>
        <v>44228.71</v>
      </c>
      <c r="L36" s="176">
        <v>21</v>
      </c>
      <c r="M36" s="176">
        <f>G36*(1+L36/100)</f>
        <v>0</v>
      </c>
      <c r="N36" s="176"/>
      <c r="O36" s="176" t="s">
        <v>325</v>
      </c>
      <c r="P36" s="177" t="s">
        <v>319</v>
      </c>
      <c r="Q36" s="159">
        <v>0</v>
      </c>
      <c r="R36" s="159">
        <f>ROUND(E36*Q36,2)</f>
        <v>0</v>
      </c>
      <c r="S36" s="159"/>
      <c r="T36" s="159" t="s">
        <v>47</v>
      </c>
      <c r="U36" s="149"/>
      <c r="V36" s="149"/>
      <c r="W36" s="149"/>
      <c r="X36" s="149"/>
      <c r="Y36" s="149"/>
      <c r="Z36" s="149"/>
      <c r="AA36" s="149"/>
      <c r="AB36" s="149"/>
      <c r="AC36" s="149" t="s">
        <v>320</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ht="22.5" outlineLevel="1" x14ac:dyDescent="0.2">
      <c r="A37" s="156"/>
      <c r="B37" s="157"/>
      <c r="C37" s="253" t="s">
        <v>364</v>
      </c>
      <c r="D37" s="254"/>
      <c r="E37" s="254"/>
      <c r="F37" s="254"/>
      <c r="G37" s="254"/>
      <c r="H37" s="159"/>
      <c r="I37" s="159"/>
      <c r="J37" s="159"/>
      <c r="K37" s="159"/>
      <c r="L37" s="159"/>
      <c r="M37" s="159"/>
      <c r="N37" s="159"/>
      <c r="O37" s="159"/>
      <c r="P37" s="159"/>
      <c r="Q37" s="159"/>
      <c r="R37" s="159"/>
      <c r="S37" s="159"/>
      <c r="T37" s="159"/>
      <c r="U37" s="149"/>
      <c r="V37" s="149"/>
      <c r="W37" s="149"/>
      <c r="X37" s="149"/>
      <c r="Y37" s="149"/>
      <c r="Z37" s="149"/>
      <c r="AA37" s="149"/>
      <c r="AB37" s="149"/>
      <c r="AC37" s="149" t="s">
        <v>322</v>
      </c>
      <c r="AD37" s="149"/>
      <c r="AE37" s="149"/>
      <c r="AF37" s="149"/>
      <c r="AG37" s="149"/>
      <c r="AH37" s="149"/>
      <c r="AI37" s="149"/>
      <c r="AJ37" s="149"/>
      <c r="AK37" s="149"/>
      <c r="AL37" s="149"/>
      <c r="AM37" s="149"/>
      <c r="AN37" s="149"/>
      <c r="AO37" s="149"/>
      <c r="AP37" s="149"/>
      <c r="AQ37" s="149"/>
      <c r="AR37" s="149"/>
      <c r="AS37" s="149"/>
      <c r="AT37" s="149"/>
      <c r="AU37" s="149"/>
      <c r="AV37" s="149"/>
      <c r="AW37" s="178" t="str">
        <f>C37</f>
        <v>Náklady zhotovitele na vypracování provozních řádů pro zkušební či trvalý provoz včetně nákladů na předání všech návodů k obsluze a údržbě pro technologická zařízení a včetně zaškolení obsluhy objednatele.</v>
      </c>
      <c r="AX37" s="149"/>
      <c r="AY37" s="149"/>
      <c r="AZ37" s="149"/>
      <c r="BA37" s="149"/>
      <c r="BB37" s="149"/>
      <c r="BC37" s="149"/>
      <c r="BD37" s="149"/>
    </row>
    <row r="38" spans="1:56" outlineLevel="1" x14ac:dyDescent="0.2">
      <c r="A38" s="171">
        <v>16</v>
      </c>
      <c r="B38" s="172" t="s">
        <v>365</v>
      </c>
      <c r="C38" s="187" t="s">
        <v>366</v>
      </c>
      <c r="D38" s="173" t="s">
        <v>0</v>
      </c>
      <c r="E38" s="174">
        <v>0.05</v>
      </c>
      <c r="F38" s="175"/>
      <c r="G38" s="176">
        <f>ROUND(E38*F38,2)</f>
        <v>0</v>
      </c>
      <c r="H38" s="175">
        <v>0</v>
      </c>
      <c r="I38" s="176">
        <f>ROUND(E38*H38,2)</f>
        <v>0</v>
      </c>
      <c r="J38" s="175">
        <v>442287.11</v>
      </c>
      <c r="K38" s="176">
        <f>ROUND(E38*J38,2)</f>
        <v>22114.36</v>
      </c>
      <c r="L38" s="176">
        <v>21</v>
      </c>
      <c r="M38" s="176">
        <f>G38*(1+L38/100)</f>
        <v>0</v>
      </c>
      <c r="N38" s="176"/>
      <c r="O38" s="176" t="s">
        <v>325</v>
      </c>
      <c r="P38" s="177" t="s">
        <v>319</v>
      </c>
      <c r="Q38" s="159">
        <v>0</v>
      </c>
      <c r="R38" s="159">
        <f>ROUND(E38*Q38,2)</f>
        <v>0</v>
      </c>
      <c r="S38" s="159"/>
      <c r="T38" s="159" t="s">
        <v>47</v>
      </c>
      <c r="U38" s="149"/>
      <c r="V38" s="149"/>
      <c r="W38" s="149"/>
      <c r="X38" s="149"/>
      <c r="Y38" s="149"/>
      <c r="Z38" s="149"/>
      <c r="AA38" s="149"/>
      <c r="AB38" s="149"/>
      <c r="AC38" s="149" t="s">
        <v>320</v>
      </c>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row>
    <row r="39" spans="1:56" outlineLevel="1" x14ac:dyDescent="0.2">
      <c r="A39" s="156"/>
      <c r="B39" s="157"/>
      <c r="C39" s="253" t="s">
        <v>367</v>
      </c>
      <c r="D39" s="254"/>
      <c r="E39" s="254"/>
      <c r="F39" s="254"/>
      <c r="G39" s="254"/>
      <c r="H39" s="159"/>
      <c r="I39" s="159"/>
      <c r="J39" s="159"/>
      <c r="K39" s="159"/>
      <c r="L39" s="159"/>
      <c r="M39" s="159"/>
      <c r="N39" s="159"/>
      <c r="O39" s="159"/>
      <c r="P39" s="159"/>
      <c r="Q39" s="159"/>
      <c r="R39" s="159"/>
      <c r="S39" s="159"/>
      <c r="T39" s="159"/>
      <c r="U39" s="149"/>
      <c r="V39" s="149"/>
      <c r="W39" s="149"/>
      <c r="X39" s="149"/>
      <c r="Y39" s="149"/>
      <c r="Z39" s="149"/>
      <c r="AA39" s="149"/>
      <c r="AB39" s="149"/>
      <c r="AC39" s="149" t="s">
        <v>322</v>
      </c>
      <c r="AD39" s="149"/>
      <c r="AE39" s="149"/>
      <c r="AF39" s="149"/>
      <c r="AG39" s="149"/>
      <c r="AH39" s="149"/>
      <c r="AI39" s="149"/>
      <c r="AJ39" s="149"/>
      <c r="AK39" s="149"/>
      <c r="AL39" s="149"/>
      <c r="AM39" s="149"/>
      <c r="AN39" s="149"/>
      <c r="AO39" s="149"/>
      <c r="AP39" s="149"/>
      <c r="AQ39" s="149"/>
      <c r="AR39" s="149"/>
      <c r="AS39" s="149"/>
      <c r="AT39" s="149"/>
      <c r="AU39" s="149"/>
      <c r="AV39" s="149"/>
      <c r="AW39" s="178" t="str">
        <f>C39</f>
        <v>Náklady zhotovitele, které vzniknou v souvislosti s povinnostmi zhotovitele při předání a převzetí díla.</v>
      </c>
      <c r="AX39" s="149"/>
      <c r="AY39" s="149"/>
      <c r="AZ39" s="149"/>
      <c r="BA39" s="149"/>
      <c r="BB39" s="149"/>
      <c r="BC39" s="149"/>
      <c r="BD39" s="149"/>
    </row>
    <row r="40" spans="1:56" outlineLevel="1" x14ac:dyDescent="0.2">
      <c r="A40" s="171">
        <v>17</v>
      </c>
      <c r="B40" s="172" t="s">
        <v>368</v>
      </c>
      <c r="C40" s="187" t="s">
        <v>369</v>
      </c>
      <c r="D40" s="173" t="s">
        <v>0</v>
      </c>
      <c r="E40" s="174">
        <v>0.6</v>
      </c>
      <c r="F40" s="175"/>
      <c r="G40" s="176">
        <f>ROUND(E40*F40,2)</f>
        <v>0</v>
      </c>
      <c r="H40" s="175">
        <v>0</v>
      </c>
      <c r="I40" s="176">
        <f>ROUND(E40*H40,2)</f>
        <v>0</v>
      </c>
      <c r="J40" s="175">
        <v>442287.11</v>
      </c>
      <c r="K40" s="176">
        <f>ROUND(E40*J40,2)</f>
        <v>265372.27</v>
      </c>
      <c r="L40" s="176">
        <v>21</v>
      </c>
      <c r="M40" s="176">
        <f>G40*(1+L40/100)</f>
        <v>0</v>
      </c>
      <c r="N40" s="176"/>
      <c r="O40" s="176" t="s">
        <v>325</v>
      </c>
      <c r="P40" s="177" t="s">
        <v>319</v>
      </c>
      <c r="Q40" s="159">
        <v>0</v>
      </c>
      <c r="R40" s="159">
        <f>ROUND(E40*Q40,2)</f>
        <v>0</v>
      </c>
      <c r="S40" s="159"/>
      <c r="T40" s="159" t="s">
        <v>47</v>
      </c>
      <c r="U40" s="149"/>
      <c r="V40" s="149"/>
      <c r="W40" s="149"/>
      <c r="X40" s="149"/>
      <c r="Y40" s="149"/>
      <c r="Z40" s="149"/>
      <c r="AA40" s="149"/>
      <c r="AB40" s="149"/>
      <c r="AC40" s="149" t="s">
        <v>320</v>
      </c>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row>
    <row r="41" spans="1:56" outlineLevel="1" x14ac:dyDescent="0.2">
      <c r="A41" s="156"/>
      <c r="B41" s="157"/>
      <c r="C41" s="253" t="s">
        <v>370</v>
      </c>
      <c r="D41" s="254"/>
      <c r="E41" s="254"/>
      <c r="F41" s="254"/>
      <c r="G41" s="254"/>
      <c r="H41" s="159"/>
      <c r="I41" s="159"/>
      <c r="J41" s="159"/>
      <c r="K41" s="159"/>
      <c r="L41" s="159"/>
      <c r="M41" s="159"/>
      <c r="N41" s="159"/>
      <c r="O41" s="159"/>
      <c r="P41" s="159"/>
      <c r="Q41" s="159"/>
      <c r="R41" s="159"/>
      <c r="S41" s="159"/>
      <c r="T41" s="159"/>
      <c r="U41" s="149"/>
      <c r="V41" s="149"/>
      <c r="W41" s="149"/>
      <c r="X41" s="149"/>
      <c r="Y41" s="149"/>
      <c r="Z41" s="149"/>
      <c r="AA41" s="149"/>
      <c r="AB41" s="149"/>
      <c r="AC41" s="149" t="s">
        <v>322</v>
      </c>
      <c r="AD41" s="149"/>
      <c r="AE41" s="149"/>
      <c r="AF41" s="149"/>
      <c r="AG41" s="149"/>
      <c r="AH41" s="149"/>
      <c r="AI41" s="149"/>
      <c r="AJ41" s="149"/>
      <c r="AK41" s="149"/>
      <c r="AL41" s="149"/>
      <c r="AM41" s="149"/>
      <c r="AN41" s="149"/>
      <c r="AO41" s="149"/>
      <c r="AP41" s="149"/>
      <c r="AQ41" s="149"/>
      <c r="AR41" s="149"/>
      <c r="AS41" s="149"/>
      <c r="AT41" s="149"/>
      <c r="AU41" s="149"/>
      <c r="AV41" s="149"/>
      <c r="AW41" s="178" t="str">
        <f>C41</f>
        <v>Náklady na vyhotovení dokumentace skutečného provedení stavby a její předání objednateli v požadované formě a požadovaném počtu.</v>
      </c>
      <c r="AX41" s="149"/>
      <c r="AY41" s="149"/>
      <c r="AZ41" s="149"/>
      <c r="BA41" s="149"/>
      <c r="BB41" s="149"/>
      <c r="BC41" s="149"/>
      <c r="BD41" s="149"/>
    </row>
    <row r="42" spans="1:56" outlineLevel="1" x14ac:dyDescent="0.2">
      <c r="A42" s="171">
        <v>18</v>
      </c>
      <c r="B42" s="172" t="s">
        <v>371</v>
      </c>
      <c r="C42" s="187" t="s">
        <v>372</v>
      </c>
      <c r="D42" s="173" t="s">
        <v>0</v>
      </c>
      <c r="E42" s="174">
        <v>0.5</v>
      </c>
      <c r="F42" s="175"/>
      <c r="G42" s="176">
        <f>ROUND(E42*F42,2)</f>
        <v>0</v>
      </c>
      <c r="H42" s="175">
        <v>0</v>
      </c>
      <c r="I42" s="176">
        <f>ROUND(E42*H42,2)</f>
        <v>0</v>
      </c>
      <c r="J42" s="175">
        <v>442287.11</v>
      </c>
      <c r="K42" s="176">
        <f>ROUND(E42*J42,2)</f>
        <v>221143.56</v>
      </c>
      <c r="L42" s="176">
        <v>21</v>
      </c>
      <c r="M42" s="176">
        <f>G42*(1+L42/100)</f>
        <v>0</v>
      </c>
      <c r="N42" s="176"/>
      <c r="O42" s="176" t="s">
        <v>325</v>
      </c>
      <c r="P42" s="177" t="s">
        <v>319</v>
      </c>
      <c r="Q42" s="159">
        <v>0</v>
      </c>
      <c r="R42" s="159">
        <f>ROUND(E42*Q42,2)</f>
        <v>0</v>
      </c>
      <c r="S42" s="159"/>
      <c r="T42" s="159" t="s">
        <v>47</v>
      </c>
      <c r="U42" s="149"/>
      <c r="V42" s="149"/>
      <c r="W42" s="149"/>
      <c r="X42" s="149"/>
      <c r="Y42" s="149"/>
      <c r="Z42" s="149"/>
      <c r="AA42" s="149"/>
      <c r="AB42" s="149"/>
      <c r="AC42" s="149" t="s">
        <v>320</v>
      </c>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row>
    <row r="43" spans="1:56" outlineLevel="1" x14ac:dyDescent="0.2">
      <c r="A43" s="156"/>
      <c r="B43" s="157"/>
      <c r="C43" s="253" t="s">
        <v>373</v>
      </c>
      <c r="D43" s="254"/>
      <c r="E43" s="254"/>
      <c r="F43" s="254"/>
      <c r="G43" s="254"/>
      <c r="H43" s="159"/>
      <c r="I43" s="159"/>
      <c r="J43" s="159"/>
      <c r="K43" s="159"/>
      <c r="L43" s="159"/>
      <c r="M43" s="159"/>
      <c r="N43" s="159"/>
      <c r="O43" s="159"/>
      <c r="P43" s="159"/>
      <c r="Q43" s="159"/>
      <c r="R43" s="159"/>
      <c r="S43" s="159"/>
      <c r="T43" s="159"/>
      <c r="U43" s="149"/>
      <c r="V43" s="149"/>
      <c r="W43" s="149"/>
      <c r="X43" s="149"/>
      <c r="Y43" s="149"/>
      <c r="Z43" s="149"/>
      <c r="AA43" s="149"/>
      <c r="AB43" s="149"/>
      <c r="AC43" s="149" t="s">
        <v>322</v>
      </c>
      <c r="AD43" s="149"/>
      <c r="AE43" s="149"/>
      <c r="AF43" s="149"/>
      <c r="AG43" s="149"/>
      <c r="AH43" s="149"/>
      <c r="AI43" s="149"/>
      <c r="AJ43" s="149"/>
      <c r="AK43" s="149"/>
      <c r="AL43" s="149"/>
      <c r="AM43" s="149"/>
      <c r="AN43" s="149"/>
      <c r="AO43" s="149"/>
      <c r="AP43" s="149"/>
      <c r="AQ43" s="149"/>
      <c r="AR43" s="149"/>
      <c r="AS43" s="149"/>
      <c r="AT43" s="149"/>
      <c r="AU43" s="149"/>
      <c r="AV43" s="149"/>
      <c r="AW43" s="178" t="str">
        <f>C43</f>
        <v>Náklady spojené s povinným pojištěním dodavatele nebo stavebního díla či jeho části, v rozsahu obchodních podmínek.</v>
      </c>
      <c r="AX43" s="149"/>
      <c r="AY43" s="149"/>
      <c r="AZ43" s="149"/>
      <c r="BA43" s="149"/>
      <c r="BB43" s="149"/>
      <c r="BC43" s="149"/>
      <c r="BD43" s="149"/>
    </row>
    <row r="44" spans="1:56" outlineLevel="1" x14ac:dyDescent="0.2">
      <c r="A44" s="179">
        <v>19</v>
      </c>
      <c r="B44" s="180" t="s">
        <v>374</v>
      </c>
      <c r="C44" s="188" t="s">
        <v>375</v>
      </c>
      <c r="D44" s="181" t="s">
        <v>0</v>
      </c>
      <c r="E44" s="182">
        <v>0.05</v>
      </c>
      <c r="F44" s="183"/>
      <c r="G44" s="184">
        <f>ROUND(E44*F44,2)</f>
        <v>0</v>
      </c>
      <c r="H44" s="183">
        <v>0</v>
      </c>
      <c r="I44" s="184">
        <f>ROUND(E44*H44,2)</f>
        <v>0</v>
      </c>
      <c r="J44" s="183">
        <v>442287.11</v>
      </c>
      <c r="K44" s="184">
        <f>ROUND(E44*J44,2)</f>
        <v>22114.36</v>
      </c>
      <c r="L44" s="184">
        <v>21</v>
      </c>
      <c r="M44" s="184">
        <f>G44*(1+L44/100)</f>
        <v>0</v>
      </c>
      <c r="N44" s="184"/>
      <c r="O44" s="184" t="s">
        <v>318</v>
      </c>
      <c r="P44" s="185" t="s">
        <v>319</v>
      </c>
      <c r="Q44" s="159">
        <v>0</v>
      </c>
      <c r="R44" s="159">
        <f>ROUND(E44*Q44,2)</f>
        <v>0</v>
      </c>
      <c r="S44" s="159"/>
      <c r="T44" s="159" t="s">
        <v>47</v>
      </c>
      <c r="U44" s="149"/>
      <c r="V44" s="149"/>
      <c r="W44" s="149"/>
      <c r="X44" s="149"/>
      <c r="Y44" s="149"/>
      <c r="Z44" s="149"/>
      <c r="AA44" s="149"/>
      <c r="AB44" s="149"/>
      <c r="AC44" s="149" t="s">
        <v>320</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outlineLevel="1" x14ac:dyDescent="0.2">
      <c r="A45" s="179">
        <v>20</v>
      </c>
      <c r="B45" s="180" t="s">
        <v>376</v>
      </c>
      <c r="C45" s="188" t="s">
        <v>377</v>
      </c>
      <c r="D45" s="181" t="s">
        <v>0</v>
      </c>
      <c r="E45" s="182">
        <v>0.05</v>
      </c>
      <c r="F45" s="183"/>
      <c r="G45" s="184">
        <f>ROUND(E45*F45,2)</f>
        <v>0</v>
      </c>
      <c r="H45" s="183">
        <v>0</v>
      </c>
      <c r="I45" s="184">
        <f>ROUND(E45*H45,2)</f>
        <v>0</v>
      </c>
      <c r="J45" s="183">
        <v>442287.11</v>
      </c>
      <c r="K45" s="184">
        <f>ROUND(E45*J45,2)</f>
        <v>22114.36</v>
      </c>
      <c r="L45" s="184">
        <v>21</v>
      </c>
      <c r="M45" s="184">
        <f>G45*(1+L45/100)</f>
        <v>0</v>
      </c>
      <c r="N45" s="184"/>
      <c r="O45" s="184" t="s">
        <v>318</v>
      </c>
      <c r="P45" s="185" t="s">
        <v>319</v>
      </c>
      <c r="Q45" s="159">
        <v>0</v>
      </c>
      <c r="R45" s="159">
        <f>ROUND(E45*Q45,2)</f>
        <v>0</v>
      </c>
      <c r="S45" s="159"/>
      <c r="T45" s="159" t="s">
        <v>47</v>
      </c>
      <c r="U45" s="149"/>
      <c r="V45" s="149"/>
      <c r="W45" s="149"/>
      <c r="X45" s="149"/>
      <c r="Y45" s="149"/>
      <c r="Z45" s="149"/>
      <c r="AA45" s="149"/>
      <c r="AB45" s="149"/>
      <c r="AC45" s="149" t="s">
        <v>320</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row>
    <row r="46" spans="1:56" outlineLevel="1" x14ac:dyDescent="0.2">
      <c r="A46" s="171">
        <v>21</v>
      </c>
      <c r="B46" s="172" t="s">
        <v>378</v>
      </c>
      <c r="C46" s="187" t="s">
        <v>379</v>
      </c>
      <c r="D46" s="173" t="s">
        <v>0</v>
      </c>
      <c r="E46" s="174">
        <v>0.25</v>
      </c>
      <c r="F46" s="175"/>
      <c r="G46" s="176">
        <f>ROUND(E46*F46,2)</f>
        <v>0</v>
      </c>
      <c r="H46" s="175">
        <v>0</v>
      </c>
      <c r="I46" s="176">
        <f>ROUND(E46*H46,2)</f>
        <v>0</v>
      </c>
      <c r="J46" s="175">
        <v>442287.11</v>
      </c>
      <c r="K46" s="176">
        <f>ROUND(E46*J46,2)</f>
        <v>110571.78</v>
      </c>
      <c r="L46" s="176">
        <v>21</v>
      </c>
      <c r="M46" s="176">
        <f>G46*(1+L46/100)</f>
        <v>0</v>
      </c>
      <c r="N46" s="176"/>
      <c r="O46" s="176" t="s">
        <v>318</v>
      </c>
      <c r="P46" s="177" t="s">
        <v>319</v>
      </c>
      <c r="Q46" s="159">
        <v>0</v>
      </c>
      <c r="R46" s="159">
        <f>ROUND(E46*Q46,2)</f>
        <v>0</v>
      </c>
      <c r="S46" s="159"/>
      <c r="T46" s="159" t="s">
        <v>47</v>
      </c>
      <c r="U46" s="149"/>
      <c r="V46" s="149"/>
      <c r="W46" s="149"/>
      <c r="X46" s="149"/>
      <c r="Y46" s="149"/>
      <c r="Z46" s="149"/>
      <c r="AA46" s="149"/>
      <c r="AB46" s="149"/>
      <c r="AC46" s="149" t="s">
        <v>320</v>
      </c>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row>
    <row r="47" spans="1:56" outlineLevel="1" x14ac:dyDescent="0.2">
      <c r="A47" s="156"/>
      <c r="B47" s="157"/>
      <c r="C47" s="253" t="s">
        <v>380</v>
      </c>
      <c r="D47" s="254"/>
      <c r="E47" s="254"/>
      <c r="F47" s="254"/>
      <c r="G47" s="254"/>
      <c r="H47" s="159"/>
      <c r="I47" s="159"/>
      <c r="J47" s="159"/>
      <c r="K47" s="159"/>
      <c r="L47" s="159"/>
      <c r="M47" s="159"/>
      <c r="N47" s="159"/>
      <c r="O47" s="159"/>
      <c r="P47" s="159"/>
      <c r="Q47" s="159"/>
      <c r="R47" s="159"/>
      <c r="S47" s="159"/>
      <c r="T47" s="159"/>
      <c r="U47" s="149"/>
      <c r="V47" s="149"/>
      <c r="W47" s="149"/>
      <c r="X47" s="149"/>
      <c r="Y47" s="149"/>
      <c r="Z47" s="149"/>
      <c r="AA47" s="149"/>
      <c r="AB47" s="149"/>
      <c r="AC47" s="149" t="s">
        <v>322</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outlineLevel="1" x14ac:dyDescent="0.2">
      <c r="A48" s="179">
        <v>22</v>
      </c>
      <c r="B48" s="180" t="s">
        <v>381</v>
      </c>
      <c r="C48" s="188" t="s">
        <v>382</v>
      </c>
      <c r="D48" s="181" t="s">
        <v>0</v>
      </c>
      <c r="E48" s="182">
        <v>0.5</v>
      </c>
      <c r="F48" s="183"/>
      <c r="G48" s="184">
        <f>ROUND(E48*F48,2)</f>
        <v>0</v>
      </c>
      <c r="H48" s="183">
        <v>0</v>
      </c>
      <c r="I48" s="184">
        <f>ROUND(E48*H48,2)</f>
        <v>0</v>
      </c>
      <c r="J48" s="183">
        <v>344050.21</v>
      </c>
      <c r="K48" s="184">
        <f>ROUND(E48*J48,2)</f>
        <v>172025.11</v>
      </c>
      <c r="L48" s="184">
        <v>21</v>
      </c>
      <c r="M48" s="184">
        <f>G48*(1+L48/100)</f>
        <v>0</v>
      </c>
      <c r="N48" s="184"/>
      <c r="O48" s="184" t="s">
        <v>318</v>
      </c>
      <c r="P48" s="185" t="s">
        <v>319</v>
      </c>
      <c r="Q48" s="159">
        <v>0</v>
      </c>
      <c r="R48" s="159">
        <f>ROUND(E48*Q48,2)</f>
        <v>0</v>
      </c>
      <c r="S48" s="159"/>
      <c r="T48" s="159" t="s">
        <v>47</v>
      </c>
      <c r="U48" s="149"/>
      <c r="V48" s="149"/>
      <c r="W48" s="149"/>
      <c r="X48" s="149"/>
      <c r="Y48" s="149"/>
      <c r="Z48" s="149"/>
      <c r="AA48" s="149"/>
      <c r="AB48" s="149"/>
      <c r="AC48" s="149" t="s">
        <v>383</v>
      </c>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row>
    <row r="49" spans="1:56" outlineLevel="1" x14ac:dyDescent="0.2">
      <c r="A49" s="179">
        <v>23</v>
      </c>
      <c r="B49" s="180" t="s">
        <v>384</v>
      </c>
      <c r="C49" s="188" t="s">
        <v>385</v>
      </c>
      <c r="D49" s="181" t="s">
        <v>0</v>
      </c>
      <c r="E49" s="182">
        <v>0.4</v>
      </c>
      <c r="F49" s="183"/>
      <c r="G49" s="184">
        <f>ROUND(E49*F49,2)</f>
        <v>0</v>
      </c>
      <c r="H49" s="183">
        <v>0</v>
      </c>
      <c r="I49" s="184">
        <f>ROUND(E49*H49,2)</f>
        <v>0</v>
      </c>
      <c r="J49" s="183">
        <v>344050.21</v>
      </c>
      <c r="K49" s="184">
        <f>ROUND(E49*J49,2)</f>
        <v>137620.07999999999</v>
      </c>
      <c r="L49" s="184">
        <v>21</v>
      </c>
      <c r="M49" s="184">
        <f>G49*(1+L49/100)</f>
        <v>0</v>
      </c>
      <c r="N49" s="184"/>
      <c r="O49" s="184" t="s">
        <v>318</v>
      </c>
      <c r="P49" s="185" t="s">
        <v>319</v>
      </c>
      <c r="Q49" s="159">
        <v>0</v>
      </c>
      <c r="R49" s="159">
        <f>ROUND(E49*Q49,2)</f>
        <v>0</v>
      </c>
      <c r="S49" s="159"/>
      <c r="T49" s="159" t="s">
        <v>47</v>
      </c>
      <c r="U49" s="149"/>
      <c r="V49" s="149"/>
      <c r="W49" s="149"/>
      <c r="X49" s="149"/>
      <c r="Y49" s="149"/>
      <c r="Z49" s="149"/>
      <c r="AA49" s="149"/>
      <c r="AB49" s="149"/>
      <c r="AC49" s="149" t="s">
        <v>383</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outlineLevel="1" x14ac:dyDescent="0.2">
      <c r="A50" s="179">
        <v>24</v>
      </c>
      <c r="B50" s="180" t="s">
        <v>386</v>
      </c>
      <c r="C50" s="188" t="s">
        <v>387</v>
      </c>
      <c r="D50" s="181" t="s">
        <v>0</v>
      </c>
      <c r="E50" s="182">
        <v>2</v>
      </c>
      <c r="F50" s="183"/>
      <c r="G50" s="184">
        <f>ROUND(E50*F50,2)</f>
        <v>0</v>
      </c>
      <c r="H50" s="183">
        <v>0</v>
      </c>
      <c r="I50" s="184">
        <f>ROUND(E50*H50,2)</f>
        <v>0</v>
      </c>
      <c r="J50" s="183">
        <v>344050.21</v>
      </c>
      <c r="K50" s="184">
        <f>ROUND(E50*J50,2)</f>
        <v>688100.42</v>
      </c>
      <c r="L50" s="184">
        <v>21</v>
      </c>
      <c r="M50" s="184">
        <f>G50*(1+L50/100)</f>
        <v>0</v>
      </c>
      <c r="N50" s="184"/>
      <c r="O50" s="184" t="s">
        <v>318</v>
      </c>
      <c r="P50" s="185" t="s">
        <v>319</v>
      </c>
      <c r="Q50" s="159">
        <v>0</v>
      </c>
      <c r="R50" s="159">
        <f>ROUND(E50*Q50,2)</f>
        <v>0</v>
      </c>
      <c r="S50" s="159"/>
      <c r="T50" s="159" t="s">
        <v>47</v>
      </c>
      <c r="U50" s="149"/>
      <c r="V50" s="149"/>
      <c r="W50" s="149"/>
      <c r="X50" s="149"/>
      <c r="Y50" s="149"/>
      <c r="Z50" s="149"/>
      <c r="AA50" s="149"/>
      <c r="AB50" s="149"/>
      <c r="AC50" s="149" t="s">
        <v>383</v>
      </c>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row>
    <row r="51" spans="1:56" outlineLevel="1" x14ac:dyDescent="0.2">
      <c r="A51" s="171">
        <v>25</v>
      </c>
      <c r="B51" s="172" t="s">
        <v>388</v>
      </c>
      <c r="C51" s="187" t="s">
        <v>389</v>
      </c>
      <c r="D51" s="173" t="s">
        <v>0</v>
      </c>
      <c r="E51" s="174">
        <v>0.2</v>
      </c>
      <c r="F51" s="175"/>
      <c r="G51" s="176">
        <f>ROUND(E51*F51,2)</f>
        <v>0</v>
      </c>
      <c r="H51" s="175">
        <v>0</v>
      </c>
      <c r="I51" s="176">
        <f>ROUND(E51*H51,2)</f>
        <v>0</v>
      </c>
      <c r="J51" s="175">
        <v>344050.21</v>
      </c>
      <c r="K51" s="176">
        <f>ROUND(E51*J51,2)</f>
        <v>68810.039999999994</v>
      </c>
      <c r="L51" s="176">
        <v>21</v>
      </c>
      <c r="M51" s="176">
        <f>G51*(1+L51/100)</f>
        <v>0</v>
      </c>
      <c r="N51" s="176"/>
      <c r="O51" s="176" t="s">
        <v>318</v>
      </c>
      <c r="P51" s="177" t="s">
        <v>319</v>
      </c>
      <c r="Q51" s="159">
        <v>0</v>
      </c>
      <c r="R51" s="159">
        <f>ROUND(E51*Q51,2)</f>
        <v>0</v>
      </c>
      <c r="S51" s="159"/>
      <c r="T51" s="159" t="s">
        <v>47</v>
      </c>
      <c r="U51" s="149"/>
      <c r="V51" s="149"/>
      <c r="W51" s="149"/>
      <c r="X51" s="149"/>
      <c r="Y51" s="149"/>
      <c r="Z51" s="149"/>
      <c r="AA51" s="149"/>
      <c r="AB51" s="149"/>
      <c r="AC51" s="149" t="s">
        <v>383</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x14ac:dyDescent="0.2">
      <c r="A52" s="3"/>
      <c r="B52" s="4"/>
      <c r="C52" s="189"/>
      <c r="D52" s="6"/>
      <c r="E52" s="3"/>
      <c r="F52" s="3"/>
      <c r="G52" s="3"/>
      <c r="H52" s="3"/>
      <c r="I52" s="3"/>
      <c r="J52" s="3"/>
      <c r="K52" s="3"/>
      <c r="L52" s="3"/>
      <c r="M52" s="3"/>
      <c r="N52" s="3"/>
      <c r="O52" s="3"/>
      <c r="P52" s="3"/>
      <c r="Q52" s="3"/>
      <c r="R52" s="3"/>
      <c r="S52" s="3"/>
      <c r="T52" s="3"/>
      <c r="AA52">
        <v>15</v>
      </c>
      <c r="AB52">
        <v>21</v>
      </c>
      <c r="AC52" t="s">
        <v>301</v>
      </c>
    </row>
    <row r="53" spans="1:56" x14ac:dyDescent="0.2">
      <c r="A53" s="152"/>
      <c r="B53" s="153" t="s">
        <v>29</v>
      </c>
      <c r="C53" s="190"/>
      <c r="D53" s="154"/>
      <c r="E53" s="155"/>
      <c r="F53" s="155"/>
      <c r="G53" s="170">
        <f>G8</f>
        <v>0</v>
      </c>
      <c r="H53" s="3"/>
      <c r="I53" s="3"/>
      <c r="J53" s="3"/>
      <c r="K53" s="3"/>
      <c r="L53" s="3"/>
      <c r="M53" s="3"/>
      <c r="N53" s="3"/>
      <c r="O53" s="3"/>
      <c r="P53" s="3"/>
      <c r="Q53" s="3"/>
      <c r="R53" s="3"/>
      <c r="S53" s="3"/>
      <c r="T53" s="3"/>
      <c r="AA53">
        <f>SUMIF(L7:L51,AA52,G7:G51)</f>
        <v>0</v>
      </c>
      <c r="AB53">
        <f>SUMIF(L7:L51,AB52,G7:G51)</f>
        <v>0</v>
      </c>
      <c r="AC53" t="s">
        <v>390</v>
      </c>
    </row>
    <row r="54" spans="1:56" x14ac:dyDescent="0.2">
      <c r="C54" s="191"/>
      <c r="D54" s="10"/>
      <c r="AC54" t="s">
        <v>391</v>
      </c>
    </row>
    <row r="55" spans="1:56" x14ac:dyDescent="0.2">
      <c r="D55" s="10"/>
    </row>
    <row r="56" spans="1:56" x14ac:dyDescent="0.2">
      <c r="D56" s="10"/>
    </row>
    <row r="57" spans="1:56" x14ac:dyDescent="0.2">
      <c r="D57" s="10"/>
    </row>
    <row r="58" spans="1:56" x14ac:dyDescent="0.2">
      <c r="D58" s="10"/>
    </row>
    <row r="59" spans="1:56" x14ac:dyDescent="0.2">
      <c r="D59" s="10"/>
    </row>
    <row r="60" spans="1:56" x14ac:dyDescent="0.2">
      <c r="D60" s="10"/>
    </row>
    <row r="61" spans="1:56" x14ac:dyDescent="0.2">
      <c r="D61" s="10"/>
    </row>
    <row r="62" spans="1:56" x14ac:dyDescent="0.2">
      <c r="D62" s="10"/>
    </row>
    <row r="63" spans="1:56" x14ac:dyDescent="0.2">
      <c r="D63" s="10"/>
    </row>
    <row r="64" spans="1:56"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2">
    <mergeCell ref="C39:G39"/>
    <mergeCell ref="C41:G41"/>
    <mergeCell ref="C43:G43"/>
    <mergeCell ref="C47:G47"/>
    <mergeCell ref="C27:G27"/>
    <mergeCell ref="C29:G29"/>
    <mergeCell ref="C31:G31"/>
    <mergeCell ref="C33:G33"/>
    <mergeCell ref="C35:G35"/>
    <mergeCell ref="C37:G37"/>
    <mergeCell ref="C25:G25"/>
    <mergeCell ref="A1:G1"/>
    <mergeCell ref="C2:G2"/>
    <mergeCell ref="C3:G3"/>
    <mergeCell ref="C4:G4"/>
    <mergeCell ref="C10:G10"/>
    <mergeCell ref="C13:G13"/>
    <mergeCell ref="C15:G15"/>
    <mergeCell ref="C17:G17"/>
    <mergeCell ref="C19:G19"/>
    <mergeCell ref="C21:G21"/>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93CF-B409-4B77-A19E-57458353B6E7}">
  <sheetPr>
    <outlinePr summaryBelow="0"/>
  </sheetPr>
  <dimension ref="A1:BD5000"/>
  <sheetViews>
    <sheetView workbookViewId="0">
      <pane ySplit="7" topLeftCell="A296" activePane="bottomLeft" state="frozen"/>
      <selection pane="bottomLeft" activeCell="F325" sqref="F325"/>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50</v>
      </c>
      <c r="C3" s="256" t="s">
        <v>51</v>
      </c>
      <c r="D3" s="257"/>
      <c r="E3" s="257"/>
      <c r="F3" s="257"/>
      <c r="G3" s="258"/>
      <c r="Y3" s="123" t="s">
        <v>288</v>
      </c>
      <c r="AC3" t="s">
        <v>291</v>
      </c>
    </row>
    <row r="4" spans="1:56" ht="24.95" customHeight="1" x14ac:dyDescent="0.2">
      <c r="A4" s="142" t="s">
        <v>9</v>
      </c>
      <c r="B4" s="143" t="s">
        <v>52</v>
      </c>
      <c r="C4" s="259" t="s">
        <v>51</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ht="25.5" x14ac:dyDescent="0.2">
      <c r="A8" s="161" t="s">
        <v>314</v>
      </c>
      <c r="B8" s="162" t="s">
        <v>175</v>
      </c>
      <c r="C8" s="186" t="s">
        <v>176</v>
      </c>
      <c r="D8" s="163"/>
      <c r="E8" s="164"/>
      <c r="F8" s="165"/>
      <c r="G8" s="165">
        <f>SUMIF(AC9:AC70,"&lt;&gt;NOR",G9:G70)</f>
        <v>0</v>
      </c>
      <c r="H8" s="165"/>
      <c r="I8" s="165">
        <f>SUM(I9:I70)</f>
        <v>370020</v>
      </c>
      <c r="J8" s="165"/>
      <c r="K8" s="165">
        <f>SUM(K9:K70)</f>
        <v>79344</v>
      </c>
      <c r="L8" s="165"/>
      <c r="M8" s="165">
        <f>SUM(M9:M70)</f>
        <v>0</v>
      </c>
      <c r="N8" s="165"/>
      <c r="O8" s="165"/>
      <c r="P8" s="166"/>
      <c r="Q8" s="160"/>
      <c r="R8" s="160">
        <f>SUM(R9:R70)</f>
        <v>0</v>
      </c>
      <c r="S8" s="160"/>
      <c r="T8" s="160"/>
      <c r="AC8" t="s">
        <v>315</v>
      </c>
    </row>
    <row r="9" spans="1:56" ht="22.5" outlineLevel="1" x14ac:dyDescent="0.2">
      <c r="A9" s="179">
        <v>1</v>
      </c>
      <c r="B9" s="180" t="s">
        <v>393</v>
      </c>
      <c r="C9" s="188" t="s">
        <v>394</v>
      </c>
      <c r="D9" s="181" t="s">
        <v>395</v>
      </c>
      <c r="E9" s="182">
        <v>1</v>
      </c>
      <c r="F9" s="183"/>
      <c r="G9" s="184">
        <f t="shared" ref="G9:G40" si="0">ROUND(E9*F9,2)</f>
        <v>0</v>
      </c>
      <c r="H9" s="183">
        <v>27720</v>
      </c>
      <c r="I9" s="184">
        <f t="shared" ref="I9:I40" si="1">ROUND(E9*H9,2)</f>
        <v>27720</v>
      </c>
      <c r="J9" s="183">
        <v>16500</v>
      </c>
      <c r="K9" s="184">
        <f t="shared" ref="K9:K40" si="2">ROUND(E9*J9,2)</f>
        <v>16500</v>
      </c>
      <c r="L9" s="184">
        <v>21</v>
      </c>
      <c r="M9" s="184">
        <f t="shared" ref="M9:M40" si="3">G9*(1+L9/100)</f>
        <v>0</v>
      </c>
      <c r="N9" s="184"/>
      <c r="O9" s="184" t="s">
        <v>318</v>
      </c>
      <c r="P9" s="185" t="s">
        <v>319</v>
      </c>
      <c r="Q9" s="159">
        <v>0</v>
      </c>
      <c r="R9" s="159">
        <f t="shared" ref="R9:R40" si="4">ROUND(E9*Q9,2)</f>
        <v>0</v>
      </c>
      <c r="S9" s="159"/>
      <c r="T9" s="159" t="s">
        <v>207</v>
      </c>
      <c r="U9" s="149"/>
      <c r="V9" s="149"/>
      <c r="W9" s="149"/>
      <c r="X9" s="149"/>
      <c r="Y9" s="149"/>
      <c r="Z9" s="149"/>
      <c r="AA9" s="149"/>
      <c r="AB9" s="149"/>
      <c r="AC9" s="149" t="s">
        <v>396</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outlineLevel="1" x14ac:dyDescent="0.2">
      <c r="A10" s="179">
        <v>2</v>
      </c>
      <c r="B10" s="180" t="s">
        <v>397</v>
      </c>
      <c r="C10" s="188" t="s">
        <v>398</v>
      </c>
      <c r="D10" s="181" t="s">
        <v>395</v>
      </c>
      <c r="E10" s="182">
        <v>1</v>
      </c>
      <c r="F10" s="183"/>
      <c r="G10" s="184">
        <f t="shared" si="0"/>
        <v>0</v>
      </c>
      <c r="H10" s="183">
        <v>3300</v>
      </c>
      <c r="I10" s="184">
        <f t="shared" si="1"/>
        <v>3300</v>
      </c>
      <c r="J10" s="183">
        <v>1650</v>
      </c>
      <c r="K10" s="184">
        <f t="shared" si="2"/>
        <v>1650</v>
      </c>
      <c r="L10" s="184">
        <v>21</v>
      </c>
      <c r="M10" s="184">
        <f t="shared" si="3"/>
        <v>0</v>
      </c>
      <c r="N10" s="184"/>
      <c r="O10" s="184" t="s">
        <v>318</v>
      </c>
      <c r="P10" s="185" t="s">
        <v>319</v>
      </c>
      <c r="Q10" s="159">
        <v>0</v>
      </c>
      <c r="R10" s="159">
        <f t="shared" si="4"/>
        <v>0</v>
      </c>
      <c r="S10" s="159"/>
      <c r="T10" s="159" t="s">
        <v>207</v>
      </c>
      <c r="U10" s="149"/>
      <c r="V10" s="149"/>
      <c r="W10" s="149"/>
      <c r="X10" s="149"/>
      <c r="Y10" s="149"/>
      <c r="Z10" s="149"/>
      <c r="AA10" s="149"/>
      <c r="AB10" s="149"/>
      <c r="AC10" s="149" t="s">
        <v>396</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outlineLevel="1" x14ac:dyDescent="0.2">
      <c r="A11" s="179">
        <v>3</v>
      </c>
      <c r="B11" s="180" t="s">
        <v>399</v>
      </c>
      <c r="C11" s="188" t="s">
        <v>400</v>
      </c>
      <c r="D11" s="181" t="s">
        <v>395</v>
      </c>
      <c r="E11" s="182">
        <v>1</v>
      </c>
      <c r="F11" s="183"/>
      <c r="G11" s="184">
        <f t="shared" si="0"/>
        <v>0</v>
      </c>
      <c r="H11" s="183">
        <v>1100</v>
      </c>
      <c r="I11" s="184">
        <f t="shared" si="1"/>
        <v>1100</v>
      </c>
      <c r="J11" s="183">
        <v>550</v>
      </c>
      <c r="K11" s="184">
        <f t="shared" si="2"/>
        <v>550</v>
      </c>
      <c r="L11" s="184">
        <v>21</v>
      </c>
      <c r="M11" s="184">
        <f t="shared" si="3"/>
        <v>0</v>
      </c>
      <c r="N11" s="184"/>
      <c r="O11" s="184" t="s">
        <v>318</v>
      </c>
      <c r="P11" s="185" t="s">
        <v>319</v>
      </c>
      <c r="Q11" s="159">
        <v>0</v>
      </c>
      <c r="R11" s="159">
        <f t="shared" si="4"/>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outlineLevel="1" x14ac:dyDescent="0.2">
      <c r="A12" s="179">
        <v>4</v>
      </c>
      <c r="B12" s="180" t="s">
        <v>401</v>
      </c>
      <c r="C12" s="188" t="s">
        <v>402</v>
      </c>
      <c r="D12" s="181" t="s">
        <v>395</v>
      </c>
      <c r="E12" s="182">
        <v>1</v>
      </c>
      <c r="F12" s="183"/>
      <c r="G12" s="184">
        <f t="shared" si="0"/>
        <v>0</v>
      </c>
      <c r="H12" s="183">
        <v>550</v>
      </c>
      <c r="I12" s="184">
        <f t="shared" si="1"/>
        <v>550</v>
      </c>
      <c r="J12" s="183">
        <v>550</v>
      </c>
      <c r="K12" s="184">
        <f t="shared" si="2"/>
        <v>550</v>
      </c>
      <c r="L12" s="184">
        <v>21</v>
      </c>
      <c r="M12" s="184">
        <f t="shared" si="3"/>
        <v>0</v>
      </c>
      <c r="N12" s="184"/>
      <c r="O12" s="184" t="s">
        <v>318</v>
      </c>
      <c r="P12" s="185" t="s">
        <v>319</v>
      </c>
      <c r="Q12" s="159">
        <v>0</v>
      </c>
      <c r="R12" s="159">
        <f t="shared" si="4"/>
        <v>0</v>
      </c>
      <c r="S12" s="159"/>
      <c r="T12" s="159" t="s">
        <v>207</v>
      </c>
      <c r="U12" s="149"/>
      <c r="V12" s="149"/>
      <c r="W12" s="149"/>
      <c r="X12" s="149"/>
      <c r="Y12" s="149"/>
      <c r="Z12" s="149"/>
      <c r="AA12" s="149"/>
      <c r="AB12" s="149"/>
      <c r="AC12" s="149" t="s">
        <v>396</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row>
    <row r="13" spans="1:56" outlineLevel="1" x14ac:dyDescent="0.2">
      <c r="A13" s="179">
        <v>5</v>
      </c>
      <c r="B13" s="180" t="s">
        <v>403</v>
      </c>
      <c r="C13" s="188" t="s">
        <v>404</v>
      </c>
      <c r="D13" s="181" t="s">
        <v>395</v>
      </c>
      <c r="E13" s="182">
        <v>1</v>
      </c>
      <c r="F13" s="183"/>
      <c r="G13" s="184">
        <f t="shared" si="0"/>
        <v>0</v>
      </c>
      <c r="H13" s="183">
        <v>528</v>
      </c>
      <c r="I13" s="184">
        <f t="shared" si="1"/>
        <v>528</v>
      </c>
      <c r="J13" s="183">
        <v>220</v>
      </c>
      <c r="K13" s="184">
        <f t="shared" si="2"/>
        <v>220</v>
      </c>
      <c r="L13" s="184">
        <v>21</v>
      </c>
      <c r="M13" s="184">
        <f t="shared" si="3"/>
        <v>0</v>
      </c>
      <c r="N13" s="184"/>
      <c r="O13" s="184" t="s">
        <v>318</v>
      </c>
      <c r="P13" s="185" t="s">
        <v>319</v>
      </c>
      <c r="Q13" s="159">
        <v>0</v>
      </c>
      <c r="R13" s="159">
        <f t="shared" si="4"/>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outlineLevel="1" x14ac:dyDescent="0.2">
      <c r="A14" s="179">
        <v>6</v>
      </c>
      <c r="B14" s="180" t="s">
        <v>405</v>
      </c>
      <c r="C14" s="188" t="s">
        <v>406</v>
      </c>
      <c r="D14" s="181" t="s">
        <v>395</v>
      </c>
      <c r="E14" s="182">
        <v>1</v>
      </c>
      <c r="F14" s="183"/>
      <c r="G14" s="184">
        <f t="shared" si="0"/>
        <v>0</v>
      </c>
      <c r="H14" s="183">
        <v>2310</v>
      </c>
      <c r="I14" s="184">
        <f t="shared" si="1"/>
        <v>2310</v>
      </c>
      <c r="J14" s="183">
        <v>1650</v>
      </c>
      <c r="K14" s="184">
        <f t="shared" si="2"/>
        <v>1650</v>
      </c>
      <c r="L14" s="184">
        <v>21</v>
      </c>
      <c r="M14" s="184">
        <f t="shared" si="3"/>
        <v>0</v>
      </c>
      <c r="N14" s="184"/>
      <c r="O14" s="184" t="s">
        <v>318</v>
      </c>
      <c r="P14" s="185" t="s">
        <v>319</v>
      </c>
      <c r="Q14" s="159">
        <v>0</v>
      </c>
      <c r="R14" s="159">
        <f t="shared" si="4"/>
        <v>0</v>
      </c>
      <c r="S14" s="159"/>
      <c r="T14" s="159" t="s">
        <v>207</v>
      </c>
      <c r="U14" s="149"/>
      <c r="V14" s="149"/>
      <c r="W14" s="149"/>
      <c r="X14" s="149"/>
      <c r="Y14" s="149"/>
      <c r="Z14" s="149"/>
      <c r="AA14" s="149"/>
      <c r="AB14" s="149"/>
      <c r="AC14" s="149" t="s">
        <v>396</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outlineLevel="1" x14ac:dyDescent="0.2">
      <c r="A15" s="179">
        <v>7</v>
      </c>
      <c r="B15" s="180" t="s">
        <v>407</v>
      </c>
      <c r="C15" s="188" t="s">
        <v>408</v>
      </c>
      <c r="D15" s="181" t="s">
        <v>395</v>
      </c>
      <c r="E15" s="182">
        <v>1</v>
      </c>
      <c r="F15" s="183"/>
      <c r="G15" s="184">
        <f t="shared" si="0"/>
        <v>0</v>
      </c>
      <c r="H15" s="183">
        <v>110</v>
      </c>
      <c r="I15" s="184">
        <f t="shared" si="1"/>
        <v>110</v>
      </c>
      <c r="J15" s="183">
        <v>220</v>
      </c>
      <c r="K15" s="184">
        <f t="shared" si="2"/>
        <v>220</v>
      </c>
      <c r="L15" s="184">
        <v>21</v>
      </c>
      <c r="M15" s="184">
        <f t="shared" si="3"/>
        <v>0</v>
      </c>
      <c r="N15" s="184"/>
      <c r="O15" s="184" t="s">
        <v>318</v>
      </c>
      <c r="P15" s="185" t="s">
        <v>319</v>
      </c>
      <c r="Q15" s="159">
        <v>0</v>
      </c>
      <c r="R15" s="159">
        <f t="shared" si="4"/>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outlineLevel="1" x14ac:dyDescent="0.2">
      <c r="A16" s="179">
        <v>8</v>
      </c>
      <c r="B16" s="180" t="s">
        <v>409</v>
      </c>
      <c r="C16" s="188" t="s">
        <v>410</v>
      </c>
      <c r="D16" s="181" t="s">
        <v>395</v>
      </c>
      <c r="E16" s="182">
        <v>1</v>
      </c>
      <c r="F16" s="183"/>
      <c r="G16" s="184">
        <f t="shared" si="0"/>
        <v>0</v>
      </c>
      <c r="H16" s="183">
        <v>2310</v>
      </c>
      <c r="I16" s="184">
        <f t="shared" si="1"/>
        <v>2310</v>
      </c>
      <c r="J16" s="183">
        <v>550</v>
      </c>
      <c r="K16" s="184">
        <f t="shared" si="2"/>
        <v>550</v>
      </c>
      <c r="L16" s="184">
        <v>21</v>
      </c>
      <c r="M16" s="184">
        <f t="shared" si="3"/>
        <v>0</v>
      </c>
      <c r="N16" s="184"/>
      <c r="O16" s="184" t="s">
        <v>318</v>
      </c>
      <c r="P16" s="185" t="s">
        <v>319</v>
      </c>
      <c r="Q16" s="159">
        <v>0</v>
      </c>
      <c r="R16" s="159">
        <f t="shared" si="4"/>
        <v>0</v>
      </c>
      <c r="S16" s="159"/>
      <c r="T16" s="159" t="s">
        <v>207</v>
      </c>
      <c r="U16" s="149"/>
      <c r="V16" s="149"/>
      <c r="W16" s="149"/>
      <c r="X16" s="149"/>
      <c r="Y16" s="149"/>
      <c r="Z16" s="149"/>
      <c r="AA16" s="149"/>
      <c r="AB16" s="149"/>
      <c r="AC16" s="149" t="s">
        <v>396</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outlineLevel="1" x14ac:dyDescent="0.2">
      <c r="A17" s="179">
        <v>9</v>
      </c>
      <c r="B17" s="180" t="s">
        <v>411</v>
      </c>
      <c r="C17" s="188" t="s">
        <v>412</v>
      </c>
      <c r="D17" s="181" t="s">
        <v>395</v>
      </c>
      <c r="E17" s="182">
        <v>1</v>
      </c>
      <c r="F17" s="183"/>
      <c r="G17" s="184">
        <f t="shared" si="0"/>
        <v>0</v>
      </c>
      <c r="H17" s="183">
        <v>220</v>
      </c>
      <c r="I17" s="184">
        <f t="shared" si="1"/>
        <v>220</v>
      </c>
      <c r="J17" s="183">
        <v>220</v>
      </c>
      <c r="K17" s="184">
        <f t="shared" si="2"/>
        <v>220</v>
      </c>
      <c r="L17" s="184">
        <v>21</v>
      </c>
      <c r="M17" s="184">
        <f t="shared" si="3"/>
        <v>0</v>
      </c>
      <c r="N17" s="184"/>
      <c r="O17" s="184" t="s">
        <v>318</v>
      </c>
      <c r="P17" s="185" t="s">
        <v>319</v>
      </c>
      <c r="Q17" s="159">
        <v>0</v>
      </c>
      <c r="R17" s="159">
        <f t="shared" si="4"/>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outlineLevel="1" x14ac:dyDescent="0.2">
      <c r="A18" s="179">
        <v>10</v>
      </c>
      <c r="B18" s="180" t="s">
        <v>413</v>
      </c>
      <c r="C18" s="188" t="s">
        <v>414</v>
      </c>
      <c r="D18" s="181" t="s">
        <v>395</v>
      </c>
      <c r="E18" s="182">
        <v>1</v>
      </c>
      <c r="F18" s="183"/>
      <c r="G18" s="184">
        <f t="shared" si="0"/>
        <v>0</v>
      </c>
      <c r="H18" s="183">
        <v>220</v>
      </c>
      <c r="I18" s="184">
        <f t="shared" si="1"/>
        <v>220</v>
      </c>
      <c r="J18" s="183">
        <v>220</v>
      </c>
      <c r="K18" s="184">
        <f t="shared" si="2"/>
        <v>220</v>
      </c>
      <c r="L18" s="184">
        <v>21</v>
      </c>
      <c r="M18" s="184">
        <f t="shared" si="3"/>
        <v>0</v>
      </c>
      <c r="N18" s="184"/>
      <c r="O18" s="184" t="s">
        <v>318</v>
      </c>
      <c r="P18" s="185" t="s">
        <v>319</v>
      </c>
      <c r="Q18" s="159">
        <v>0</v>
      </c>
      <c r="R18" s="159">
        <f t="shared" si="4"/>
        <v>0</v>
      </c>
      <c r="S18" s="159"/>
      <c r="T18" s="159" t="s">
        <v>207</v>
      </c>
      <c r="U18" s="149"/>
      <c r="V18" s="149"/>
      <c r="W18" s="149"/>
      <c r="X18" s="149"/>
      <c r="Y18" s="149"/>
      <c r="Z18" s="149"/>
      <c r="AA18" s="149"/>
      <c r="AB18" s="149"/>
      <c r="AC18" s="149" t="s">
        <v>396</v>
      </c>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row>
    <row r="19" spans="1:56" outlineLevel="1" x14ac:dyDescent="0.2">
      <c r="A19" s="179">
        <v>11</v>
      </c>
      <c r="B19" s="180" t="s">
        <v>415</v>
      </c>
      <c r="C19" s="188" t="s">
        <v>416</v>
      </c>
      <c r="D19" s="181" t="s">
        <v>395</v>
      </c>
      <c r="E19" s="182">
        <v>40</v>
      </c>
      <c r="F19" s="183"/>
      <c r="G19" s="184">
        <f t="shared" si="0"/>
        <v>0</v>
      </c>
      <c r="H19" s="183">
        <v>154</v>
      </c>
      <c r="I19" s="184">
        <f t="shared" si="1"/>
        <v>6160</v>
      </c>
      <c r="J19" s="183">
        <v>154</v>
      </c>
      <c r="K19" s="184">
        <f t="shared" si="2"/>
        <v>6160</v>
      </c>
      <c r="L19" s="184">
        <v>21</v>
      </c>
      <c r="M19" s="184">
        <f t="shared" si="3"/>
        <v>0</v>
      </c>
      <c r="N19" s="184"/>
      <c r="O19" s="184" t="s">
        <v>318</v>
      </c>
      <c r="P19" s="185" t="s">
        <v>319</v>
      </c>
      <c r="Q19" s="159">
        <v>0</v>
      </c>
      <c r="R19" s="159">
        <f t="shared" si="4"/>
        <v>0</v>
      </c>
      <c r="S19" s="159"/>
      <c r="T19" s="159" t="s">
        <v>207</v>
      </c>
      <c r="U19" s="149"/>
      <c r="V19" s="149"/>
      <c r="W19" s="149"/>
      <c r="X19" s="149"/>
      <c r="Y19" s="149"/>
      <c r="Z19" s="149"/>
      <c r="AA19" s="149"/>
      <c r="AB19" s="149"/>
      <c r="AC19" s="149" t="s">
        <v>396</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outlineLevel="1" x14ac:dyDescent="0.2">
      <c r="A20" s="179">
        <v>12</v>
      </c>
      <c r="B20" s="180" t="s">
        <v>417</v>
      </c>
      <c r="C20" s="188" t="s">
        <v>418</v>
      </c>
      <c r="D20" s="181" t="s">
        <v>395</v>
      </c>
      <c r="E20" s="182">
        <v>10</v>
      </c>
      <c r="F20" s="183"/>
      <c r="G20" s="184">
        <f t="shared" si="0"/>
        <v>0</v>
      </c>
      <c r="H20" s="183">
        <v>154</v>
      </c>
      <c r="I20" s="184">
        <f t="shared" si="1"/>
        <v>1540</v>
      </c>
      <c r="J20" s="183">
        <v>154</v>
      </c>
      <c r="K20" s="184">
        <f t="shared" si="2"/>
        <v>1540</v>
      </c>
      <c r="L20" s="184">
        <v>21</v>
      </c>
      <c r="M20" s="184">
        <f t="shared" si="3"/>
        <v>0</v>
      </c>
      <c r="N20" s="184"/>
      <c r="O20" s="184" t="s">
        <v>318</v>
      </c>
      <c r="P20" s="185" t="s">
        <v>319</v>
      </c>
      <c r="Q20" s="159">
        <v>0</v>
      </c>
      <c r="R20" s="159">
        <f t="shared" si="4"/>
        <v>0</v>
      </c>
      <c r="S20" s="159"/>
      <c r="T20" s="159" t="s">
        <v>207</v>
      </c>
      <c r="U20" s="149"/>
      <c r="V20" s="149"/>
      <c r="W20" s="149"/>
      <c r="X20" s="149"/>
      <c r="Y20" s="149"/>
      <c r="Z20" s="149"/>
      <c r="AA20" s="149"/>
      <c r="AB20" s="149"/>
      <c r="AC20" s="149" t="s">
        <v>396</v>
      </c>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row>
    <row r="21" spans="1:56" outlineLevel="1" x14ac:dyDescent="0.2">
      <c r="A21" s="179">
        <v>13</v>
      </c>
      <c r="B21" s="180" t="s">
        <v>419</v>
      </c>
      <c r="C21" s="188" t="s">
        <v>420</v>
      </c>
      <c r="D21" s="181" t="s">
        <v>395</v>
      </c>
      <c r="E21" s="182">
        <v>50</v>
      </c>
      <c r="F21" s="183"/>
      <c r="G21" s="184">
        <f t="shared" si="0"/>
        <v>0</v>
      </c>
      <c r="H21" s="183">
        <v>88</v>
      </c>
      <c r="I21" s="184">
        <f t="shared" si="1"/>
        <v>4400</v>
      </c>
      <c r="J21" s="183">
        <v>88</v>
      </c>
      <c r="K21" s="184">
        <f t="shared" si="2"/>
        <v>4400</v>
      </c>
      <c r="L21" s="184">
        <v>21</v>
      </c>
      <c r="M21" s="184">
        <f t="shared" si="3"/>
        <v>0</v>
      </c>
      <c r="N21" s="184"/>
      <c r="O21" s="184" t="s">
        <v>318</v>
      </c>
      <c r="P21" s="185" t="s">
        <v>319</v>
      </c>
      <c r="Q21" s="159">
        <v>0</v>
      </c>
      <c r="R21" s="159">
        <f t="shared" si="4"/>
        <v>0</v>
      </c>
      <c r="S21" s="159"/>
      <c r="T21" s="159" t="s">
        <v>207</v>
      </c>
      <c r="U21" s="149"/>
      <c r="V21" s="149"/>
      <c r="W21" s="149"/>
      <c r="X21" s="149"/>
      <c r="Y21" s="149"/>
      <c r="Z21" s="149"/>
      <c r="AA21" s="149"/>
      <c r="AB21" s="149"/>
      <c r="AC21" s="149" t="s">
        <v>396</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79">
        <v>14</v>
      </c>
      <c r="B22" s="180" t="s">
        <v>421</v>
      </c>
      <c r="C22" s="188" t="s">
        <v>422</v>
      </c>
      <c r="D22" s="181" t="s">
        <v>395</v>
      </c>
      <c r="E22" s="182">
        <v>50</v>
      </c>
      <c r="F22" s="183"/>
      <c r="G22" s="184">
        <f t="shared" si="0"/>
        <v>0</v>
      </c>
      <c r="H22" s="183">
        <v>17</v>
      </c>
      <c r="I22" s="184">
        <f t="shared" si="1"/>
        <v>850</v>
      </c>
      <c r="J22" s="183">
        <v>22</v>
      </c>
      <c r="K22" s="184">
        <f t="shared" si="2"/>
        <v>1100</v>
      </c>
      <c r="L22" s="184">
        <v>21</v>
      </c>
      <c r="M22" s="184">
        <f t="shared" si="3"/>
        <v>0</v>
      </c>
      <c r="N22" s="184"/>
      <c r="O22" s="184" t="s">
        <v>318</v>
      </c>
      <c r="P22" s="185" t="s">
        <v>319</v>
      </c>
      <c r="Q22" s="159">
        <v>0</v>
      </c>
      <c r="R22" s="159">
        <f t="shared" si="4"/>
        <v>0</v>
      </c>
      <c r="S22" s="159"/>
      <c r="T22" s="159" t="s">
        <v>207</v>
      </c>
      <c r="U22" s="149"/>
      <c r="V22" s="149"/>
      <c r="W22" s="149"/>
      <c r="X22" s="149"/>
      <c r="Y22" s="149"/>
      <c r="Z22" s="149"/>
      <c r="AA22" s="149"/>
      <c r="AB22" s="149"/>
      <c r="AC22" s="149" t="s">
        <v>396</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outlineLevel="1" x14ac:dyDescent="0.2">
      <c r="A23" s="179">
        <v>15</v>
      </c>
      <c r="B23" s="180" t="s">
        <v>423</v>
      </c>
      <c r="C23" s="188" t="s">
        <v>424</v>
      </c>
      <c r="D23" s="181" t="s">
        <v>395</v>
      </c>
      <c r="E23" s="182">
        <v>50</v>
      </c>
      <c r="F23" s="183"/>
      <c r="G23" s="184">
        <f t="shared" si="0"/>
        <v>0</v>
      </c>
      <c r="H23" s="183">
        <v>110</v>
      </c>
      <c r="I23" s="184">
        <f t="shared" si="1"/>
        <v>5500</v>
      </c>
      <c r="J23" s="183">
        <v>55</v>
      </c>
      <c r="K23" s="184">
        <f t="shared" si="2"/>
        <v>2750</v>
      </c>
      <c r="L23" s="184">
        <v>21</v>
      </c>
      <c r="M23" s="184">
        <f t="shared" si="3"/>
        <v>0</v>
      </c>
      <c r="N23" s="184"/>
      <c r="O23" s="184" t="s">
        <v>318</v>
      </c>
      <c r="P23" s="185" t="s">
        <v>319</v>
      </c>
      <c r="Q23" s="159">
        <v>0</v>
      </c>
      <c r="R23" s="159">
        <f t="shared" si="4"/>
        <v>0</v>
      </c>
      <c r="S23" s="159"/>
      <c r="T23" s="159" t="s">
        <v>207</v>
      </c>
      <c r="U23" s="149"/>
      <c r="V23" s="149"/>
      <c r="W23" s="149"/>
      <c r="X23" s="149"/>
      <c r="Y23" s="149"/>
      <c r="Z23" s="149"/>
      <c r="AA23" s="149"/>
      <c r="AB23" s="149"/>
      <c r="AC23" s="149" t="s">
        <v>396</v>
      </c>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row>
    <row r="24" spans="1:56" outlineLevel="1" x14ac:dyDescent="0.2">
      <c r="A24" s="179">
        <v>16</v>
      </c>
      <c r="B24" s="180" t="s">
        <v>425</v>
      </c>
      <c r="C24" s="188" t="s">
        <v>426</v>
      </c>
      <c r="D24" s="181" t="s">
        <v>395</v>
      </c>
      <c r="E24" s="182">
        <v>50</v>
      </c>
      <c r="F24" s="183"/>
      <c r="G24" s="184">
        <f t="shared" si="0"/>
        <v>0</v>
      </c>
      <c r="H24" s="183">
        <v>11</v>
      </c>
      <c r="I24" s="184">
        <f t="shared" si="1"/>
        <v>550</v>
      </c>
      <c r="J24" s="183">
        <v>11</v>
      </c>
      <c r="K24" s="184">
        <f t="shared" si="2"/>
        <v>550</v>
      </c>
      <c r="L24" s="184">
        <v>21</v>
      </c>
      <c r="M24" s="184">
        <f t="shared" si="3"/>
        <v>0</v>
      </c>
      <c r="N24" s="184"/>
      <c r="O24" s="184" t="s">
        <v>318</v>
      </c>
      <c r="P24" s="185" t="s">
        <v>319</v>
      </c>
      <c r="Q24" s="159">
        <v>0</v>
      </c>
      <c r="R24" s="159">
        <f t="shared" si="4"/>
        <v>0</v>
      </c>
      <c r="S24" s="159"/>
      <c r="T24" s="159" t="s">
        <v>207</v>
      </c>
      <c r="U24" s="149"/>
      <c r="V24" s="149"/>
      <c r="W24" s="149"/>
      <c r="X24" s="149"/>
      <c r="Y24" s="149"/>
      <c r="Z24" s="149"/>
      <c r="AA24" s="149"/>
      <c r="AB24" s="149"/>
      <c r="AC24" s="149" t="s">
        <v>396</v>
      </c>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outlineLevel="1" x14ac:dyDescent="0.2">
      <c r="A25" s="179">
        <v>17</v>
      </c>
      <c r="B25" s="180" t="s">
        <v>427</v>
      </c>
      <c r="C25" s="188" t="s">
        <v>428</v>
      </c>
      <c r="D25" s="181" t="s">
        <v>395</v>
      </c>
      <c r="E25" s="182">
        <v>40</v>
      </c>
      <c r="F25" s="183"/>
      <c r="G25" s="184">
        <f t="shared" si="0"/>
        <v>0</v>
      </c>
      <c r="H25" s="183">
        <v>220</v>
      </c>
      <c r="I25" s="184">
        <f t="shared" si="1"/>
        <v>8800</v>
      </c>
      <c r="J25" s="183">
        <v>165</v>
      </c>
      <c r="K25" s="184">
        <f t="shared" si="2"/>
        <v>6600</v>
      </c>
      <c r="L25" s="184">
        <v>21</v>
      </c>
      <c r="M25" s="184">
        <f t="shared" si="3"/>
        <v>0</v>
      </c>
      <c r="N25" s="184"/>
      <c r="O25" s="184" t="s">
        <v>318</v>
      </c>
      <c r="P25" s="185" t="s">
        <v>319</v>
      </c>
      <c r="Q25" s="159">
        <v>0</v>
      </c>
      <c r="R25" s="159">
        <f t="shared" si="4"/>
        <v>0</v>
      </c>
      <c r="S25" s="159"/>
      <c r="T25" s="159" t="s">
        <v>207</v>
      </c>
      <c r="U25" s="149"/>
      <c r="V25" s="149"/>
      <c r="W25" s="149"/>
      <c r="X25" s="149"/>
      <c r="Y25" s="149"/>
      <c r="Z25" s="149"/>
      <c r="AA25" s="149"/>
      <c r="AB25" s="149"/>
      <c r="AC25" s="149" t="s">
        <v>396</v>
      </c>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outlineLevel="1" x14ac:dyDescent="0.2">
      <c r="A26" s="179">
        <v>18</v>
      </c>
      <c r="B26" s="180" t="s">
        <v>429</v>
      </c>
      <c r="C26" s="188" t="s">
        <v>430</v>
      </c>
      <c r="D26" s="181" t="s">
        <v>395</v>
      </c>
      <c r="E26" s="182">
        <v>1</v>
      </c>
      <c r="F26" s="183"/>
      <c r="G26" s="184">
        <f t="shared" si="0"/>
        <v>0</v>
      </c>
      <c r="H26" s="183">
        <v>1595</v>
      </c>
      <c r="I26" s="184">
        <f t="shared" si="1"/>
        <v>1595</v>
      </c>
      <c r="J26" s="183">
        <v>264</v>
      </c>
      <c r="K26" s="184">
        <f t="shared" si="2"/>
        <v>264</v>
      </c>
      <c r="L26" s="184">
        <v>21</v>
      </c>
      <c r="M26" s="184">
        <f t="shared" si="3"/>
        <v>0</v>
      </c>
      <c r="N26" s="184"/>
      <c r="O26" s="184" t="s">
        <v>318</v>
      </c>
      <c r="P26" s="185" t="s">
        <v>319</v>
      </c>
      <c r="Q26" s="159">
        <v>0</v>
      </c>
      <c r="R26" s="159">
        <f t="shared" si="4"/>
        <v>0</v>
      </c>
      <c r="S26" s="159"/>
      <c r="T26" s="159" t="s">
        <v>207</v>
      </c>
      <c r="U26" s="149"/>
      <c r="V26" s="149"/>
      <c r="W26" s="149"/>
      <c r="X26" s="149"/>
      <c r="Y26" s="149"/>
      <c r="Z26" s="149"/>
      <c r="AA26" s="149"/>
      <c r="AB26" s="149"/>
      <c r="AC26" s="149" t="s">
        <v>396</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outlineLevel="1" x14ac:dyDescent="0.2">
      <c r="A27" s="179">
        <v>19</v>
      </c>
      <c r="B27" s="180" t="s">
        <v>431</v>
      </c>
      <c r="C27" s="188" t="s">
        <v>432</v>
      </c>
      <c r="D27" s="181" t="s">
        <v>395</v>
      </c>
      <c r="E27" s="182">
        <v>1</v>
      </c>
      <c r="F27" s="183"/>
      <c r="G27" s="184">
        <f t="shared" si="0"/>
        <v>0</v>
      </c>
      <c r="H27" s="183">
        <v>770</v>
      </c>
      <c r="I27" s="184">
        <f t="shared" si="1"/>
        <v>770</v>
      </c>
      <c r="J27" s="183">
        <v>266</v>
      </c>
      <c r="K27" s="184">
        <f t="shared" si="2"/>
        <v>266</v>
      </c>
      <c r="L27" s="184">
        <v>21</v>
      </c>
      <c r="M27" s="184">
        <f t="shared" si="3"/>
        <v>0</v>
      </c>
      <c r="N27" s="184"/>
      <c r="O27" s="184" t="s">
        <v>318</v>
      </c>
      <c r="P27" s="185" t="s">
        <v>319</v>
      </c>
      <c r="Q27" s="159">
        <v>0</v>
      </c>
      <c r="R27" s="159">
        <f t="shared" si="4"/>
        <v>0</v>
      </c>
      <c r="S27" s="159"/>
      <c r="T27" s="159" t="s">
        <v>207</v>
      </c>
      <c r="U27" s="149"/>
      <c r="V27" s="149"/>
      <c r="W27" s="149"/>
      <c r="X27" s="149"/>
      <c r="Y27" s="149"/>
      <c r="Z27" s="149"/>
      <c r="AA27" s="149"/>
      <c r="AB27" s="149"/>
      <c r="AC27" s="149" t="s">
        <v>396</v>
      </c>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row>
    <row r="28" spans="1:56" outlineLevel="1" x14ac:dyDescent="0.2">
      <c r="A28" s="179">
        <v>20</v>
      </c>
      <c r="B28" s="180" t="s">
        <v>433</v>
      </c>
      <c r="C28" s="188" t="s">
        <v>434</v>
      </c>
      <c r="D28" s="181" t="s">
        <v>395</v>
      </c>
      <c r="E28" s="182">
        <v>4</v>
      </c>
      <c r="F28" s="183"/>
      <c r="G28" s="184">
        <f t="shared" si="0"/>
        <v>0</v>
      </c>
      <c r="H28" s="183">
        <v>242</v>
      </c>
      <c r="I28" s="184">
        <f t="shared" si="1"/>
        <v>968</v>
      </c>
      <c r="J28" s="183">
        <v>267</v>
      </c>
      <c r="K28" s="184">
        <f t="shared" si="2"/>
        <v>1068</v>
      </c>
      <c r="L28" s="184">
        <v>21</v>
      </c>
      <c r="M28" s="184">
        <f t="shared" si="3"/>
        <v>0</v>
      </c>
      <c r="N28" s="184"/>
      <c r="O28" s="184" t="s">
        <v>318</v>
      </c>
      <c r="P28" s="185" t="s">
        <v>319</v>
      </c>
      <c r="Q28" s="159">
        <v>0</v>
      </c>
      <c r="R28" s="159">
        <f t="shared" si="4"/>
        <v>0</v>
      </c>
      <c r="S28" s="159"/>
      <c r="T28" s="159" t="s">
        <v>207</v>
      </c>
      <c r="U28" s="149"/>
      <c r="V28" s="149"/>
      <c r="W28" s="149"/>
      <c r="X28" s="149"/>
      <c r="Y28" s="149"/>
      <c r="Z28" s="149"/>
      <c r="AA28" s="149"/>
      <c r="AB28" s="149"/>
      <c r="AC28" s="149" t="s">
        <v>396</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row>
    <row r="29" spans="1:56" outlineLevel="1" x14ac:dyDescent="0.2">
      <c r="A29" s="179">
        <v>21</v>
      </c>
      <c r="B29" s="180" t="s">
        <v>435</v>
      </c>
      <c r="C29" s="188" t="s">
        <v>436</v>
      </c>
      <c r="D29" s="181" t="s">
        <v>395</v>
      </c>
      <c r="E29" s="182">
        <v>4</v>
      </c>
      <c r="F29" s="183"/>
      <c r="G29" s="184">
        <f t="shared" si="0"/>
        <v>0</v>
      </c>
      <c r="H29" s="183">
        <v>385</v>
      </c>
      <c r="I29" s="184">
        <f t="shared" si="1"/>
        <v>1540</v>
      </c>
      <c r="J29" s="183">
        <v>268</v>
      </c>
      <c r="K29" s="184">
        <f t="shared" si="2"/>
        <v>1072</v>
      </c>
      <c r="L29" s="184">
        <v>21</v>
      </c>
      <c r="M29" s="184">
        <f t="shared" si="3"/>
        <v>0</v>
      </c>
      <c r="N29" s="184"/>
      <c r="O29" s="184" t="s">
        <v>318</v>
      </c>
      <c r="P29" s="185" t="s">
        <v>319</v>
      </c>
      <c r="Q29" s="159">
        <v>0</v>
      </c>
      <c r="R29" s="159">
        <f t="shared" si="4"/>
        <v>0</v>
      </c>
      <c r="S29" s="159"/>
      <c r="T29" s="159" t="s">
        <v>207</v>
      </c>
      <c r="U29" s="149"/>
      <c r="V29" s="149"/>
      <c r="W29" s="149"/>
      <c r="X29" s="149"/>
      <c r="Y29" s="149"/>
      <c r="Z29" s="149"/>
      <c r="AA29" s="149"/>
      <c r="AB29" s="149"/>
      <c r="AC29" s="149" t="s">
        <v>396</v>
      </c>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row>
    <row r="30" spans="1:56" outlineLevel="1" x14ac:dyDescent="0.2">
      <c r="A30" s="179">
        <v>22</v>
      </c>
      <c r="B30" s="180" t="s">
        <v>437</v>
      </c>
      <c r="C30" s="188" t="s">
        <v>438</v>
      </c>
      <c r="D30" s="181" t="s">
        <v>395</v>
      </c>
      <c r="E30" s="182">
        <v>10</v>
      </c>
      <c r="F30" s="183"/>
      <c r="G30" s="184">
        <f t="shared" si="0"/>
        <v>0</v>
      </c>
      <c r="H30" s="183">
        <v>462</v>
      </c>
      <c r="I30" s="184">
        <f t="shared" si="1"/>
        <v>4620</v>
      </c>
      <c r="J30" s="183">
        <v>269</v>
      </c>
      <c r="K30" s="184">
        <f t="shared" si="2"/>
        <v>2690</v>
      </c>
      <c r="L30" s="184">
        <v>21</v>
      </c>
      <c r="M30" s="184">
        <f t="shared" si="3"/>
        <v>0</v>
      </c>
      <c r="N30" s="184"/>
      <c r="O30" s="184" t="s">
        <v>318</v>
      </c>
      <c r="P30" s="185" t="s">
        <v>319</v>
      </c>
      <c r="Q30" s="159">
        <v>0</v>
      </c>
      <c r="R30" s="159">
        <f t="shared" si="4"/>
        <v>0</v>
      </c>
      <c r="S30" s="159"/>
      <c r="T30" s="159" t="s">
        <v>207</v>
      </c>
      <c r="U30" s="149"/>
      <c r="V30" s="149"/>
      <c r="W30" s="149"/>
      <c r="X30" s="149"/>
      <c r="Y30" s="149"/>
      <c r="Z30" s="149"/>
      <c r="AA30" s="149"/>
      <c r="AB30" s="149"/>
      <c r="AC30" s="149" t="s">
        <v>396</v>
      </c>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outlineLevel="1" x14ac:dyDescent="0.2">
      <c r="A31" s="179">
        <v>23</v>
      </c>
      <c r="B31" s="180" t="s">
        <v>439</v>
      </c>
      <c r="C31" s="188" t="s">
        <v>440</v>
      </c>
      <c r="D31" s="181" t="s">
        <v>395</v>
      </c>
      <c r="E31" s="182">
        <v>13</v>
      </c>
      <c r="F31" s="183"/>
      <c r="G31" s="184">
        <f t="shared" si="0"/>
        <v>0</v>
      </c>
      <c r="H31" s="183">
        <v>418</v>
      </c>
      <c r="I31" s="184">
        <f t="shared" si="1"/>
        <v>5434</v>
      </c>
      <c r="J31" s="183">
        <v>270</v>
      </c>
      <c r="K31" s="184">
        <f t="shared" si="2"/>
        <v>3510</v>
      </c>
      <c r="L31" s="184">
        <v>21</v>
      </c>
      <c r="M31" s="184">
        <f t="shared" si="3"/>
        <v>0</v>
      </c>
      <c r="N31" s="184"/>
      <c r="O31" s="184" t="s">
        <v>318</v>
      </c>
      <c r="P31" s="185" t="s">
        <v>319</v>
      </c>
      <c r="Q31" s="159">
        <v>0</v>
      </c>
      <c r="R31" s="159">
        <f t="shared" si="4"/>
        <v>0</v>
      </c>
      <c r="S31" s="159"/>
      <c r="T31" s="159" t="s">
        <v>207</v>
      </c>
      <c r="U31" s="149"/>
      <c r="V31" s="149"/>
      <c r="W31" s="149"/>
      <c r="X31" s="149"/>
      <c r="Y31" s="149"/>
      <c r="Z31" s="149"/>
      <c r="AA31" s="149"/>
      <c r="AB31" s="149"/>
      <c r="AC31" s="149" t="s">
        <v>396</v>
      </c>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outlineLevel="1" x14ac:dyDescent="0.2">
      <c r="A32" s="179">
        <v>24</v>
      </c>
      <c r="B32" s="180" t="s">
        <v>441</v>
      </c>
      <c r="C32" s="188" t="s">
        <v>442</v>
      </c>
      <c r="D32" s="181" t="s">
        <v>395</v>
      </c>
      <c r="E32" s="182">
        <v>1</v>
      </c>
      <c r="F32" s="183"/>
      <c r="G32" s="184">
        <f t="shared" si="0"/>
        <v>0</v>
      </c>
      <c r="H32" s="183">
        <v>319</v>
      </c>
      <c r="I32" s="184">
        <f t="shared" si="1"/>
        <v>319</v>
      </c>
      <c r="J32" s="183">
        <v>271</v>
      </c>
      <c r="K32" s="184">
        <f t="shared" si="2"/>
        <v>271</v>
      </c>
      <c r="L32" s="184">
        <v>21</v>
      </c>
      <c r="M32" s="184">
        <f t="shared" si="3"/>
        <v>0</v>
      </c>
      <c r="N32" s="184"/>
      <c r="O32" s="184" t="s">
        <v>318</v>
      </c>
      <c r="P32" s="185" t="s">
        <v>319</v>
      </c>
      <c r="Q32" s="159">
        <v>0</v>
      </c>
      <c r="R32" s="159">
        <f t="shared" si="4"/>
        <v>0</v>
      </c>
      <c r="S32" s="159"/>
      <c r="T32" s="159" t="s">
        <v>207</v>
      </c>
      <c r="U32" s="149"/>
      <c r="V32" s="149"/>
      <c r="W32" s="149"/>
      <c r="X32" s="149"/>
      <c r="Y32" s="149"/>
      <c r="Z32" s="149"/>
      <c r="AA32" s="149"/>
      <c r="AB32" s="149"/>
      <c r="AC32" s="149" t="s">
        <v>396</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outlineLevel="1" x14ac:dyDescent="0.2">
      <c r="A33" s="179">
        <v>25</v>
      </c>
      <c r="B33" s="180" t="s">
        <v>443</v>
      </c>
      <c r="C33" s="188" t="s">
        <v>444</v>
      </c>
      <c r="D33" s="181" t="s">
        <v>395</v>
      </c>
      <c r="E33" s="182">
        <v>2</v>
      </c>
      <c r="F33" s="183"/>
      <c r="G33" s="184">
        <f t="shared" si="0"/>
        <v>0</v>
      </c>
      <c r="H33" s="183">
        <v>549</v>
      </c>
      <c r="I33" s="184">
        <f t="shared" si="1"/>
        <v>1098</v>
      </c>
      <c r="J33" s="183">
        <v>272</v>
      </c>
      <c r="K33" s="184">
        <f t="shared" si="2"/>
        <v>544</v>
      </c>
      <c r="L33" s="184">
        <v>21</v>
      </c>
      <c r="M33" s="184">
        <f t="shared" si="3"/>
        <v>0</v>
      </c>
      <c r="N33" s="184"/>
      <c r="O33" s="184" t="s">
        <v>318</v>
      </c>
      <c r="P33" s="185" t="s">
        <v>319</v>
      </c>
      <c r="Q33" s="159">
        <v>0</v>
      </c>
      <c r="R33" s="159">
        <f t="shared" si="4"/>
        <v>0</v>
      </c>
      <c r="S33" s="159"/>
      <c r="T33" s="159" t="s">
        <v>207</v>
      </c>
      <c r="U33" s="149"/>
      <c r="V33" s="149"/>
      <c r="W33" s="149"/>
      <c r="X33" s="149"/>
      <c r="Y33" s="149"/>
      <c r="Z33" s="149"/>
      <c r="AA33" s="149"/>
      <c r="AB33" s="149"/>
      <c r="AC33" s="149" t="s">
        <v>396</v>
      </c>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row>
    <row r="34" spans="1:56" outlineLevel="1" x14ac:dyDescent="0.2">
      <c r="A34" s="179">
        <v>26</v>
      </c>
      <c r="B34" s="180" t="s">
        <v>445</v>
      </c>
      <c r="C34" s="188" t="s">
        <v>446</v>
      </c>
      <c r="D34" s="181" t="s">
        <v>395</v>
      </c>
      <c r="E34" s="182">
        <v>2</v>
      </c>
      <c r="F34" s="183"/>
      <c r="G34" s="184">
        <f t="shared" si="0"/>
        <v>0</v>
      </c>
      <c r="H34" s="183">
        <v>429</v>
      </c>
      <c r="I34" s="184">
        <f t="shared" si="1"/>
        <v>858</v>
      </c>
      <c r="J34" s="183">
        <v>273</v>
      </c>
      <c r="K34" s="184">
        <f t="shared" si="2"/>
        <v>546</v>
      </c>
      <c r="L34" s="184">
        <v>21</v>
      </c>
      <c r="M34" s="184">
        <f t="shared" si="3"/>
        <v>0</v>
      </c>
      <c r="N34" s="184"/>
      <c r="O34" s="184" t="s">
        <v>318</v>
      </c>
      <c r="P34" s="185" t="s">
        <v>319</v>
      </c>
      <c r="Q34" s="159">
        <v>0</v>
      </c>
      <c r="R34" s="159">
        <f t="shared" si="4"/>
        <v>0</v>
      </c>
      <c r="S34" s="159"/>
      <c r="T34" s="159" t="s">
        <v>207</v>
      </c>
      <c r="U34" s="149"/>
      <c r="V34" s="149"/>
      <c r="W34" s="149"/>
      <c r="X34" s="149"/>
      <c r="Y34" s="149"/>
      <c r="Z34" s="149"/>
      <c r="AA34" s="149"/>
      <c r="AB34" s="149"/>
      <c r="AC34" s="149" t="s">
        <v>396</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outlineLevel="1" x14ac:dyDescent="0.2">
      <c r="A35" s="179">
        <v>27</v>
      </c>
      <c r="B35" s="180" t="s">
        <v>447</v>
      </c>
      <c r="C35" s="188" t="s">
        <v>448</v>
      </c>
      <c r="D35" s="181" t="s">
        <v>395</v>
      </c>
      <c r="E35" s="182">
        <v>2</v>
      </c>
      <c r="F35" s="183"/>
      <c r="G35" s="184">
        <f t="shared" si="0"/>
        <v>0</v>
      </c>
      <c r="H35" s="183">
        <v>1265</v>
      </c>
      <c r="I35" s="184">
        <f t="shared" si="1"/>
        <v>2530</v>
      </c>
      <c r="J35" s="183">
        <v>274</v>
      </c>
      <c r="K35" s="184">
        <f t="shared" si="2"/>
        <v>548</v>
      </c>
      <c r="L35" s="184">
        <v>21</v>
      </c>
      <c r="M35" s="184">
        <f t="shared" si="3"/>
        <v>0</v>
      </c>
      <c r="N35" s="184"/>
      <c r="O35" s="184" t="s">
        <v>318</v>
      </c>
      <c r="P35" s="185" t="s">
        <v>319</v>
      </c>
      <c r="Q35" s="159">
        <v>0</v>
      </c>
      <c r="R35" s="159">
        <f t="shared" si="4"/>
        <v>0</v>
      </c>
      <c r="S35" s="159"/>
      <c r="T35" s="159" t="s">
        <v>207</v>
      </c>
      <c r="U35" s="149"/>
      <c r="V35" s="149"/>
      <c r="W35" s="149"/>
      <c r="X35" s="149"/>
      <c r="Y35" s="149"/>
      <c r="Z35" s="149"/>
      <c r="AA35" s="149"/>
      <c r="AB35" s="149"/>
      <c r="AC35" s="149" t="s">
        <v>396</v>
      </c>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row>
    <row r="36" spans="1:56" outlineLevel="1" x14ac:dyDescent="0.2">
      <c r="A36" s="179">
        <v>28</v>
      </c>
      <c r="B36" s="180" t="s">
        <v>449</v>
      </c>
      <c r="C36" s="188" t="s">
        <v>450</v>
      </c>
      <c r="D36" s="181" t="s">
        <v>395</v>
      </c>
      <c r="E36" s="182">
        <v>2</v>
      </c>
      <c r="F36" s="183"/>
      <c r="G36" s="184">
        <f t="shared" si="0"/>
        <v>0</v>
      </c>
      <c r="H36" s="183">
        <v>275</v>
      </c>
      <c r="I36" s="184">
        <f t="shared" si="1"/>
        <v>550</v>
      </c>
      <c r="J36" s="183">
        <v>275</v>
      </c>
      <c r="K36" s="184">
        <f t="shared" si="2"/>
        <v>550</v>
      </c>
      <c r="L36" s="184">
        <v>21</v>
      </c>
      <c r="M36" s="184">
        <f t="shared" si="3"/>
        <v>0</v>
      </c>
      <c r="N36" s="184"/>
      <c r="O36" s="184" t="s">
        <v>318</v>
      </c>
      <c r="P36" s="185" t="s">
        <v>319</v>
      </c>
      <c r="Q36" s="159">
        <v>0</v>
      </c>
      <c r="R36" s="159">
        <f t="shared" si="4"/>
        <v>0</v>
      </c>
      <c r="S36" s="159"/>
      <c r="T36" s="159" t="s">
        <v>207</v>
      </c>
      <c r="U36" s="149"/>
      <c r="V36" s="149"/>
      <c r="W36" s="149"/>
      <c r="X36" s="149"/>
      <c r="Y36" s="149"/>
      <c r="Z36" s="149"/>
      <c r="AA36" s="149"/>
      <c r="AB36" s="149"/>
      <c r="AC36" s="149" t="s">
        <v>396</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ht="22.5" outlineLevel="1" x14ac:dyDescent="0.2">
      <c r="A37" s="179">
        <v>29</v>
      </c>
      <c r="B37" s="180" t="s">
        <v>451</v>
      </c>
      <c r="C37" s="188" t="s">
        <v>452</v>
      </c>
      <c r="D37" s="181" t="s">
        <v>395</v>
      </c>
      <c r="E37" s="182">
        <v>1</v>
      </c>
      <c r="F37" s="183"/>
      <c r="G37" s="184">
        <f t="shared" si="0"/>
        <v>0</v>
      </c>
      <c r="H37" s="183">
        <v>550</v>
      </c>
      <c r="I37" s="184">
        <f t="shared" si="1"/>
        <v>550</v>
      </c>
      <c r="J37" s="183">
        <v>275</v>
      </c>
      <c r="K37" s="184">
        <f t="shared" si="2"/>
        <v>275</v>
      </c>
      <c r="L37" s="184">
        <v>21</v>
      </c>
      <c r="M37" s="184">
        <f t="shared" si="3"/>
        <v>0</v>
      </c>
      <c r="N37" s="184"/>
      <c r="O37" s="184" t="s">
        <v>318</v>
      </c>
      <c r="P37" s="185" t="s">
        <v>319</v>
      </c>
      <c r="Q37" s="159">
        <v>0</v>
      </c>
      <c r="R37" s="159">
        <f t="shared" si="4"/>
        <v>0</v>
      </c>
      <c r="S37" s="159"/>
      <c r="T37" s="159" t="s">
        <v>207</v>
      </c>
      <c r="U37" s="149"/>
      <c r="V37" s="149"/>
      <c r="W37" s="149"/>
      <c r="X37" s="149"/>
      <c r="Y37" s="149"/>
      <c r="Z37" s="149"/>
      <c r="AA37" s="149"/>
      <c r="AB37" s="149"/>
      <c r="AC37" s="149" t="s">
        <v>396</v>
      </c>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row>
    <row r="38" spans="1:56" outlineLevel="1" x14ac:dyDescent="0.2">
      <c r="A38" s="179">
        <v>30</v>
      </c>
      <c r="B38" s="180" t="s">
        <v>453</v>
      </c>
      <c r="C38" s="188" t="s">
        <v>454</v>
      </c>
      <c r="D38" s="181" t="s">
        <v>395</v>
      </c>
      <c r="E38" s="182">
        <v>1</v>
      </c>
      <c r="F38" s="183"/>
      <c r="G38" s="184">
        <f t="shared" si="0"/>
        <v>0</v>
      </c>
      <c r="H38" s="183">
        <v>3220</v>
      </c>
      <c r="I38" s="184">
        <f t="shared" si="1"/>
        <v>3220</v>
      </c>
      <c r="J38" s="183">
        <v>600</v>
      </c>
      <c r="K38" s="184">
        <f t="shared" si="2"/>
        <v>600</v>
      </c>
      <c r="L38" s="184">
        <v>21</v>
      </c>
      <c r="M38" s="184">
        <f t="shared" si="3"/>
        <v>0</v>
      </c>
      <c r="N38" s="184"/>
      <c r="O38" s="184" t="s">
        <v>318</v>
      </c>
      <c r="P38" s="185" t="s">
        <v>319</v>
      </c>
      <c r="Q38" s="159">
        <v>0</v>
      </c>
      <c r="R38" s="159">
        <f t="shared" si="4"/>
        <v>0</v>
      </c>
      <c r="S38" s="159"/>
      <c r="T38" s="159" t="s">
        <v>207</v>
      </c>
      <c r="U38" s="149"/>
      <c r="V38" s="149"/>
      <c r="W38" s="149"/>
      <c r="X38" s="149"/>
      <c r="Y38" s="149"/>
      <c r="Z38" s="149"/>
      <c r="AA38" s="149"/>
      <c r="AB38" s="149"/>
      <c r="AC38" s="149" t="s">
        <v>396</v>
      </c>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row>
    <row r="39" spans="1:56" outlineLevel="1" x14ac:dyDescent="0.2">
      <c r="A39" s="179">
        <v>31</v>
      </c>
      <c r="B39" s="180" t="s">
        <v>455</v>
      </c>
      <c r="C39" s="188" t="s">
        <v>456</v>
      </c>
      <c r="D39" s="181" t="s">
        <v>395</v>
      </c>
      <c r="E39" s="182">
        <v>2</v>
      </c>
      <c r="F39" s="183"/>
      <c r="G39" s="184">
        <f t="shared" si="0"/>
        <v>0</v>
      </c>
      <c r="H39" s="183">
        <v>7910</v>
      </c>
      <c r="I39" s="184">
        <f t="shared" si="1"/>
        <v>15820</v>
      </c>
      <c r="J39" s="183">
        <v>180</v>
      </c>
      <c r="K39" s="184">
        <f t="shared" si="2"/>
        <v>360</v>
      </c>
      <c r="L39" s="184">
        <v>21</v>
      </c>
      <c r="M39" s="184">
        <f t="shared" si="3"/>
        <v>0</v>
      </c>
      <c r="N39" s="184"/>
      <c r="O39" s="184" t="s">
        <v>318</v>
      </c>
      <c r="P39" s="185" t="s">
        <v>319</v>
      </c>
      <c r="Q39" s="159">
        <v>0</v>
      </c>
      <c r="R39" s="159">
        <f t="shared" si="4"/>
        <v>0</v>
      </c>
      <c r="S39" s="159"/>
      <c r="T39" s="159" t="s">
        <v>207</v>
      </c>
      <c r="U39" s="149"/>
      <c r="V39" s="149"/>
      <c r="W39" s="149"/>
      <c r="X39" s="149"/>
      <c r="Y39" s="149"/>
      <c r="Z39" s="149"/>
      <c r="AA39" s="149"/>
      <c r="AB39" s="149"/>
      <c r="AC39" s="149" t="s">
        <v>396</v>
      </c>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row>
    <row r="40" spans="1:56" outlineLevel="1" x14ac:dyDescent="0.2">
      <c r="A40" s="179">
        <v>32</v>
      </c>
      <c r="B40" s="180" t="s">
        <v>457</v>
      </c>
      <c r="C40" s="188" t="s">
        <v>458</v>
      </c>
      <c r="D40" s="181" t="s">
        <v>395</v>
      </c>
      <c r="E40" s="182">
        <v>1</v>
      </c>
      <c r="F40" s="183"/>
      <c r="G40" s="184">
        <f t="shared" si="0"/>
        <v>0</v>
      </c>
      <c r="H40" s="183">
        <v>9600</v>
      </c>
      <c r="I40" s="184">
        <f t="shared" si="1"/>
        <v>9600</v>
      </c>
      <c r="J40" s="183">
        <v>180</v>
      </c>
      <c r="K40" s="184">
        <f t="shared" si="2"/>
        <v>180</v>
      </c>
      <c r="L40" s="184">
        <v>21</v>
      </c>
      <c r="M40" s="184">
        <f t="shared" si="3"/>
        <v>0</v>
      </c>
      <c r="N40" s="184"/>
      <c r="O40" s="184" t="s">
        <v>318</v>
      </c>
      <c r="P40" s="185" t="s">
        <v>319</v>
      </c>
      <c r="Q40" s="159">
        <v>0</v>
      </c>
      <c r="R40" s="159">
        <f t="shared" si="4"/>
        <v>0</v>
      </c>
      <c r="S40" s="159"/>
      <c r="T40" s="159" t="s">
        <v>207</v>
      </c>
      <c r="U40" s="149"/>
      <c r="V40" s="149"/>
      <c r="W40" s="149"/>
      <c r="X40" s="149"/>
      <c r="Y40" s="149"/>
      <c r="Z40" s="149"/>
      <c r="AA40" s="149"/>
      <c r="AB40" s="149"/>
      <c r="AC40" s="149" t="s">
        <v>396</v>
      </c>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row>
    <row r="41" spans="1:56" outlineLevel="1" x14ac:dyDescent="0.2">
      <c r="A41" s="179">
        <v>33</v>
      </c>
      <c r="B41" s="180" t="s">
        <v>459</v>
      </c>
      <c r="C41" s="188" t="s">
        <v>460</v>
      </c>
      <c r="D41" s="181" t="s">
        <v>395</v>
      </c>
      <c r="E41" s="182">
        <v>2</v>
      </c>
      <c r="F41" s="183"/>
      <c r="G41" s="184">
        <f t="shared" ref="G41:G70" si="5">ROUND(E41*F41,2)</f>
        <v>0</v>
      </c>
      <c r="H41" s="183">
        <v>15060</v>
      </c>
      <c r="I41" s="184">
        <f t="shared" ref="I41:I70" si="6">ROUND(E41*H41,2)</f>
        <v>30120</v>
      </c>
      <c r="J41" s="183">
        <v>180</v>
      </c>
      <c r="K41" s="184">
        <f t="shared" ref="K41:K70" si="7">ROUND(E41*J41,2)</f>
        <v>360</v>
      </c>
      <c r="L41" s="184">
        <v>21</v>
      </c>
      <c r="M41" s="184">
        <f t="shared" ref="M41:M70" si="8">G41*(1+L41/100)</f>
        <v>0</v>
      </c>
      <c r="N41" s="184"/>
      <c r="O41" s="184" t="s">
        <v>318</v>
      </c>
      <c r="P41" s="185" t="s">
        <v>319</v>
      </c>
      <c r="Q41" s="159">
        <v>0</v>
      </c>
      <c r="R41" s="159">
        <f t="shared" ref="R41:R70" si="9">ROUND(E41*Q41,2)</f>
        <v>0</v>
      </c>
      <c r="S41" s="159"/>
      <c r="T41" s="159" t="s">
        <v>207</v>
      </c>
      <c r="U41" s="149"/>
      <c r="V41" s="149"/>
      <c r="W41" s="149"/>
      <c r="X41" s="149"/>
      <c r="Y41" s="149"/>
      <c r="Z41" s="149"/>
      <c r="AA41" s="149"/>
      <c r="AB41" s="149"/>
      <c r="AC41" s="149" t="s">
        <v>396</v>
      </c>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row>
    <row r="42" spans="1:56" ht="22.5" outlineLevel="1" x14ac:dyDescent="0.2">
      <c r="A42" s="179">
        <v>34</v>
      </c>
      <c r="B42" s="180" t="s">
        <v>461</v>
      </c>
      <c r="C42" s="188" t="s">
        <v>462</v>
      </c>
      <c r="D42" s="181" t="s">
        <v>395</v>
      </c>
      <c r="E42" s="182">
        <v>1</v>
      </c>
      <c r="F42" s="183"/>
      <c r="G42" s="184">
        <f t="shared" si="5"/>
        <v>0</v>
      </c>
      <c r="H42" s="183">
        <v>485</v>
      </c>
      <c r="I42" s="184">
        <f t="shared" si="6"/>
        <v>485</v>
      </c>
      <c r="J42" s="183">
        <v>180</v>
      </c>
      <c r="K42" s="184">
        <f t="shared" si="7"/>
        <v>180</v>
      </c>
      <c r="L42" s="184">
        <v>21</v>
      </c>
      <c r="M42" s="184">
        <f t="shared" si="8"/>
        <v>0</v>
      </c>
      <c r="N42" s="184"/>
      <c r="O42" s="184" t="s">
        <v>318</v>
      </c>
      <c r="P42" s="185" t="s">
        <v>319</v>
      </c>
      <c r="Q42" s="159">
        <v>0</v>
      </c>
      <c r="R42" s="159">
        <f t="shared" si="9"/>
        <v>0</v>
      </c>
      <c r="S42" s="159"/>
      <c r="T42" s="159" t="s">
        <v>207</v>
      </c>
      <c r="U42" s="149"/>
      <c r="V42" s="149"/>
      <c r="W42" s="149"/>
      <c r="X42" s="149"/>
      <c r="Y42" s="149"/>
      <c r="Z42" s="149"/>
      <c r="AA42" s="149"/>
      <c r="AB42" s="149"/>
      <c r="AC42" s="149" t="s">
        <v>396</v>
      </c>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row>
    <row r="43" spans="1:56" outlineLevel="1" x14ac:dyDescent="0.2">
      <c r="A43" s="179">
        <v>35</v>
      </c>
      <c r="B43" s="180" t="s">
        <v>463</v>
      </c>
      <c r="C43" s="188" t="s">
        <v>464</v>
      </c>
      <c r="D43" s="181" t="s">
        <v>395</v>
      </c>
      <c r="E43" s="182">
        <v>5</v>
      </c>
      <c r="F43" s="183"/>
      <c r="G43" s="184">
        <f t="shared" si="5"/>
        <v>0</v>
      </c>
      <c r="H43" s="183">
        <v>890</v>
      </c>
      <c r="I43" s="184">
        <f t="shared" si="6"/>
        <v>4450</v>
      </c>
      <c r="J43" s="183">
        <v>180</v>
      </c>
      <c r="K43" s="184">
        <f t="shared" si="7"/>
        <v>900</v>
      </c>
      <c r="L43" s="184">
        <v>21</v>
      </c>
      <c r="M43" s="184">
        <f t="shared" si="8"/>
        <v>0</v>
      </c>
      <c r="N43" s="184"/>
      <c r="O43" s="184" t="s">
        <v>318</v>
      </c>
      <c r="P43" s="185" t="s">
        <v>319</v>
      </c>
      <c r="Q43" s="159">
        <v>0</v>
      </c>
      <c r="R43" s="159">
        <f t="shared" si="9"/>
        <v>0</v>
      </c>
      <c r="S43" s="159"/>
      <c r="T43" s="159" t="s">
        <v>207</v>
      </c>
      <c r="U43" s="149"/>
      <c r="V43" s="149"/>
      <c r="W43" s="149"/>
      <c r="X43" s="149"/>
      <c r="Y43" s="149"/>
      <c r="Z43" s="149"/>
      <c r="AA43" s="149"/>
      <c r="AB43" s="149"/>
      <c r="AC43" s="149" t="s">
        <v>396</v>
      </c>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row>
    <row r="44" spans="1:56" outlineLevel="1" x14ac:dyDescent="0.2">
      <c r="A44" s="179">
        <v>36</v>
      </c>
      <c r="B44" s="180" t="s">
        <v>465</v>
      </c>
      <c r="C44" s="188" t="s">
        <v>466</v>
      </c>
      <c r="D44" s="181" t="s">
        <v>395</v>
      </c>
      <c r="E44" s="182">
        <v>1</v>
      </c>
      <c r="F44" s="183"/>
      <c r="G44" s="184">
        <f t="shared" si="5"/>
        <v>0</v>
      </c>
      <c r="H44" s="183">
        <v>12360</v>
      </c>
      <c r="I44" s="184">
        <f t="shared" si="6"/>
        <v>12360</v>
      </c>
      <c r="J44" s="183">
        <v>180</v>
      </c>
      <c r="K44" s="184">
        <f t="shared" si="7"/>
        <v>180</v>
      </c>
      <c r="L44" s="184">
        <v>21</v>
      </c>
      <c r="M44" s="184">
        <f t="shared" si="8"/>
        <v>0</v>
      </c>
      <c r="N44" s="184"/>
      <c r="O44" s="184" t="s">
        <v>318</v>
      </c>
      <c r="P44" s="185" t="s">
        <v>319</v>
      </c>
      <c r="Q44" s="159">
        <v>0</v>
      </c>
      <c r="R44" s="159">
        <f t="shared" si="9"/>
        <v>0</v>
      </c>
      <c r="S44" s="159"/>
      <c r="T44" s="159" t="s">
        <v>207</v>
      </c>
      <c r="U44" s="149"/>
      <c r="V44" s="149"/>
      <c r="W44" s="149"/>
      <c r="X44" s="149"/>
      <c r="Y44" s="149"/>
      <c r="Z44" s="149"/>
      <c r="AA44" s="149"/>
      <c r="AB44" s="149"/>
      <c r="AC44" s="149" t="s">
        <v>396</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outlineLevel="1" x14ac:dyDescent="0.2">
      <c r="A45" s="179">
        <v>37</v>
      </c>
      <c r="B45" s="180" t="s">
        <v>467</v>
      </c>
      <c r="C45" s="188" t="s">
        <v>468</v>
      </c>
      <c r="D45" s="181" t="s">
        <v>395</v>
      </c>
      <c r="E45" s="182">
        <v>1</v>
      </c>
      <c r="F45" s="183"/>
      <c r="G45" s="184">
        <f t="shared" si="5"/>
        <v>0</v>
      </c>
      <c r="H45" s="183">
        <v>930</v>
      </c>
      <c r="I45" s="184">
        <f t="shared" si="6"/>
        <v>930</v>
      </c>
      <c r="J45" s="183">
        <v>180</v>
      </c>
      <c r="K45" s="184">
        <f t="shared" si="7"/>
        <v>180</v>
      </c>
      <c r="L45" s="184">
        <v>21</v>
      </c>
      <c r="M45" s="184">
        <f t="shared" si="8"/>
        <v>0</v>
      </c>
      <c r="N45" s="184"/>
      <c r="O45" s="184" t="s">
        <v>318</v>
      </c>
      <c r="P45" s="185" t="s">
        <v>319</v>
      </c>
      <c r="Q45" s="159">
        <v>0</v>
      </c>
      <c r="R45" s="159">
        <f t="shared" si="9"/>
        <v>0</v>
      </c>
      <c r="S45" s="159"/>
      <c r="T45" s="159" t="s">
        <v>207</v>
      </c>
      <c r="U45" s="149"/>
      <c r="V45" s="149"/>
      <c r="W45" s="149"/>
      <c r="X45" s="149"/>
      <c r="Y45" s="149"/>
      <c r="Z45" s="149"/>
      <c r="AA45" s="149"/>
      <c r="AB45" s="149"/>
      <c r="AC45" s="149" t="s">
        <v>396</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row>
    <row r="46" spans="1:56" outlineLevel="1" x14ac:dyDescent="0.2">
      <c r="A46" s="179">
        <v>38</v>
      </c>
      <c r="B46" s="180" t="s">
        <v>469</v>
      </c>
      <c r="C46" s="188" t="s">
        <v>470</v>
      </c>
      <c r="D46" s="181" t="s">
        <v>395</v>
      </c>
      <c r="E46" s="182">
        <v>1</v>
      </c>
      <c r="F46" s="183"/>
      <c r="G46" s="184">
        <f t="shared" si="5"/>
        <v>0</v>
      </c>
      <c r="H46" s="183">
        <v>12000</v>
      </c>
      <c r="I46" s="184">
        <f t="shared" si="6"/>
        <v>12000</v>
      </c>
      <c r="J46" s="183">
        <v>600</v>
      </c>
      <c r="K46" s="184">
        <f t="shared" si="7"/>
        <v>600</v>
      </c>
      <c r="L46" s="184">
        <v>21</v>
      </c>
      <c r="M46" s="184">
        <f t="shared" si="8"/>
        <v>0</v>
      </c>
      <c r="N46" s="184"/>
      <c r="O46" s="184" t="s">
        <v>318</v>
      </c>
      <c r="P46" s="185" t="s">
        <v>319</v>
      </c>
      <c r="Q46" s="159">
        <v>0</v>
      </c>
      <c r="R46" s="159">
        <f t="shared" si="9"/>
        <v>0</v>
      </c>
      <c r="S46" s="159"/>
      <c r="T46" s="159" t="s">
        <v>207</v>
      </c>
      <c r="U46" s="149"/>
      <c r="V46" s="149"/>
      <c r="W46" s="149"/>
      <c r="X46" s="149"/>
      <c r="Y46" s="149"/>
      <c r="Z46" s="149"/>
      <c r="AA46" s="149"/>
      <c r="AB46" s="149"/>
      <c r="AC46" s="149" t="s">
        <v>396</v>
      </c>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row>
    <row r="47" spans="1:56" outlineLevel="1" x14ac:dyDescent="0.2">
      <c r="A47" s="179">
        <v>39</v>
      </c>
      <c r="B47" s="180" t="s">
        <v>471</v>
      </c>
      <c r="C47" s="188" t="s">
        <v>472</v>
      </c>
      <c r="D47" s="181" t="s">
        <v>395</v>
      </c>
      <c r="E47" s="182">
        <v>2</v>
      </c>
      <c r="F47" s="183"/>
      <c r="G47" s="184">
        <f t="shared" si="5"/>
        <v>0</v>
      </c>
      <c r="H47" s="183">
        <v>2620</v>
      </c>
      <c r="I47" s="184">
        <f t="shared" si="6"/>
        <v>5240</v>
      </c>
      <c r="J47" s="183">
        <v>275</v>
      </c>
      <c r="K47" s="184">
        <f t="shared" si="7"/>
        <v>550</v>
      </c>
      <c r="L47" s="184">
        <v>21</v>
      </c>
      <c r="M47" s="184">
        <f t="shared" si="8"/>
        <v>0</v>
      </c>
      <c r="N47" s="184"/>
      <c r="O47" s="184" t="s">
        <v>318</v>
      </c>
      <c r="P47" s="185" t="s">
        <v>319</v>
      </c>
      <c r="Q47" s="159">
        <v>0</v>
      </c>
      <c r="R47" s="159">
        <f t="shared" si="9"/>
        <v>0</v>
      </c>
      <c r="S47" s="159"/>
      <c r="T47" s="159" t="s">
        <v>207</v>
      </c>
      <c r="U47" s="149"/>
      <c r="V47" s="149"/>
      <c r="W47" s="149"/>
      <c r="X47" s="149"/>
      <c r="Y47" s="149"/>
      <c r="Z47" s="149"/>
      <c r="AA47" s="149"/>
      <c r="AB47" s="149"/>
      <c r="AC47" s="149" t="s">
        <v>396</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outlineLevel="1" x14ac:dyDescent="0.2">
      <c r="A48" s="179">
        <v>40</v>
      </c>
      <c r="B48" s="180" t="s">
        <v>473</v>
      </c>
      <c r="C48" s="188" t="s">
        <v>474</v>
      </c>
      <c r="D48" s="181" t="s">
        <v>395</v>
      </c>
      <c r="E48" s="182">
        <v>2</v>
      </c>
      <c r="F48" s="183"/>
      <c r="G48" s="184">
        <f t="shared" si="5"/>
        <v>0</v>
      </c>
      <c r="H48" s="183">
        <v>8400</v>
      </c>
      <c r="I48" s="184">
        <f t="shared" si="6"/>
        <v>16800</v>
      </c>
      <c r="J48" s="183">
        <v>275</v>
      </c>
      <c r="K48" s="184">
        <f t="shared" si="7"/>
        <v>550</v>
      </c>
      <c r="L48" s="184">
        <v>21</v>
      </c>
      <c r="M48" s="184">
        <f t="shared" si="8"/>
        <v>0</v>
      </c>
      <c r="N48" s="184"/>
      <c r="O48" s="184" t="s">
        <v>318</v>
      </c>
      <c r="P48" s="185" t="s">
        <v>319</v>
      </c>
      <c r="Q48" s="159">
        <v>0</v>
      </c>
      <c r="R48" s="159">
        <f t="shared" si="9"/>
        <v>0</v>
      </c>
      <c r="S48" s="159"/>
      <c r="T48" s="159" t="s">
        <v>207</v>
      </c>
      <c r="U48" s="149"/>
      <c r="V48" s="149"/>
      <c r="W48" s="149"/>
      <c r="X48" s="149"/>
      <c r="Y48" s="149"/>
      <c r="Z48" s="149"/>
      <c r="AA48" s="149"/>
      <c r="AB48" s="149"/>
      <c r="AC48" s="149" t="s">
        <v>396</v>
      </c>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row>
    <row r="49" spans="1:56" outlineLevel="1" x14ac:dyDescent="0.2">
      <c r="A49" s="179">
        <v>41</v>
      </c>
      <c r="B49" s="180" t="s">
        <v>475</v>
      </c>
      <c r="C49" s="188" t="s">
        <v>476</v>
      </c>
      <c r="D49" s="181" t="s">
        <v>395</v>
      </c>
      <c r="E49" s="182">
        <v>1</v>
      </c>
      <c r="F49" s="183"/>
      <c r="G49" s="184">
        <f t="shared" si="5"/>
        <v>0</v>
      </c>
      <c r="H49" s="183">
        <v>520</v>
      </c>
      <c r="I49" s="184">
        <f t="shared" si="6"/>
        <v>520</v>
      </c>
      <c r="J49" s="183">
        <v>180</v>
      </c>
      <c r="K49" s="184">
        <f t="shared" si="7"/>
        <v>180</v>
      </c>
      <c r="L49" s="184">
        <v>21</v>
      </c>
      <c r="M49" s="184">
        <f t="shared" si="8"/>
        <v>0</v>
      </c>
      <c r="N49" s="184"/>
      <c r="O49" s="184" t="s">
        <v>318</v>
      </c>
      <c r="P49" s="185" t="s">
        <v>319</v>
      </c>
      <c r="Q49" s="159">
        <v>0</v>
      </c>
      <c r="R49" s="159">
        <f t="shared" si="9"/>
        <v>0</v>
      </c>
      <c r="S49" s="159"/>
      <c r="T49" s="159" t="s">
        <v>207</v>
      </c>
      <c r="U49" s="149"/>
      <c r="V49" s="149"/>
      <c r="W49" s="149"/>
      <c r="X49" s="149"/>
      <c r="Y49" s="149"/>
      <c r="Z49" s="149"/>
      <c r="AA49" s="149"/>
      <c r="AB49" s="149"/>
      <c r="AC49" s="149" t="s">
        <v>396</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outlineLevel="1" x14ac:dyDescent="0.2">
      <c r="A50" s="179">
        <v>42</v>
      </c>
      <c r="B50" s="180" t="s">
        <v>477</v>
      </c>
      <c r="C50" s="188" t="s">
        <v>478</v>
      </c>
      <c r="D50" s="181" t="s">
        <v>395</v>
      </c>
      <c r="E50" s="182">
        <v>1</v>
      </c>
      <c r="F50" s="183"/>
      <c r="G50" s="184">
        <f t="shared" si="5"/>
        <v>0</v>
      </c>
      <c r="H50" s="183">
        <v>1680</v>
      </c>
      <c r="I50" s="184">
        <f t="shared" si="6"/>
        <v>1680</v>
      </c>
      <c r="J50" s="183">
        <v>275</v>
      </c>
      <c r="K50" s="184">
        <f t="shared" si="7"/>
        <v>275</v>
      </c>
      <c r="L50" s="184">
        <v>21</v>
      </c>
      <c r="M50" s="184">
        <f t="shared" si="8"/>
        <v>0</v>
      </c>
      <c r="N50" s="184"/>
      <c r="O50" s="184" t="s">
        <v>318</v>
      </c>
      <c r="P50" s="185" t="s">
        <v>319</v>
      </c>
      <c r="Q50" s="159">
        <v>0</v>
      </c>
      <c r="R50" s="159">
        <f t="shared" si="9"/>
        <v>0</v>
      </c>
      <c r="S50" s="159"/>
      <c r="T50" s="159" t="s">
        <v>207</v>
      </c>
      <c r="U50" s="149"/>
      <c r="V50" s="149"/>
      <c r="W50" s="149"/>
      <c r="X50" s="149"/>
      <c r="Y50" s="149"/>
      <c r="Z50" s="149"/>
      <c r="AA50" s="149"/>
      <c r="AB50" s="149"/>
      <c r="AC50" s="149" t="s">
        <v>396</v>
      </c>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row>
    <row r="51" spans="1:56" outlineLevel="1" x14ac:dyDescent="0.2">
      <c r="A51" s="179">
        <v>43</v>
      </c>
      <c r="B51" s="180" t="s">
        <v>479</v>
      </c>
      <c r="C51" s="188" t="s">
        <v>480</v>
      </c>
      <c r="D51" s="181" t="s">
        <v>395</v>
      </c>
      <c r="E51" s="182">
        <v>1</v>
      </c>
      <c r="F51" s="183"/>
      <c r="G51" s="184">
        <f t="shared" si="5"/>
        <v>0</v>
      </c>
      <c r="H51" s="183">
        <v>18000</v>
      </c>
      <c r="I51" s="184">
        <f t="shared" si="6"/>
        <v>18000</v>
      </c>
      <c r="J51" s="183">
        <v>600</v>
      </c>
      <c r="K51" s="184">
        <f t="shared" si="7"/>
        <v>600</v>
      </c>
      <c r="L51" s="184">
        <v>21</v>
      </c>
      <c r="M51" s="184">
        <f t="shared" si="8"/>
        <v>0</v>
      </c>
      <c r="N51" s="184"/>
      <c r="O51" s="184" t="s">
        <v>318</v>
      </c>
      <c r="P51" s="185" t="s">
        <v>319</v>
      </c>
      <c r="Q51" s="159">
        <v>0</v>
      </c>
      <c r="R51" s="159">
        <f t="shared" si="9"/>
        <v>0</v>
      </c>
      <c r="S51" s="159"/>
      <c r="T51" s="159" t="s">
        <v>207</v>
      </c>
      <c r="U51" s="149"/>
      <c r="V51" s="149"/>
      <c r="W51" s="149"/>
      <c r="X51" s="149"/>
      <c r="Y51" s="149"/>
      <c r="Z51" s="149"/>
      <c r="AA51" s="149"/>
      <c r="AB51" s="149"/>
      <c r="AC51" s="149" t="s">
        <v>396</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outlineLevel="1" x14ac:dyDescent="0.2">
      <c r="A52" s="179">
        <v>44</v>
      </c>
      <c r="B52" s="180" t="s">
        <v>481</v>
      </c>
      <c r="C52" s="188" t="s">
        <v>482</v>
      </c>
      <c r="D52" s="181" t="s">
        <v>395</v>
      </c>
      <c r="E52" s="182">
        <v>1</v>
      </c>
      <c r="F52" s="183"/>
      <c r="G52" s="184">
        <f t="shared" si="5"/>
        <v>0</v>
      </c>
      <c r="H52" s="183">
        <v>8500</v>
      </c>
      <c r="I52" s="184">
        <f t="shared" si="6"/>
        <v>8500</v>
      </c>
      <c r="J52" s="183">
        <v>275</v>
      </c>
      <c r="K52" s="184">
        <f t="shared" si="7"/>
        <v>275</v>
      </c>
      <c r="L52" s="184">
        <v>21</v>
      </c>
      <c r="M52" s="184">
        <f t="shared" si="8"/>
        <v>0</v>
      </c>
      <c r="N52" s="184"/>
      <c r="O52" s="184" t="s">
        <v>318</v>
      </c>
      <c r="P52" s="185" t="s">
        <v>319</v>
      </c>
      <c r="Q52" s="159">
        <v>0</v>
      </c>
      <c r="R52" s="159">
        <f t="shared" si="9"/>
        <v>0</v>
      </c>
      <c r="S52" s="159"/>
      <c r="T52" s="159" t="s">
        <v>207</v>
      </c>
      <c r="U52" s="149"/>
      <c r="V52" s="149"/>
      <c r="W52" s="149"/>
      <c r="X52" s="149"/>
      <c r="Y52" s="149"/>
      <c r="Z52" s="149"/>
      <c r="AA52" s="149"/>
      <c r="AB52" s="149"/>
      <c r="AC52" s="149" t="s">
        <v>396</v>
      </c>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row>
    <row r="53" spans="1:56" outlineLevel="1" x14ac:dyDescent="0.2">
      <c r="A53" s="179">
        <v>45</v>
      </c>
      <c r="B53" s="180" t="s">
        <v>483</v>
      </c>
      <c r="C53" s="188" t="s">
        <v>484</v>
      </c>
      <c r="D53" s="181" t="s">
        <v>395</v>
      </c>
      <c r="E53" s="182">
        <v>5</v>
      </c>
      <c r="F53" s="183"/>
      <c r="G53" s="184">
        <f t="shared" si="5"/>
        <v>0</v>
      </c>
      <c r="H53" s="183">
        <v>5500</v>
      </c>
      <c r="I53" s="184">
        <f t="shared" si="6"/>
        <v>27500</v>
      </c>
      <c r="J53" s="183">
        <v>275</v>
      </c>
      <c r="K53" s="184">
        <f t="shared" si="7"/>
        <v>1375</v>
      </c>
      <c r="L53" s="184">
        <v>21</v>
      </c>
      <c r="M53" s="184">
        <f t="shared" si="8"/>
        <v>0</v>
      </c>
      <c r="N53" s="184"/>
      <c r="O53" s="184" t="s">
        <v>318</v>
      </c>
      <c r="P53" s="185" t="s">
        <v>319</v>
      </c>
      <c r="Q53" s="159">
        <v>0</v>
      </c>
      <c r="R53" s="159">
        <f t="shared" si="9"/>
        <v>0</v>
      </c>
      <c r="S53" s="159"/>
      <c r="T53" s="159" t="s">
        <v>207</v>
      </c>
      <c r="U53" s="149"/>
      <c r="V53" s="149"/>
      <c r="W53" s="149"/>
      <c r="X53" s="149"/>
      <c r="Y53" s="149"/>
      <c r="Z53" s="149"/>
      <c r="AA53" s="149"/>
      <c r="AB53" s="149"/>
      <c r="AC53" s="149" t="s">
        <v>396</v>
      </c>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row>
    <row r="54" spans="1:56" outlineLevel="1" x14ac:dyDescent="0.2">
      <c r="A54" s="179">
        <v>46</v>
      </c>
      <c r="B54" s="180" t="s">
        <v>485</v>
      </c>
      <c r="C54" s="188" t="s">
        <v>486</v>
      </c>
      <c r="D54" s="181" t="s">
        <v>395</v>
      </c>
      <c r="E54" s="182">
        <v>6</v>
      </c>
      <c r="F54" s="183"/>
      <c r="G54" s="184">
        <f t="shared" si="5"/>
        <v>0</v>
      </c>
      <c r="H54" s="183">
        <v>14300</v>
      </c>
      <c r="I54" s="184">
        <f t="shared" si="6"/>
        <v>85800</v>
      </c>
      <c r="J54" s="183">
        <v>600</v>
      </c>
      <c r="K54" s="184">
        <f t="shared" si="7"/>
        <v>3600</v>
      </c>
      <c r="L54" s="184">
        <v>21</v>
      </c>
      <c r="M54" s="184">
        <f t="shared" si="8"/>
        <v>0</v>
      </c>
      <c r="N54" s="184"/>
      <c r="O54" s="184" t="s">
        <v>318</v>
      </c>
      <c r="P54" s="185" t="s">
        <v>319</v>
      </c>
      <c r="Q54" s="159">
        <v>0</v>
      </c>
      <c r="R54" s="159">
        <f t="shared" si="9"/>
        <v>0</v>
      </c>
      <c r="S54" s="159"/>
      <c r="T54" s="159" t="s">
        <v>207</v>
      </c>
      <c r="U54" s="149"/>
      <c r="V54" s="149"/>
      <c r="W54" s="149"/>
      <c r="X54" s="149"/>
      <c r="Y54" s="149"/>
      <c r="Z54" s="149"/>
      <c r="AA54" s="149"/>
      <c r="AB54" s="149"/>
      <c r="AC54" s="149" t="s">
        <v>396</v>
      </c>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row>
    <row r="55" spans="1:56" outlineLevel="1" x14ac:dyDescent="0.2">
      <c r="A55" s="179">
        <v>47</v>
      </c>
      <c r="B55" s="180" t="s">
        <v>487</v>
      </c>
      <c r="C55" s="188" t="s">
        <v>488</v>
      </c>
      <c r="D55" s="181" t="s">
        <v>395</v>
      </c>
      <c r="E55" s="182">
        <v>2</v>
      </c>
      <c r="F55" s="183"/>
      <c r="G55" s="184">
        <f t="shared" si="5"/>
        <v>0</v>
      </c>
      <c r="H55" s="183">
        <v>1176</v>
      </c>
      <c r="I55" s="184">
        <f t="shared" si="6"/>
        <v>2352</v>
      </c>
      <c r="J55" s="183">
        <v>180</v>
      </c>
      <c r="K55" s="184">
        <f t="shared" si="7"/>
        <v>360</v>
      </c>
      <c r="L55" s="184">
        <v>21</v>
      </c>
      <c r="M55" s="184">
        <f t="shared" si="8"/>
        <v>0</v>
      </c>
      <c r="N55" s="184"/>
      <c r="O55" s="184" t="s">
        <v>318</v>
      </c>
      <c r="P55" s="185" t="s">
        <v>319</v>
      </c>
      <c r="Q55" s="159">
        <v>0</v>
      </c>
      <c r="R55" s="159">
        <f t="shared" si="9"/>
        <v>0</v>
      </c>
      <c r="S55" s="159"/>
      <c r="T55" s="159" t="s">
        <v>207</v>
      </c>
      <c r="U55" s="149"/>
      <c r="V55" s="149"/>
      <c r="W55" s="149"/>
      <c r="X55" s="149"/>
      <c r="Y55" s="149"/>
      <c r="Z55" s="149"/>
      <c r="AA55" s="149"/>
      <c r="AB55" s="149"/>
      <c r="AC55" s="149" t="s">
        <v>396</v>
      </c>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row>
    <row r="56" spans="1:56" outlineLevel="1" x14ac:dyDescent="0.2">
      <c r="A56" s="179">
        <v>48</v>
      </c>
      <c r="B56" s="180" t="s">
        <v>489</v>
      </c>
      <c r="C56" s="188" t="s">
        <v>490</v>
      </c>
      <c r="D56" s="181" t="s">
        <v>395</v>
      </c>
      <c r="E56" s="182">
        <v>2</v>
      </c>
      <c r="F56" s="183"/>
      <c r="G56" s="184">
        <f t="shared" si="5"/>
        <v>0</v>
      </c>
      <c r="H56" s="183">
        <v>2160</v>
      </c>
      <c r="I56" s="184">
        <f t="shared" si="6"/>
        <v>4320</v>
      </c>
      <c r="J56" s="183">
        <v>275</v>
      </c>
      <c r="K56" s="184">
        <f t="shared" si="7"/>
        <v>550</v>
      </c>
      <c r="L56" s="184">
        <v>21</v>
      </c>
      <c r="M56" s="184">
        <f t="shared" si="8"/>
        <v>0</v>
      </c>
      <c r="N56" s="184"/>
      <c r="O56" s="184" t="s">
        <v>318</v>
      </c>
      <c r="P56" s="185" t="s">
        <v>319</v>
      </c>
      <c r="Q56" s="159">
        <v>0</v>
      </c>
      <c r="R56" s="159">
        <f t="shared" si="9"/>
        <v>0</v>
      </c>
      <c r="S56" s="159"/>
      <c r="T56" s="159" t="s">
        <v>207</v>
      </c>
      <c r="U56" s="149"/>
      <c r="V56" s="149"/>
      <c r="W56" s="149"/>
      <c r="X56" s="149"/>
      <c r="Y56" s="149"/>
      <c r="Z56" s="149"/>
      <c r="AA56" s="149"/>
      <c r="AB56" s="149"/>
      <c r="AC56" s="149" t="s">
        <v>396</v>
      </c>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row>
    <row r="57" spans="1:56" ht="22.5" outlineLevel="1" x14ac:dyDescent="0.2">
      <c r="A57" s="179">
        <v>49</v>
      </c>
      <c r="B57" s="180" t="s">
        <v>491</v>
      </c>
      <c r="C57" s="188" t="s">
        <v>492</v>
      </c>
      <c r="D57" s="181" t="s">
        <v>395</v>
      </c>
      <c r="E57" s="182">
        <v>1</v>
      </c>
      <c r="F57" s="183"/>
      <c r="G57" s="184">
        <f t="shared" si="5"/>
        <v>0</v>
      </c>
      <c r="H57" s="183">
        <v>11400</v>
      </c>
      <c r="I57" s="184">
        <f t="shared" si="6"/>
        <v>11400</v>
      </c>
      <c r="J57" s="183">
        <v>600</v>
      </c>
      <c r="K57" s="184">
        <f t="shared" si="7"/>
        <v>600</v>
      </c>
      <c r="L57" s="184">
        <v>21</v>
      </c>
      <c r="M57" s="184">
        <f t="shared" si="8"/>
        <v>0</v>
      </c>
      <c r="N57" s="184"/>
      <c r="O57" s="184" t="s">
        <v>318</v>
      </c>
      <c r="P57" s="185" t="s">
        <v>319</v>
      </c>
      <c r="Q57" s="159">
        <v>0</v>
      </c>
      <c r="R57" s="159">
        <f t="shared" si="9"/>
        <v>0</v>
      </c>
      <c r="S57" s="159"/>
      <c r="T57" s="159" t="s">
        <v>207</v>
      </c>
      <c r="U57" s="149"/>
      <c r="V57" s="149"/>
      <c r="W57" s="149"/>
      <c r="X57" s="149"/>
      <c r="Y57" s="149"/>
      <c r="Z57" s="149"/>
      <c r="AA57" s="149"/>
      <c r="AB57" s="149"/>
      <c r="AC57" s="149" t="s">
        <v>396</v>
      </c>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row>
    <row r="58" spans="1:56" outlineLevel="1" x14ac:dyDescent="0.2">
      <c r="A58" s="179">
        <v>50</v>
      </c>
      <c r="B58" s="180" t="s">
        <v>493</v>
      </c>
      <c r="C58" s="188" t="s">
        <v>494</v>
      </c>
      <c r="D58" s="181" t="s">
        <v>395</v>
      </c>
      <c r="E58" s="182">
        <v>27</v>
      </c>
      <c r="F58" s="183"/>
      <c r="G58" s="184">
        <f t="shared" si="5"/>
        <v>0</v>
      </c>
      <c r="H58" s="183">
        <v>99</v>
      </c>
      <c r="I58" s="184">
        <f t="shared" si="6"/>
        <v>2673</v>
      </c>
      <c r="J58" s="183">
        <v>55</v>
      </c>
      <c r="K58" s="184">
        <f t="shared" si="7"/>
        <v>1485</v>
      </c>
      <c r="L58" s="184">
        <v>21</v>
      </c>
      <c r="M58" s="184">
        <f t="shared" si="8"/>
        <v>0</v>
      </c>
      <c r="N58" s="184"/>
      <c r="O58" s="184" t="s">
        <v>318</v>
      </c>
      <c r="P58" s="185" t="s">
        <v>319</v>
      </c>
      <c r="Q58" s="159">
        <v>0</v>
      </c>
      <c r="R58" s="159">
        <f t="shared" si="9"/>
        <v>0</v>
      </c>
      <c r="S58" s="159"/>
      <c r="T58" s="159" t="s">
        <v>207</v>
      </c>
      <c r="U58" s="149"/>
      <c r="V58" s="149"/>
      <c r="W58" s="149"/>
      <c r="X58" s="149"/>
      <c r="Y58" s="149"/>
      <c r="Z58" s="149"/>
      <c r="AA58" s="149"/>
      <c r="AB58" s="149"/>
      <c r="AC58" s="149" t="s">
        <v>396</v>
      </c>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row>
    <row r="59" spans="1:56" outlineLevel="1" x14ac:dyDescent="0.2">
      <c r="A59" s="179">
        <v>51</v>
      </c>
      <c r="B59" s="180" t="s">
        <v>495</v>
      </c>
      <c r="C59" s="188" t="s">
        <v>496</v>
      </c>
      <c r="D59" s="181" t="s">
        <v>395</v>
      </c>
      <c r="E59" s="182">
        <v>10</v>
      </c>
      <c r="F59" s="183"/>
      <c r="G59" s="184">
        <f t="shared" si="5"/>
        <v>0</v>
      </c>
      <c r="H59" s="183">
        <v>6</v>
      </c>
      <c r="I59" s="184">
        <f t="shared" si="6"/>
        <v>60</v>
      </c>
      <c r="J59" s="183">
        <v>6</v>
      </c>
      <c r="K59" s="184">
        <f t="shared" si="7"/>
        <v>60</v>
      </c>
      <c r="L59" s="184">
        <v>21</v>
      </c>
      <c r="M59" s="184">
        <f t="shared" si="8"/>
        <v>0</v>
      </c>
      <c r="N59" s="184"/>
      <c r="O59" s="184" t="s">
        <v>318</v>
      </c>
      <c r="P59" s="185" t="s">
        <v>319</v>
      </c>
      <c r="Q59" s="159">
        <v>0</v>
      </c>
      <c r="R59" s="159">
        <f t="shared" si="9"/>
        <v>0</v>
      </c>
      <c r="S59" s="159"/>
      <c r="T59" s="159" t="s">
        <v>207</v>
      </c>
      <c r="U59" s="149"/>
      <c r="V59" s="149"/>
      <c r="W59" s="149"/>
      <c r="X59" s="149"/>
      <c r="Y59" s="149"/>
      <c r="Z59" s="149"/>
      <c r="AA59" s="149"/>
      <c r="AB59" s="149"/>
      <c r="AC59" s="149" t="s">
        <v>396</v>
      </c>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row>
    <row r="60" spans="1:56" outlineLevel="1" x14ac:dyDescent="0.2">
      <c r="A60" s="179">
        <v>52</v>
      </c>
      <c r="B60" s="180" t="s">
        <v>497</v>
      </c>
      <c r="C60" s="188" t="s">
        <v>498</v>
      </c>
      <c r="D60" s="181" t="s">
        <v>395</v>
      </c>
      <c r="E60" s="182">
        <v>7</v>
      </c>
      <c r="F60" s="183"/>
      <c r="G60" s="184">
        <f t="shared" si="5"/>
        <v>0</v>
      </c>
      <c r="H60" s="183">
        <v>6</v>
      </c>
      <c r="I60" s="184">
        <f t="shared" si="6"/>
        <v>42</v>
      </c>
      <c r="J60" s="183">
        <v>6</v>
      </c>
      <c r="K60" s="184">
        <f t="shared" si="7"/>
        <v>42</v>
      </c>
      <c r="L60" s="184">
        <v>21</v>
      </c>
      <c r="M60" s="184">
        <f t="shared" si="8"/>
        <v>0</v>
      </c>
      <c r="N60" s="184"/>
      <c r="O60" s="184" t="s">
        <v>318</v>
      </c>
      <c r="P60" s="185" t="s">
        <v>319</v>
      </c>
      <c r="Q60" s="159">
        <v>0</v>
      </c>
      <c r="R60" s="159">
        <f t="shared" si="9"/>
        <v>0</v>
      </c>
      <c r="S60" s="159"/>
      <c r="T60" s="159" t="s">
        <v>207</v>
      </c>
      <c r="U60" s="149"/>
      <c r="V60" s="149"/>
      <c r="W60" s="149"/>
      <c r="X60" s="149"/>
      <c r="Y60" s="149"/>
      <c r="Z60" s="149"/>
      <c r="AA60" s="149"/>
      <c r="AB60" s="149"/>
      <c r="AC60" s="149" t="s">
        <v>396</v>
      </c>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row>
    <row r="61" spans="1:56" ht="22.5" outlineLevel="1" x14ac:dyDescent="0.2">
      <c r="A61" s="179">
        <v>53</v>
      </c>
      <c r="B61" s="180" t="s">
        <v>499</v>
      </c>
      <c r="C61" s="188" t="s">
        <v>500</v>
      </c>
      <c r="D61" s="181" t="s">
        <v>395</v>
      </c>
      <c r="E61" s="182">
        <v>10</v>
      </c>
      <c r="F61" s="183"/>
      <c r="G61" s="184">
        <f t="shared" si="5"/>
        <v>0</v>
      </c>
      <c r="H61" s="183">
        <v>6</v>
      </c>
      <c r="I61" s="184">
        <f t="shared" si="6"/>
        <v>60</v>
      </c>
      <c r="J61" s="183">
        <v>6</v>
      </c>
      <c r="K61" s="184">
        <f t="shared" si="7"/>
        <v>60</v>
      </c>
      <c r="L61" s="184">
        <v>21</v>
      </c>
      <c r="M61" s="184">
        <f t="shared" si="8"/>
        <v>0</v>
      </c>
      <c r="N61" s="184"/>
      <c r="O61" s="184" t="s">
        <v>318</v>
      </c>
      <c r="P61" s="185" t="s">
        <v>319</v>
      </c>
      <c r="Q61" s="159">
        <v>0</v>
      </c>
      <c r="R61" s="159">
        <f t="shared" si="9"/>
        <v>0</v>
      </c>
      <c r="S61" s="159"/>
      <c r="T61" s="159" t="s">
        <v>207</v>
      </c>
      <c r="U61" s="149"/>
      <c r="V61" s="149"/>
      <c r="W61" s="149"/>
      <c r="X61" s="149"/>
      <c r="Y61" s="149"/>
      <c r="Z61" s="149"/>
      <c r="AA61" s="149"/>
      <c r="AB61" s="149"/>
      <c r="AC61" s="149" t="s">
        <v>396</v>
      </c>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outlineLevel="1" x14ac:dyDescent="0.2">
      <c r="A62" s="179">
        <v>54</v>
      </c>
      <c r="B62" s="180" t="s">
        <v>501</v>
      </c>
      <c r="C62" s="188" t="s">
        <v>502</v>
      </c>
      <c r="D62" s="181" t="s">
        <v>395</v>
      </c>
      <c r="E62" s="182">
        <v>4</v>
      </c>
      <c r="F62" s="183"/>
      <c r="G62" s="184">
        <f t="shared" si="5"/>
        <v>0</v>
      </c>
      <c r="H62" s="183">
        <v>6</v>
      </c>
      <c r="I62" s="184">
        <f t="shared" si="6"/>
        <v>24</v>
      </c>
      <c r="J62" s="183">
        <v>6</v>
      </c>
      <c r="K62" s="184">
        <f t="shared" si="7"/>
        <v>24</v>
      </c>
      <c r="L62" s="184">
        <v>21</v>
      </c>
      <c r="M62" s="184">
        <f t="shared" si="8"/>
        <v>0</v>
      </c>
      <c r="N62" s="184"/>
      <c r="O62" s="184" t="s">
        <v>318</v>
      </c>
      <c r="P62" s="185" t="s">
        <v>319</v>
      </c>
      <c r="Q62" s="159">
        <v>0</v>
      </c>
      <c r="R62" s="159">
        <f t="shared" si="9"/>
        <v>0</v>
      </c>
      <c r="S62" s="159"/>
      <c r="T62" s="159" t="s">
        <v>207</v>
      </c>
      <c r="U62" s="149"/>
      <c r="V62" s="149"/>
      <c r="W62" s="149"/>
      <c r="X62" s="149"/>
      <c r="Y62" s="149"/>
      <c r="Z62" s="149"/>
      <c r="AA62" s="149"/>
      <c r="AB62" s="149"/>
      <c r="AC62" s="149" t="s">
        <v>396</v>
      </c>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row>
    <row r="63" spans="1:56" outlineLevel="1" x14ac:dyDescent="0.2">
      <c r="A63" s="179">
        <v>55</v>
      </c>
      <c r="B63" s="180" t="s">
        <v>503</v>
      </c>
      <c r="C63" s="188" t="s">
        <v>504</v>
      </c>
      <c r="D63" s="181" t="s">
        <v>395</v>
      </c>
      <c r="E63" s="182">
        <v>4</v>
      </c>
      <c r="F63" s="183"/>
      <c r="G63" s="184">
        <f t="shared" si="5"/>
        <v>0</v>
      </c>
      <c r="H63" s="183">
        <v>495</v>
      </c>
      <c r="I63" s="184">
        <f t="shared" si="6"/>
        <v>1980</v>
      </c>
      <c r="J63" s="183">
        <v>275</v>
      </c>
      <c r="K63" s="184">
        <f t="shared" si="7"/>
        <v>1100</v>
      </c>
      <c r="L63" s="184">
        <v>21</v>
      </c>
      <c r="M63" s="184">
        <f t="shared" si="8"/>
        <v>0</v>
      </c>
      <c r="N63" s="184"/>
      <c r="O63" s="184" t="s">
        <v>318</v>
      </c>
      <c r="P63" s="185" t="s">
        <v>319</v>
      </c>
      <c r="Q63" s="159">
        <v>0</v>
      </c>
      <c r="R63" s="159">
        <f t="shared" si="9"/>
        <v>0</v>
      </c>
      <c r="S63" s="159"/>
      <c r="T63" s="159" t="s">
        <v>207</v>
      </c>
      <c r="U63" s="149"/>
      <c r="V63" s="149"/>
      <c r="W63" s="149"/>
      <c r="X63" s="149"/>
      <c r="Y63" s="149"/>
      <c r="Z63" s="149"/>
      <c r="AA63" s="149"/>
      <c r="AB63" s="149"/>
      <c r="AC63" s="149" t="s">
        <v>396</v>
      </c>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row>
    <row r="64" spans="1:56" outlineLevel="1" x14ac:dyDescent="0.2">
      <c r="A64" s="179">
        <v>56</v>
      </c>
      <c r="B64" s="180" t="s">
        <v>505</v>
      </c>
      <c r="C64" s="188" t="s">
        <v>506</v>
      </c>
      <c r="D64" s="181" t="s">
        <v>395</v>
      </c>
      <c r="E64" s="182">
        <v>200</v>
      </c>
      <c r="F64" s="183"/>
      <c r="G64" s="184">
        <f t="shared" si="5"/>
        <v>0</v>
      </c>
      <c r="H64" s="183">
        <v>22</v>
      </c>
      <c r="I64" s="184">
        <f t="shared" si="6"/>
        <v>4400</v>
      </c>
      <c r="J64" s="183">
        <v>22</v>
      </c>
      <c r="K64" s="184">
        <f t="shared" si="7"/>
        <v>4400</v>
      </c>
      <c r="L64" s="184">
        <v>21</v>
      </c>
      <c r="M64" s="184">
        <f t="shared" si="8"/>
        <v>0</v>
      </c>
      <c r="N64" s="184"/>
      <c r="O64" s="184" t="s">
        <v>318</v>
      </c>
      <c r="P64" s="185" t="s">
        <v>319</v>
      </c>
      <c r="Q64" s="159">
        <v>0</v>
      </c>
      <c r="R64" s="159">
        <f t="shared" si="9"/>
        <v>0</v>
      </c>
      <c r="S64" s="159"/>
      <c r="T64" s="159" t="s">
        <v>207</v>
      </c>
      <c r="U64" s="149"/>
      <c r="V64" s="149"/>
      <c r="W64" s="149"/>
      <c r="X64" s="149"/>
      <c r="Y64" s="149"/>
      <c r="Z64" s="149"/>
      <c r="AA64" s="149"/>
      <c r="AB64" s="149"/>
      <c r="AC64" s="149" t="s">
        <v>396</v>
      </c>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row>
    <row r="65" spans="1:56" outlineLevel="1" x14ac:dyDescent="0.2">
      <c r="A65" s="179">
        <v>57</v>
      </c>
      <c r="B65" s="180" t="s">
        <v>507</v>
      </c>
      <c r="C65" s="188" t="s">
        <v>508</v>
      </c>
      <c r="D65" s="181" t="s">
        <v>395</v>
      </c>
      <c r="E65" s="182">
        <v>10</v>
      </c>
      <c r="F65" s="183"/>
      <c r="G65" s="184">
        <f t="shared" si="5"/>
        <v>0</v>
      </c>
      <c r="H65" s="183">
        <v>22</v>
      </c>
      <c r="I65" s="184">
        <f t="shared" si="6"/>
        <v>220</v>
      </c>
      <c r="J65" s="183">
        <v>22</v>
      </c>
      <c r="K65" s="184">
        <f t="shared" si="7"/>
        <v>220</v>
      </c>
      <c r="L65" s="184">
        <v>21</v>
      </c>
      <c r="M65" s="184">
        <f t="shared" si="8"/>
        <v>0</v>
      </c>
      <c r="N65" s="184"/>
      <c r="O65" s="184" t="s">
        <v>318</v>
      </c>
      <c r="P65" s="185" t="s">
        <v>319</v>
      </c>
      <c r="Q65" s="159">
        <v>0</v>
      </c>
      <c r="R65" s="159">
        <f t="shared" si="9"/>
        <v>0</v>
      </c>
      <c r="S65" s="159"/>
      <c r="T65" s="159" t="s">
        <v>207</v>
      </c>
      <c r="U65" s="149"/>
      <c r="V65" s="149"/>
      <c r="W65" s="149"/>
      <c r="X65" s="149"/>
      <c r="Y65" s="149"/>
      <c r="Z65" s="149"/>
      <c r="AA65" s="149"/>
      <c r="AB65" s="149"/>
      <c r="AC65" s="149" t="s">
        <v>396</v>
      </c>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row>
    <row r="66" spans="1:56" outlineLevel="1" x14ac:dyDescent="0.2">
      <c r="A66" s="179">
        <v>58</v>
      </c>
      <c r="B66" s="180" t="s">
        <v>509</v>
      </c>
      <c r="C66" s="188" t="s">
        <v>510</v>
      </c>
      <c r="D66" s="181" t="s">
        <v>395</v>
      </c>
      <c r="E66" s="182">
        <v>10</v>
      </c>
      <c r="F66" s="183"/>
      <c r="G66" s="184">
        <f t="shared" si="5"/>
        <v>0</v>
      </c>
      <c r="H66" s="183">
        <v>55</v>
      </c>
      <c r="I66" s="184">
        <f t="shared" si="6"/>
        <v>550</v>
      </c>
      <c r="J66" s="183">
        <v>55</v>
      </c>
      <c r="K66" s="184">
        <f t="shared" si="7"/>
        <v>550</v>
      </c>
      <c r="L66" s="184">
        <v>21</v>
      </c>
      <c r="M66" s="184">
        <f t="shared" si="8"/>
        <v>0</v>
      </c>
      <c r="N66" s="184"/>
      <c r="O66" s="184" t="s">
        <v>318</v>
      </c>
      <c r="P66" s="185" t="s">
        <v>319</v>
      </c>
      <c r="Q66" s="159">
        <v>0</v>
      </c>
      <c r="R66" s="159">
        <f t="shared" si="9"/>
        <v>0</v>
      </c>
      <c r="S66" s="159"/>
      <c r="T66" s="159" t="s">
        <v>207</v>
      </c>
      <c r="U66" s="149"/>
      <c r="V66" s="149"/>
      <c r="W66" s="149"/>
      <c r="X66" s="149"/>
      <c r="Y66" s="149"/>
      <c r="Z66" s="149"/>
      <c r="AA66" s="149"/>
      <c r="AB66" s="149"/>
      <c r="AC66" s="149" t="s">
        <v>396</v>
      </c>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row>
    <row r="67" spans="1:56" outlineLevel="1" x14ac:dyDescent="0.2">
      <c r="A67" s="179">
        <v>59</v>
      </c>
      <c r="B67" s="180" t="s">
        <v>511</v>
      </c>
      <c r="C67" s="188" t="s">
        <v>512</v>
      </c>
      <c r="D67" s="181" t="s">
        <v>395</v>
      </c>
      <c r="E67" s="182">
        <v>2</v>
      </c>
      <c r="F67" s="183"/>
      <c r="G67" s="184">
        <f t="shared" si="5"/>
        <v>0</v>
      </c>
      <c r="H67" s="183">
        <v>33</v>
      </c>
      <c r="I67" s="184">
        <f t="shared" si="6"/>
        <v>66</v>
      </c>
      <c r="J67" s="183">
        <v>33</v>
      </c>
      <c r="K67" s="184">
        <f t="shared" si="7"/>
        <v>66</v>
      </c>
      <c r="L67" s="184">
        <v>21</v>
      </c>
      <c r="M67" s="184">
        <f t="shared" si="8"/>
        <v>0</v>
      </c>
      <c r="N67" s="184"/>
      <c r="O67" s="184" t="s">
        <v>318</v>
      </c>
      <c r="P67" s="185" t="s">
        <v>319</v>
      </c>
      <c r="Q67" s="159">
        <v>0</v>
      </c>
      <c r="R67" s="159">
        <f t="shared" si="9"/>
        <v>0</v>
      </c>
      <c r="S67" s="159"/>
      <c r="T67" s="159" t="s">
        <v>207</v>
      </c>
      <c r="U67" s="149"/>
      <c r="V67" s="149"/>
      <c r="W67" s="149"/>
      <c r="X67" s="149"/>
      <c r="Y67" s="149"/>
      <c r="Z67" s="149"/>
      <c r="AA67" s="149"/>
      <c r="AB67" s="149"/>
      <c r="AC67" s="149" t="s">
        <v>396</v>
      </c>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row>
    <row r="68" spans="1:56" outlineLevel="1" x14ac:dyDescent="0.2">
      <c r="A68" s="179">
        <v>60</v>
      </c>
      <c r="B68" s="180" t="s">
        <v>513</v>
      </c>
      <c r="C68" s="188" t="s">
        <v>514</v>
      </c>
      <c r="D68" s="181" t="s">
        <v>395</v>
      </c>
      <c r="E68" s="182">
        <v>2</v>
      </c>
      <c r="F68" s="183"/>
      <c r="G68" s="184">
        <f t="shared" si="5"/>
        <v>0</v>
      </c>
      <c r="H68" s="183">
        <v>33</v>
      </c>
      <c r="I68" s="184">
        <f t="shared" si="6"/>
        <v>66</v>
      </c>
      <c r="J68" s="183">
        <v>33</v>
      </c>
      <c r="K68" s="184">
        <f t="shared" si="7"/>
        <v>66</v>
      </c>
      <c r="L68" s="184">
        <v>21</v>
      </c>
      <c r="M68" s="184">
        <f t="shared" si="8"/>
        <v>0</v>
      </c>
      <c r="N68" s="184"/>
      <c r="O68" s="184" t="s">
        <v>318</v>
      </c>
      <c r="P68" s="185" t="s">
        <v>319</v>
      </c>
      <c r="Q68" s="159">
        <v>0</v>
      </c>
      <c r="R68" s="159">
        <f t="shared" si="9"/>
        <v>0</v>
      </c>
      <c r="S68" s="159"/>
      <c r="T68" s="159" t="s">
        <v>207</v>
      </c>
      <c r="U68" s="149"/>
      <c r="V68" s="149"/>
      <c r="W68" s="149"/>
      <c r="X68" s="149"/>
      <c r="Y68" s="149"/>
      <c r="Z68" s="149"/>
      <c r="AA68" s="149"/>
      <c r="AB68" s="149"/>
      <c r="AC68" s="149" t="s">
        <v>396</v>
      </c>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row>
    <row r="69" spans="1:56" outlineLevel="1" x14ac:dyDescent="0.2">
      <c r="A69" s="179">
        <v>61</v>
      </c>
      <c r="B69" s="180" t="s">
        <v>515</v>
      </c>
      <c r="C69" s="188" t="s">
        <v>516</v>
      </c>
      <c r="D69" s="181" t="s">
        <v>395</v>
      </c>
      <c r="E69" s="182">
        <v>2</v>
      </c>
      <c r="F69" s="183"/>
      <c r="G69" s="184">
        <f t="shared" si="5"/>
        <v>0</v>
      </c>
      <c r="H69" s="183">
        <v>66</v>
      </c>
      <c r="I69" s="184">
        <f t="shared" si="6"/>
        <v>132</v>
      </c>
      <c r="J69" s="183">
        <v>66</v>
      </c>
      <c r="K69" s="184">
        <f t="shared" si="7"/>
        <v>132</v>
      </c>
      <c r="L69" s="184">
        <v>21</v>
      </c>
      <c r="M69" s="184">
        <f t="shared" si="8"/>
        <v>0</v>
      </c>
      <c r="N69" s="184"/>
      <c r="O69" s="184" t="s">
        <v>318</v>
      </c>
      <c r="P69" s="185" t="s">
        <v>319</v>
      </c>
      <c r="Q69" s="159">
        <v>0</v>
      </c>
      <c r="R69" s="159">
        <f t="shared" si="9"/>
        <v>0</v>
      </c>
      <c r="S69" s="159"/>
      <c r="T69" s="159" t="s">
        <v>207</v>
      </c>
      <c r="U69" s="149"/>
      <c r="V69" s="149"/>
      <c r="W69" s="149"/>
      <c r="X69" s="149"/>
      <c r="Y69" s="149"/>
      <c r="Z69" s="149"/>
      <c r="AA69" s="149"/>
      <c r="AB69" s="149"/>
      <c r="AC69" s="149" t="s">
        <v>396</v>
      </c>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row>
    <row r="70" spans="1:56" outlineLevel="1" x14ac:dyDescent="0.2">
      <c r="A70" s="179">
        <v>62</v>
      </c>
      <c r="B70" s="180" t="s">
        <v>517</v>
      </c>
      <c r="C70" s="188" t="s">
        <v>518</v>
      </c>
      <c r="D70" s="181" t="s">
        <v>519</v>
      </c>
      <c r="E70" s="182">
        <v>1</v>
      </c>
      <c r="F70" s="183"/>
      <c r="G70" s="184">
        <f t="shared" si="5"/>
        <v>0</v>
      </c>
      <c r="H70" s="183">
        <v>1650</v>
      </c>
      <c r="I70" s="184">
        <f t="shared" si="6"/>
        <v>1650</v>
      </c>
      <c r="J70" s="183">
        <v>1650</v>
      </c>
      <c r="K70" s="184">
        <f t="shared" si="7"/>
        <v>1650</v>
      </c>
      <c r="L70" s="184">
        <v>21</v>
      </c>
      <c r="M70" s="184">
        <f t="shared" si="8"/>
        <v>0</v>
      </c>
      <c r="N70" s="184"/>
      <c r="O70" s="184" t="s">
        <v>318</v>
      </c>
      <c r="P70" s="185" t="s">
        <v>319</v>
      </c>
      <c r="Q70" s="159">
        <v>0</v>
      </c>
      <c r="R70" s="159">
        <f t="shared" si="9"/>
        <v>0</v>
      </c>
      <c r="S70" s="159"/>
      <c r="T70" s="159" t="s">
        <v>207</v>
      </c>
      <c r="U70" s="149"/>
      <c r="V70" s="149"/>
      <c r="W70" s="149"/>
      <c r="X70" s="149"/>
      <c r="Y70" s="149"/>
      <c r="Z70" s="149"/>
      <c r="AA70" s="149"/>
      <c r="AB70" s="149"/>
      <c r="AC70" s="149" t="s">
        <v>396</v>
      </c>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row>
    <row r="71" spans="1:56" x14ac:dyDescent="0.2">
      <c r="A71" s="161" t="s">
        <v>314</v>
      </c>
      <c r="B71" s="162" t="s">
        <v>180</v>
      </c>
      <c r="C71" s="186" t="s">
        <v>181</v>
      </c>
      <c r="D71" s="163"/>
      <c r="E71" s="164"/>
      <c r="F71" s="165"/>
      <c r="G71" s="165">
        <f>SUMIF(AC72:AC122,"&lt;&gt;NOR",G72:G122)</f>
        <v>0</v>
      </c>
      <c r="H71" s="165"/>
      <c r="I71" s="165">
        <f>SUM(I72:I122)</f>
        <v>164491</v>
      </c>
      <c r="J71" s="165"/>
      <c r="K71" s="165">
        <f>SUM(K72:K122)</f>
        <v>50907</v>
      </c>
      <c r="L71" s="165"/>
      <c r="M71" s="165">
        <f>SUM(M72:M122)</f>
        <v>0</v>
      </c>
      <c r="N71" s="165"/>
      <c r="O71" s="165"/>
      <c r="P71" s="166"/>
      <c r="Q71" s="160"/>
      <c r="R71" s="160">
        <f>SUM(R72:R122)</f>
        <v>0</v>
      </c>
      <c r="S71" s="160"/>
      <c r="T71" s="160"/>
      <c r="AC71" t="s">
        <v>315</v>
      </c>
    </row>
    <row r="72" spans="1:56" ht="22.5" outlineLevel="1" x14ac:dyDescent="0.2">
      <c r="A72" s="179">
        <v>63</v>
      </c>
      <c r="B72" s="180" t="s">
        <v>520</v>
      </c>
      <c r="C72" s="188" t="s">
        <v>394</v>
      </c>
      <c r="D72" s="181" t="s">
        <v>395</v>
      </c>
      <c r="E72" s="182">
        <v>1</v>
      </c>
      <c r="F72" s="183"/>
      <c r="G72" s="184">
        <f t="shared" ref="G72:G103" si="10">ROUND(E72*F72,2)</f>
        <v>0</v>
      </c>
      <c r="H72" s="183">
        <v>27720</v>
      </c>
      <c r="I72" s="184">
        <f t="shared" ref="I72:I103" si="11">ROUND(E72*H72,2)</f>
        <v>27720</v>
      </c>
      <c r="J72" s="183">
        <v>16500</v>
      </c>
      <c r="K72" s="184">
        <f t="shared" ref="K72:K103" si="12">ROUND(E72*J72,2)</f>
        <v>16500</v>
      </c>
      <c r="L72" s="184">
        <v>21</v>
      </c>
      <c r="M72" s="184">
        <f t="shared" ref="M72:M103" si="13">G72*(1+L72/100)</f>
        <v>0</v>
      </c>
      <c r="N72" s="184"/>
      <c r="O72" s="184" t="s">
        <v>318</v>
      </c>
      <c r="P72" s="185" t="s">
        <v>319</v>
      </c>
      <c r="Q72" s="159">
        <v>0</v>
      </c>
      <c r="R72" s="159">
        <f t="shared" ref="R72:R103" si="14">ROUND(E72*Q72,2)</f>
        <v>0</v>
      </c>
      <c r="S72" s="159"/>
      <c r="T72" s="159" t="s">
        <v>207</v>
      </c>
      <c r="U72" s="149"/>
      <c r="V72" s="149"/>
      <c r="W72" s="149"/>
      <c r="X72" s="149"/>
      <c r="Y72" s="149"/>
      <c r="Z72" s="149"/>
      <c r="AA72" s="149"/>
      <c r="AB72" s="149"/>
      <c r="AC72" s="149" t="s">
        <v>396</v>
      </c>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row>
    <row r="73" spans="1:56" outlineLevel="1" x14ac:dyDescent="0.2">
      <c r="A73" s="179">
        <v>64</v>
      </c>
      <c r="B73" s="180" t="s">
        <v>521</v>
      </c>
      <c r="C73" s="188" t="s">
        <v>398</v>
      </c>
      <c r="D73" s="181" t="s">
        <v>395</v>
      </c>
      <c r="E73" s="182">
        <v>1</v>
      </c>
      <c r="F73" s="183"/>
      <c r="G73" s="184">
        <f t="shared" si="10"/>
        <v>0</v>
      </c>
      <c r="H73" s="183">
        <v>3300</v>
      </c>
      <c r="I73" s="184">
        <f t="shared" si="11"/>
        <v>3300</v>
      </c>
      <c r="J73" s="183">
        <v>1650</v>
      </c>
      <c r="K73" s="184">
        <f t="shared" si="12"/>
        <v>1650</v>
      </c>
      <c r="L73" s="184">
        <v>21</v>
      </c>
      <c r="M73" s="184">
        <f t="shared" si="13"/>
        <v>0</v>
      </c>
      <c r="N73" s="184"/>
      <c r="O73" s="184" t="s">
        <v>318</v>
      </c>
      <c r="P73" s="185" t="s">
        <v>319</v>
      </c>
      <c r="Q73" s="159">
        <v>0</v>
      </c>
      <c r="R73" s="159">
        <f t="shared" si="14"/>
        <v>0</v>
      </c>
      <c r="S73" s="159"/>
      <c r="T73" s="159" t="s">
        <v>207</v>
      </c>
      <c r="U73" s="149"/>
      <c r="V73" s="149"/>
      <c r="W73" s="149"/>
      <c r="X73" s="149"/>
      <c r="Y73" s="149"/>
      <c r="Z73" s="149"/>
      <c r="AA73" s="149"/>
      <c r="AB73" s="149"/>
      <c r="AC73" s="149" t="s">
        <v>396</v>
      </c>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row>
    <row r="74" spans="1:56" outlineLevel="1" x14ac:dyDescent="0.2">
      <c r="A74" s="179">
        <v>65</v>
      </c>
      <c r="B74" s="180" t="s">
        <v>522</v>
      </c>
      <c r="C74" s="188" t="s">
        <v>400</v>
      </c>
      <c r="D74" s="181" t="s">
        <v>395</v>
      </c>
      <c r="E74" s="182">
        <v>1</v>
      </c>
      <c r="F74" s="183"/>
      <c r="G74" s="184">
        <f t="shared" si="10"/>
        <v>0</v>
      </c>
      <c r="H74" s="183">
        <v>1100</v>
      </c>
      <c r="I74" s="184">
        <f t="shared" si="11"/>
        <v>1100</v>
      </c>
      <c r="J74" s="183">
        <v>550</v>
      </c>
      <c r="K74" s="184">
        <f t="shared" si="12"/>
        <v>550</v>
      </c>
      <c r="L74" s="184">
        <v>21</v>
      </c>
      <c r="M74" s="184">
        <f t="shared" si="13"/>
        <v>0</v>
      </c>
      <c r="N74" s="184"/>
      <c r="O74" s="184" t="s">
        <v>318</v>
      </c>
      <c r="P74" s="185" t="s">
        <v>319</v>
      </c>
      <c r="Q74" s="159">
        <v>0</v>
      </c>
      <c r="R74" s="159">
        <f t="shared" si="14"/>
        <v>0</v>
      </c>
      <c r="S74" s="159"/>
      <c r="T74" s="159" t="s">
        <v>207</v>
      </c>
      <c r="U74" s="149"/>
      <c r="V74" s="149"/>
      <c r="W74" s="149"/>
      <c r="X74" s="149"/>
      <c r="Y74" s="149"/>
      <c r="Z74" s="149"/>
      <c r="AA74" s="149"/>
      <c r="AB74" s="149"/>
      <c r="AC74" s="149" t="s">
        <v>396</v>
      </c>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row>
    <row r="75" spans="1:56" outlineLevel="1" x14ac:dyDescent="0.2">
      <c r="A75" s="179">
        <v>66</v>
      </c>
      <c r="B75" s="180" t="s">
        <v>523</v>
      </c>
      <c r="C75" s="188" t="s">
        <v>402</v>
      </c>
      <c r="D75" s="181" t="s">
        <v>395</v>
      </c>
      <c r="E75" s="182">
        <v>1</v>
      </c>
      <c r="F75" s="183"/>
      <c r="G75" s="184">
        <f t="shared" si="10"/>
        <v>0</v>
      </c>
      <c r="H75" s="183">
        <v>550</v>
      </c>
      <c r="I75" s="184">
        <f t="shared" si="11"/>
        <v>550</v>
      </c>
      <c r="J75" s="183">
        <v>550</v>
      </c>
      <c r="K75" s="184">
        <f t="shared" si="12"/>
        <v>550</v>
      </c>
      <c r="L75" s="184">
        <v>21</v>
      </c>
      <c r="M75" s="184">
        <f t="shared" si="13"/>
        <v>0</v>
      </c>
      <c r="N75" s="184"/>
      <c r="O75" s="184" t="s">
        <v>318</v>
      </c>
      <c r="P75" s="185" t="s">
        <v>319</v>
      </c>
      <c r="Q75" s="159">
        <v>0</v>
      </c>
      <c r="R75" s="159">
        <f t="shared" si="14"/>
        <v>0</v>
      </c>
      <c r="S75" s="159"/>
      <c r="T75" s="159" t="s">
        <v>207</v>
      </c>
      <c r="U75" s="149"/>
      <c r="V75" s="149"/>
      <c r="W75" s="149"/>
      <c r="X75" s="149"/>
      <c r="Y75" s="149"/>
      <c r="Z75" s="149"/>
      <c r="AA75" s="149"/>
      <c r="AB75" s="149"/>
      <c r="AC75" s="149" t="s">
        <v>396</v>
      </c>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row>
    <row r="76" spans="1:56" outlineLevel="1" x14ac:dyDescent="0.2">
      <c r="A76" s="179">
        <v>67</v>
      </c>
      <c r="B76" s="180" t="s">
        <v>524</v>
      </c>
      <c r="C76" s="188" t="s">
        <v>404</v>
      </c>
      <c r="D76" s="181" t="s">
        <v>395</v>
      </c>
      <c r="E76" s="182">
        <v>1</v>
      </c>
      <c r="F76" s="183"/>
      <c r="G76" s="184">
        <f t="shared" si="10"/>
        <v>0</v>
      </c>
      <c r="H76" s="183">
        <v>528</v>
      </c>
      <c r="I76" s="184">
        <f t="shared" si="11"/>
        <v>528</v>
      </c>
      <c r="J76" s="183">
        <v>220</v>
      </c>
      <c r="K76" s="184">
        <f t="shared" si="12"/>
        <v>220</v>
      </c>
      <c r="L76" s="184">
        <v>21</v>
      </c>
      <c r="M76" s="184">
        <f t="shared" si="13"/>
        <v>0</v>
      </c>
      <c r="N76" s="184"/>
      <c r="O76" s="184" t="s">
        <v>318</v>
      </c>
      <c r="P76" s="185" t="s">
        <v>319</v>
      </c>
      <c r="Q76" s="159">
        <v>0</v>
      </c>
      <c r="R76" s="159">
        <f t="shared" si="14"/>
        <v>0</v>
      </c>
      <c r="S76" s="159"/>
      <c r="T76" s="159" t="s">
        <v>207</v>
      </c>
      <c r="U76" s="149"/>
      <c r="V76" s="149"/>
      <c r="W76" s="149"/>
      <c r="X76" s="149"/>
      <c r="Y76" s="149"/>
      <c r="Z76" s="149"/>
      <c r="AA76" s="149"/>
      <c r="AB76" s="149"/>
      <c r="AC76" s="149" t="s">
        <v>396</v>
      </c>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row>
    <row r="77" spans="1:56" outlineLevel="1" x14ac:dyDescent="0.2">
      <c r="A77" s="179">
        <v>68</v>
      </c>
      <c r="B77" s="180" t="s">
        <v>525</v>
      </c>
      <c r="C77" s="188" t="s">
        <v>406</v>
      </c>
      <c r="D77" s="181" t="s">
        <v>395</v>
      </c>
      <c r="E77" s="182">
        <v>1</v>
      </c>
      <c r="F77" s="183"/>
      <c r="G77" s="184">
        <f t="shared" si="10"/>
        <v>0</v>
      </c>
      <c r="H77" s="183">
        <v>2310</v>
      </c>
      <c r="I77" s="184">
        <f t="shared" si="11"/>
        <v>2310</v>
      </c>
      <c r="J77" s="183">
        <v>1650</v>
      </c>
      <c r="K77" s="184">
        <f t="shared" si="12"/>
        <v>1650</v>
      </c>
      <c r="L77" s="184">
        <v>21</v>
      </c>
      <c r="M77" s="184">
        <f t="shared" si="13"/>
        <v>0</v>
      </c>
      <c r="N77" s="184"/>
      <c r="O77" s="184" t="s">
        <v>318</v>
      </c>
      <c r="P77" s="185" t="s">
        <v>319</v>
      </c>
      <c r="Q77" s="159">
        <v>0</v>
      </c>
      <c r="R77" s="159">
        <f t="shared" si="14"/>
        <v>0</v>
      </c>
      <c r="S77" s="159"/>
      <c r="T77" s="159" t="s">
        <v>207</v>
      </c>
      <c r="U77" s="149"/>
      <c r="V77" s="149"/>
      <c r="W77" s="149"/>
      <c r="X77" s="149"/>
      <c r="Y77" s="149"/>
      <c r="Z77" s="149"/>
      <c r="AA77" s="149"/>
      <c r="AB77" s="149"/>
      <c r="AC77" s="149" t="s">
        <v>396</v>
      </c>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row>
    <row r="78" spans="1:56" outlineLevel="1" x14ac:dyDescent="0.2">
      <c r="A78" s="179">
        <v>69</v>
      </c>
      <c r="B78" s="180" t="s">
        <v>526</v>
      </c>
      <c r="C78" s="188" t="s">
        <v>408</v>
      </c>
      <c r="D78" s="181" t="s">
        <v>395</v>
      </c>
      <c r="E78" s="182">
        <v>1</v>
      </c>
      <c r="F78" s="183"/>
      <c r="G78" s="184">
        <f t="shared" si="10"/>
        <v>0</v>
      </c>
      <c r="H78" s="183">
        <v>110</v>
      </c>
      <c r="I78" s="184">
        <f t="shared" si="11"/>
        <v>110</v>
      </c>
      <c r="J78" s="183">
        <v>220</v>
      </c>
      <c r="K78" s="184">
        <f t="shared" si="12"/>
        <v>220</v>
      </c>
      <c r="L78" s="184">
        <v>21</v>
      </c>
      <c r="M78" s="184">
        <f t="shared" si="13"/>
        <v>0</v>
      </c>
      <c r="N78" s="184"/>
      <c r="O78" s="184" t="s">
        <v>318</v>
      </c>
      <c r="P78" s="185" t="s">
        <v>319</v>
      </c>
      <c r="Q78" s="159">
        <v>0</v>
      </c>
      <c r="R78" s="159">
        <f t="shared" si="14"/>
        <v>0</v>
      </c>
      <c r="S78" s="159"/>
      <c r="T78" s="159" t="s">
        <v>207</v>
      </c>
      <c r="U78" s="149"/>
      <c r="V78" s="149"/>
      <c r="W78" s="149"/>
      <c r="X78" s="149"/>
      <c r="Y78" s="149"/>
      <c r="Z78" s="149"/>
      <c r="AA78" s="149"/>
      <c r="AB78" s="149"/>
      <c r="AC78" s="149" t="s">
        <v>396</v>
      </c>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row>
    <row r="79" spans="1:56" outlineLevel="1" x14ac:dyDescent="0.2">
      <c r="A79" s="179">
        <v>70</v>
      </c>
      <c r="B79" s="180" t="s">
        <v>527</v>
      </c>
      <c r="C79" s="188" t="s">
        <v>410</v>
      </c>
      <c r="D79" s="181" t="s">
        <v>395</v>
      </c>
      <c r="E79" s="182">
        <v>1</v>
      </c>
      <c r="F79" s="183"/>
      <c r="G79" s="184">
        <f t="shared" si="10"/>
        <v>0</v>
      </c>
      <c r="H79" s="183">
        <v>2310</v>
      </c>
      <c r="I79" s="184">
        <f t="shared" si="11"/>
        <v>2310</v>
      </c>
      <c r="J79" s="183">
        <v>550</v>
      </c>
      <c r="K79" s="184">
        <f t="shared" si="12"/>
        <v>550</v>
      </c>
      <c r="L79" s="184">
        <v>21</v>
      </c>
      <c r="M79" s="184">
        <f t="shared" si="13"/>
        <v>0</v>
      </c>
      <c r="N79" s="184"/>
      <c r="O79" s="184" t="s">
        <v>318</v>
      </c>
      <c r="P79" s="185" t="s">
        <v>319</v>
      </c>
      <c r="Q79" s="159">
        <v>0</v>
      </c>
      <c r="R79" s="159">
        <f t="shared" si="14"/>
        <v>0</v>
      </c>
      <c r="S79" s="159"/>
      <c r="T79" s="159" t="s">
        <v>207</v>
      </c>
      <c r="U79" s="149"/>
      <c r="V79" s="149"/>
      <c r="W79" s="149"/>
      <c r="X79" s="149"/>
      <c r="Y79" s="149"/>
      <c r="Z79" s="149"/>
      <c r="AA79" s="149"/>
      <c r="AB79" s="149"/>
      <c r="AC79" s="149" t="s">
        <v>396</v>
      </c>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row>
    <row r="80" spans="1:56" outlineLevel="1" x14ac:dyDescent="0.2">
      <c r="A80" s="179">
        <v>71</v>
      </c>
      <c r="B80" s="180" t="s">
        <v>528</v>
      </c>
      <c r="C80" s="188" t="s">
        <v>412</v>
      </c>
      <c r="D80" s="181" t="s">
        <v>395</v>
      </c>
      <c r="E80" s="182">
        <v>1</v>
      </c>
      <c r="F80" s="183"/>
      <c r="G80" s="184">
        <f t="shared" si="10"/>
        <v>0</v>
      </c>
      <c r="H80" s="183">
        <v>220</v>
      </c>
      <c r="I80" s="184">
        <f t="shared" si="11"/>
        <v>220</v>
      </c>
      <c r="J80" s="183">
        <v>220</v>
      </c>
      <c r="K80" s="184">
        <f t="shared" si="12"/>
        <v>220</v>
      </c>
      <c r="L80" s="184">
        <v>21</v>
      </c>
      <c r="M80" s="184">
        <f t="shared" si="13"/>
        <v>0</v>
      </c>
      <c r="N80" s="184"/>
      <c r="O80" s="184" t="s">
        <v>318</v>
      </c>
      <c r="P80" s="185" t="s">
        <v>319</v>
      </c>
      <c r="Q80" s="159">
        <v>0</v>
      </c>
      <c r="R80" s="159">
        <f t="shared" si="14"/>
        <v>0</v>
      </c>
      <c r="S80" s="159"/>
      <c r="T80" s="159" t="s">
        <v>207</v>
      </c>
      <c r="U80" s="149"/>
      <c r="V80" s="149"/>
      <c r="W80" s="149"/>
      <c r="X80" s="149"/>
      <c r="Y80" s="149"/>
      <c r="Z80" s="149"/>
      <c r="AA80" s="149"/>
      <c r="AB80" s="149"/>
      <c r="AC80" s="149" t="s">
        <v>396</v>
      </c>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row>
    <row r="81" spans="1:56" outlineLevel="1" x14ac:dyDescent="0.2">
      <c r="A81" s="179">
        <v>72</v>
      </c>
      <c r="B81" s="180" t="s">
        <v>529</v>
      </c>
      <c r="C81" s="188" t="s">
        <v>414</v>
      </c>
      <c r="D81" s="181" t="s">
        <v>395</v>
      </c>
      <c r="E81" s="182">
        <v>1</v>
      </c>
      <c r="F81" s="183"/>
      <c r="G81" s="184">
        <f t="shared" si="10"/>
        <v>0</v>
      </c>
      <c r="H81" s="183">
        <v>220</v>
      </c>
      <c r="I81" s="184">
        <f t="shared" si="11"/>
        <v>220</v>
      </c>
      <c r="J81" s="183">
        <v>220</v>
      </c>
      <c r="K81" s="184">
        <f t="shared" si="12"/>
        <v>220</v>
      </c>
      <c r="L81" s="184">
        <v>21</v>
      </c>
      <c r="M81" s="184">
        <f t="shared" si="13"/>
        <v>0</v>
      </c>
      <c r="N81" s="184"/>
      <c r="O81" s="184" t="s">
        <v>318</v>
      </c>
      <c r="P81" s="185" t="s">
        <v>319</v>
      </c>
      <c r="Q81" s="159">
        <v>0</v>
      </c>
      <c r="R81" s="159">
        <f t="shared" si="14"/>
        <v>0</v>
      </c>
      <c r="S81" s="159"/>
      <c r="T81" s="159" t="s">
        <v>207</v>
      </c>
      <c r="U81" s="149"/>
      <c r="V81" s="149"/>
      <c r="W81" s="149"/>
      <c r="X81" s="149"/>
      <c r="Y81" s="149"/>
      <c r="Z81" s="149"/>
      <c r="AA81" s="149"/>
      <c r="AB81" s="149"/>
      <c r="AC81" s="149" t="s">
        <v>396</v>
      </c>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row>
    <row r="82" spans="1:56" outlineLevel="1" x14ac:dyDescent="0.2">
      <c r="A82" s="179">
        <v>73</v>
      </c>
      <c r="B82" s="180" t="s">
        <v>530</v>
      </c>
      <c r="C82" s="188" t="s">
        <v>416</v>
      </c>
      <c r="D82" s="181" t="s">
        <v>395</v>
      </c>
      <c r="E82" s="182">
        <v>25</v>
      </c>
      <c r="F82" s="183"/>
      <c r="G82" s="184">
        <f t="shared" si="10"/>
        <v>0</v>
      </c>
      <c r="H82" s="183">
        <v>154</v>
      </c>
      <c r="I82" s="184">
        <f t="shared" si="11"/>
        <v>3850</v>
      </c>
      <c r="J82" s="183">
        <v>154</v>
      </c>
      <c r="K82" s="184">
        <f t="shared" si="12"/>
        <v>3850</v>
      </c>
      <c r="L82" s="184">
        <v>21</v>
      </c>
      <c r="M82" s="184">
        <f t="shared" si="13"/>
        <v>0</v>
      </c>
      <c r="N82" s="184"/>
      <c r="O82" s="184" t="s">
        <v>318</v>
      </c>
      <c r="P82" s="185" t="s">
        <v>319</v>
      </c>
      <c r="Q82" s="159">
        <v>0</v>
      </c>
      <c r="R82" s="159">
        <f t="shared" si="14"/>
        <v>0</v>
      </c>
      <c r="S82" s="159"/>
      <c r="T82" s="159" t="s">
        <v>207</v>
      </c>
      <c r="U82" s="149"/>
      <c r="V82" s="149"/>
      <c r="W82" s="149"/>
      <c r="X82" s="149"/>
      <c r="Y82" s="149"/>
      <c r="Z82" s="149"/>
      <c r="AA82" s="149"/>
      <c r="AB82" s="149"/>
      <c r="AC82" s="149" t="s">
        <v>396</v>
      </c>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row>
    <row r="83" spans="1:56" outlineLevel="1" x14ac:dyDescent="0.2">
      <c r="A83" s="179">
        <v>74</v>
      </c>
      <c r="B83" s="180" t="s">
        <v>531</v>
      </c>
      <c r="C83" s="188" t="s">
        <v>418</v>
      </c>
      <c r="D83" s="181" t="s">
        <v>395</v>
      </c>
      <c r="E83" s="182">
        <v>10</v>
      </c>
      <c r="F83" s="183"/>
      <c r="G83" s="184">
        <f t="shared" si="10"/>
        <v>0</v>
      </c>
      <c r="H83" s="183">
        <v>154</v>
      </c>
      <c r="I83" s="184">
        <f t="shared" si="11"/>
        <v>1540</v>
      </c>
      <c r="J83" s="183">
        <v>154</v>
      </c>
      <c r="K83" s="184">
        <f t="shared" si="12"/>
        <v>1540</v>
      </c>
      <c r="L83" s="184">
        <v>21</v>
      </c>
      <c r="M83" s="184">
        <f t="shared" si="13"/>
        <v>0</v>
      </c>
      <c r="N83" s="184"/>
      <c r="O83" s="184" t="s">
        <v>318</v>
      </c>
      <c r="P83" s="185" t="s">
        <v>319</v>
      </c>
      <c r="Q83" s="159">
        <v>0</v>
      </c>
      <c r="R83" s="159">
        <f t="shared" si="14"/>
        <v>0</v>
      </c>
      <c r="S83" s="159"/>
      <c r="T83" s="159" t="s">
        <v>207</v>
      </c>
      <c r="U83" s="149"/>
      <c r="V83" s="149"/>
      <c r="W83" s="149"/>
      <c r="X83" s="149"/>
      <c r="Y83" s="149"/>
      <c r="Z83" s="149"/>
      <c r="AA83" s="149"/>
      <c r="AB83" s="149"/>
      <c r="AC83" s="149" t="s">
        <v>396</v>
      </c>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row>
    <row r="84" spans="1:56" outlineLevel="1" x14ac:dyDescent="0.2">
      <c r="A84" s="179">
        <v>75</v>
      </c>
      <c r="B84" s="180" t="s">
        <v>532</v>
      </c>
      <c r="C84" s="188" t="s">
        <v>420</v>
      </c>
      <c r="D84" s="181" t="s">
        <v>395</v>
      </c>
      <c r="E84" s="182">
        <v>35</v>
      </c>
      <c r="F84" s="183"/>
      <c r="G84" s="184">
        <f t="shared" si="10"/>
        <v>0</v>
      </c>
      <c r="H84" s="183">
        <v>88</v>
      </c>
      <c r="I84" s="184">
        <f t="shared" si="11"/>
        <v>3080</v>
      </c>
      <c r="J84" s="183">
        <v>88</v>
      </c>
      <c r="K84" s="184">
        <f t="shared" si="12"/>
        <v>3080</v>
      </c>
      <c r="L84" s="184">
        <v>21</v>
      </c>
      <c r="M84" s="184">
        <f t="shared" si="13"/>
        <v>0</v>
      </c>
      <c r="N84" s="184"/>
      <c r="O84" s="184" t="s">
        <v>318</v>
      </c>
      <c r="P84" s="185" t="s">
        <v>319</v>
      </c>
      <c r="Q84" s="159">
        <v>0</v>
      </c>
      <c r="R84" s="159">
        <f t="shared" si="14"/>
        <v>0</v>
      </c>
      <c r="S84" s="159"/>
      <c r="T84" s="159" t="s">
        <v>207</v>
      </c>
      <c r="U84" s="149"/>
      <c r="V84" s="149"/>
      <c r="W84" s="149"/>
      <c r="X84" s="149"/>
      <c r="Y84" s="149"/>
      <c r="Z84" s="149"/>
      <c r="AA84" s="149"/>
      <c r="AB84" s="149"/>
      <c r="AC84" s="149" t="s">
        <v>396</v>
      </c>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row>
    <row r="85" spans="1:56" outlineLevel="1" x14ac:dyDescent="0.2">
      <c r="A85" s="179">
        <v>76</v>
      </c>
      <c r="B85" s="180" t="s">
        <v>533</v>
      </c>
      <c r="C85" s="188" t="s">
        <v>422</v>
      </c>
      <c r="D85" s="181" t="s">
        <v>395</v>
      </c>
      <c r="E85" s="182">
        <v>35</v>
      </c>
      <c r="F85" s="183"/>
      <c r="G85" s="184">
        <f t="shared" si="10"/>
        <v>0</v>
      </c>
      <c r="H85" s="183">
        <v>17</v>
      </c>
      <c r="I85" s="184">
        <f t="shared" si="11"/>
        <v>595</v>
      </c>
      <c r="J85" s="183">
        <v>22</v>
      </c>
      <c r="K85" s="184">
        <f t="shared" si="12"/>
        <v>770</v>
      </c>
      <c r="L85" s="184">
        <v>21</v>
      </c>
      <c r="M85" s="184">
        <f t="shared" si="13"/>
        <v>0</v>
      </c>
      <c r="N85" s="184"/>
      <c r="O85" s="184" t="s">
        <v>318</v>
      </c>
      <c r="P85" s="185" t="s">
        <v>319</v>
      </c>
      <c r="Q85" s="159">
        <v>0</v>
      </c>
      <c r="R85" s="159">
        <f t="shared" si="14"/>
        <v>0</v>
      </c>
      <c r="S85" s="159"/>
      <c r="T85" s="159" t="s">
        <v>207</v>
      </c>
      <c r="U85" s="149"/>
      <c r="V85" s="149"/>
      <c r="W85" s="149"/>
      <c r="X85" s="149"/>
      <c r="Y85" s="149"/>
      <c r="Z85" s="149"/>
      <c r="AA85" s="149"/>
      <c r="AB85" s="149"/>
      <c r="AC85" s="149" t="s">
        <v>396</v>
      </c>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row>
    <row r="86" spans="1:56" outlineLevel="1" x14ac:dyDescent="0.2">
      <c r="A86" s="179">
        <v>77</v>
      </c>
      <c r="B86" s="180" t="s">
        <v>534</v>
      </c>
      <c r="C86" s="188" t="s">
        <v>424</v>
      </c>
      <c r="D86" s="181" t="s">
        <v>395</v>
      </c>
      <c r="E86" s="182">
        <v>35</v>
      </c>
      <c r="F86" s="183"/>
      <c r="G86" s="184">
        <f t="shared" si="10"/>
        <v>0</v>
      </c>
      <c r="H86" s="183">
        <v>110</v>
      </c>
      <c r="I86" s="184">
        <f t="shared" si="11"/>
        <v>3850</v>
      </c>
      <c r="J86" s="183">
        <v>55</v>
      </c>
      <c r="K86" s="184">
        <f t="shared" si="12"/>
        <v>1925</v>
      </c>
      <c r="L86" s="184">
        <v>21</v>
      </c>
      <c r="M86" s="184">
        <f t="shared" si="13"/>
        <v>0</v>
      </c>
      <c r="N86" s="184"/>
      <c r="O86" s="184" t="s">
        <v>318</v>
      </c>
      <c r="P86" s="185" t="s">
        <v>319</v>
      </c>
      <c r="Q86" s="159">
        <v>0</v>
      </c>
      <c r="R86" s="159">
        <f t="shared" si="14"/>
        <v>0</v>
      </c>
      <c r="S86" s="159"/>
      <c r="T86" s="159" t="s">
        <v>207</v>
      </c>
      <c r="U86" s="149"/>
      <c r="V86" s="149"/>
      <c r="W86" s="149"/>
      <c r="X86" s="149"/>
      <c r="Y86" s="149"/>
      <c r="Z86" s="149"/>
      <c r="AA86" s="149"/>
      <c r="AB86" s="149"/>
      <c r="AC86" s="149" t="s">
        <v>396</v>
      </c>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row>
    <row r="87" spans="1:56" outlineLevel="1" x14ac:dyDescent="0.2">
      <c r="A87" s="179">
        <v>78</v>
      </c>
      <c r="B87" s="180" t="s">
        <v>535</v>
      </c>
      <c r="C87" s="188" t="s">
        <v>426</v>
      </c>
      <c r="D87" s="181" t="s">
        <v>395</v>
      </c>
      <c r="E87" s="182">
        <v>35</v>
      </c>
      <c r="F87" s="183"/>
      <c r="G87" s="184">
        <f t="shared" si="10"/>
        <v>0</v>
      </c>
      <c r="H87" s="183">
        <v>11</v>
      </c>
      <c r="I87" s="184">
        <f t="shared" si="11"/>
        <v>385</v>
      </c>
      <c r="J87" s="183">
        <v>11</v>
      </c>
      <c r="K87" s="184">
        <f t="shared" si="12"/>
        <v>385</v>
      </c>
      <c r="L87" s="184">
        <v>21</v>
      </c>
      <c r="M87" s="184">
        <f t="shared" si="13"/>
        <v>0</v>
      </c>
      <c r="N87" s="184"/>
      <c r="O87" s="184" t="s">
        <v>318</v>
      </c>
      <c r="P87" s="185" t="s">
        <v>319</v>
      </c>
      <c r="Q87" s="159">
        <v>0</v>
      </c>
      <c r="R87" s="159">
        <f t="shared" si="14"/>
        <v>0</v>
      </c>
      <c r="S87" s="159"/>
      <c r="T87" s="159" t="s">
        <v>207</v>
      </c>
      <c r="U87" s="149"/>
      <c r="V87" s="149"/>
      <c r="W87" s="149"/>
      <c r="X87" s="149"/>
      <c r="Y87" s="149"/>
      <c r="Z87" s="149"/>
      <c r="AA87" s="149"/>
      <c r="AB87" s="149"/>
      <c r="AC87" s="149" t="s">
        <v>396</v>
      </c>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row>
    <row r="88" spans="1:56" outlineLevel="1" x14ac:dyDescent="0.2">
      <c r="A88" s="179">
        <v>79</v>
      </c>
      <c r="B88" s="180" t="s">
        <v>536</v>
      </c>
      <c r="C88" s="188" t="s">
        <v>428</v>
      </c>
      <c r="D88" s="181" t="s">
        <v>395</v>
      </c>
      <c r="E88" s="182">
        <v>11</v>
      </c>
      <c r="F88" s="183"/>
      <c r="G88" s="184">
        <f t="shared" si="10"/>
        <v>0</v>
      </c>
      <c r="H88" s="183">
        <v>220</v>
      </c>
      <c r="I88" s="184">
        <f t="shared" si="11"/>
        <v>2420</v>
      </c>
      <c r="J88" s="183">
        <v>165</v>
      </c>
      <c r="K88" s="184">
        <f t="shared" si="12"/>
        <v>1815</v>
      </c>
      <c r="L88" s="184">
        <v>21</v>
      </c>
      <c r="M88" s="184">
        <f t="shared" si="13"/>
        <v>0</v>
      </c>
      <c r="N88" s="184"/>
      <c r="O88" s="184" t="s">
        <v>318</v>
      </c>
      <c r="P88" s="185" t="s">
        <v>319</v>
      </c>
      <c r="Q88" s="159">
        <v>0</v>
      </c>
      <c r="R88" s="159">
        <f t="shared" si="14"/>
        <v>0</v>
      </c>
      <c r="S88" s="159"/>
      <c r="T88" s="159" t="s">
        <v>207</v>
      </c>
      <c r="U88" s="149"/>
      <c r="V88" s="149"/>
      <c r="W88" s="149"/>
      <c r="X88" s="149"/>
      <c r="Y88" s="149"/>
      <c r="Z88" s="149"/>
      <c r="AA88" s="149"/>
      <c r="AB88" s="149"/>
      <c r="AC88" s="149" t="s">
        <v>396</v>
      </c>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row>
    <row r="89" spans="1:56" outlineLevel="1" x14ac:dyDescent="0.2">
      <c r="A89" s="179">
        <v>80</v>
      </c>
      <c r="B89" s="180" t="s">
        <v>537</v>
      </c>
      <c r="C89" s="188" t="s">
        <v>430</v>
      </c>
      <c r="D89" s="181" t="s">
        <v>395</v>
      </c>
      <c r="E89" s="182">
        <v>1</v>
      </c>
      <c r="F89" s="183"/>
      <c r="G89" s="184">
        <f t="shared" si="10"/>
        <v>0</v>
      </c>
      <c r="H89" s="183">
        <v>1595</v>
      </c>
      <c r="I89" s="184">
        <f t="shared" si="11"/>
        <v>1595</v>
      </c>
      <c r="J89" s="183">
        <v>264</v>
      </c>
      <c r="K89" s="184">
        <f t="shared" si="12"/>
        <v>264</v>
      </c>
      <c r="L89" s="184">
        <v>21</v>
      </c>
      <c r="M89" s="184">
        <f t="shared" si="13"/>
        <v>0</v>
      </c>
      <c r="N89" s="184"/>
      <c r="O89" s="184" t="s">
        <v>318</v>
      </c>
      <c r="P89" s="185" t="s">
        <v>319</v>
      </c>
      <c r="Q89" s="159">
        <v>0</v>
      </c>
      <c r="R89" s="159">
        <f t="shared" si="14"/>
        <v>0</v>
      </c>
      <c r="S89" s="159"/>
      <c r="T89" s="159" t="s">
        <v>207</v>
      </c>
      <c r="U89" s="149"/>
      <c r="V89" s="149"/>
      <c r="W89" s="149"/>
      <c r="X89" s="149"/>
      <c r="Y89" s="149"/>
      <c r="Z89" s="149"/>
      <c r="AA89" s="149"/>
      <c r="AB89" s="149"/>
      <c r="AC89" s="149" t="s">
        <v>396</v>
      </c>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row>
    <row r="90" spans="1:56" outlineLevel="1" x14ac:dyDescent="0.2">
      <c r="A90" s="179">
        <v>81</v>
      </c>
      <c r="B90" s="180" t="s">
        <v>538</v>
      </c>
      <c r="C90" s="188" t="s">
        <v>432</v>
      </c>
      <c r="D90" s="181" t="s">
        <v>395</v>
      </c>
      <c r="E90" s="182">
        <v>1</v>
      </c>
      <c r="F90" s="183"/>
      <c r="G90" s="184">
        <f t="shared" si="10"/>
        <v>0</v>
      </c>
      <c r="H90" s="183">
        <v>770</v>
      </c>
      <c r="I90" s="184">
        <f t="shared" si="11"/>
        <v>770</v>
      </c>
      <c r="J90" s="183">
        <v>266</v>
      </c>
      <c r="K90" s="184">
        <f t="shared" si="12"/>
        <v>266</v>
      </c>
      <c r="L90" s="184">
        <v>21</v>
      </c>
      <c r="M90" s="184">
        <f t="shared" si="13"/>
        <v>0</v>
      </c>
      <c r="N90" s="184"/>
      <c r="O90" s="184" t="s">
        <v>318</v>
      </c>
      <c r="P90" s="185" t="s">
        <v>319</v>
      </c>
      <c r="Q90" s="159">
        <v>0</v>
      </c>
      <c r="R90" s="159">
        <f t="shared" si="14"/>
        <v>0</v>
      </c>
      <c r="S90" s="159"/>
      <c r="T90" s="159" t="s">
        <v>207</v>
      </c>
      <c r="U90" s="149"/>
      <c r="V90" s="149"/>
      <c r="W90" s="149"/>
      <c r="X90" s="149"/>
      <c r="Y90" s="149"/>
      <c r="Z90" s="149"/>
      <c r="AA90" s="149"/>
      <c r="AB90" s="149"/>
      <c r="AC90" s="149" t="s">
        <v>396</v>
      </c>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row>
    <row r="91" spans="1:56" outlineLevel="1" x14ac:dyDescent="0.2">
      <c r="A91" s="179">
        <v>82</v>
      </c>
      <c r="B91" s="180" t="s">
        <v>539</v>
      </c>
      <c r="C91" s="188" t="s">
        <v>434</v>
      </c>
      <c r="D91" s="181" t="s">
        <v>395</v>
      </c>
      <c r="E91" s="182">
        <v>4</v>
      </c>
      <c r="F91" s="183"/>
      <c r="G91" s="184">
        <f t="shared" si="10"/>
        <v>0</v>
      </c>
      <c r="H91" s="183">
        <v>242</v>
      </c>
      <c r="I91" s="184">
        <f t="shared" si="11"/>
        <v>968</v>
      </c>
      <c r="J91" s="183">
        <v>267</v>
      </c>
      <c r="K91" s="184">
        <f t="shared" si="12"/>
        <v>1068</v>
      </c>
      <c r="L91" s="184">
        <v>21</v>
      </c>
      <c r="M91" s="184">
        <f t="shared" si="13"/>
        <v>0</v>
      </c>
      <c r="N91" s="184"/>
      <c r="O91" s="184" t="s">
        <v>318</v>
      </c>
      <c r="P91" s="185" t="s">
        <v>319</v>
      </c>
      <c r="Q91" s="159">
        <v>0</v>
      </c>
      <c r="R91" s="159">
        <f t="shared" si="14"/>
        <v>0</v>
      </c>
      <c r="S91" s="159"/>
      <c r="T91" s="159" t="s">
        <v>207</v>
      </c>
      <c r="U91" s="149"/>
      <c r="V91" s="149"/>
      <c r="W91" s="149"/>
      <c r="X91" s="149"/>
      <c r="Y91" s="149"/>
      <c r="Z91" s="149"/>
      <c r="AA91" s="149"/>
      <c r="AB91" s="149"/>
      <c r="AC91" s="149" t="s">
        <v>396</v>
      </c>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row>
    <row r="92" spans="1:56" outlineLevel="1" x14ac:dyDescent="0.2">
      <c r="A92" s="179">
        <v>83</v>
      </c>
      <c r="B92" s="180" t="s">
        <v>540</v>
      </c>
      <c r="C92" s="188" t="s">
        <v>442</v>
      </c>
      <c r="D92" s="181" t="s">
        <v>395</v>
      </c>
      <c r="E92" s="182">
        <v>1</v>
      </c>
      <c r="F92" s="183"/>
      <c r="G92" s="184">
        <f t="shared" si="10"/>
        <v>0</v>
      </c>
      <c r="H92" s="183">
        <v>462</v>
      </c>
      <c r="I92" s="184">
        <f t="shared" si="11"/>
        <v>462</v>
      </c>
      <c r="J92" s="183">
        <v>268</v>
      </c>
      <c r="K92" s="184">
        <f t="shared" si="12"/>
        <v>268</v>
      </c>
      <c r="L92" s="184">
        <v>21</v>
      </c>
      <c r="M92" s="184">
        <f t="shared" si="13"/>
        <v>0</v>
      </c>
      <c r="N92" s="184"/>
      <c r="O92" s="184" t="s">
        <v>318</v>
      </c>
      <c r="P92" s="185" t="s">
        <v>319</v>
      </c>
      <c r="Q92" s="159">
        <v>0</v>
      </c>
      <c r="R92" s="159">
        <f t="shared" si="14"/>
        <v>0</v>
      </c>
      <c r="S92" s="159"/>
      <c r="T92" s="159" t="s">
        <v>207</v>
      </c>
      <c r="U92" s="149"/>
      <c r="V92" s="149"/>
      <c r="W92" s="149"/>
      <c r="X92" s="149"/>
      <c r="Y92" s="149"/>
      <c r="Z92" s="149"/>
      <c r="AA92" s="149"/>
      <c r="AB92" s="149"/>
      <c r="AC92" s="149" t="s">
        <v>396</v>
      </c>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row>
    <row r="93" spans="1:56" outlineLevel="1" x14ac:dyDescent="0.2">
      <c r="A93" s="179">
        <v>84</v>
      </c>
      <c r="B93" s="180" t="s">
        <v>541</v>
      </c>
      <c r="C93" s="188" t="s">
        <v>444</v>
      </c>
      <c r="D93" s="181" t="s">
        <v>395</v>
      </c>
      <c r="E93" s="182">
        <v>2</v>
      </c>
      <c r="F93" s="183"/>
      <c r="G93" s="184">
        <f t="shared" si="10"/>
        <v>0</v>
      </c>
      <c r="H93" s="183">
        <v>549</v>
      </c>
      <c r="I93" s="184">
        <f t="shared" si="11"/>
        <v>1098</v>
      </c>
      <c r="J93" s="183">
        <v>269</v>
      </c>
      <c r="K93" s="184">
        <f t="shared" si="12"/>
        <v>538</v>
      </c>
      <c r="L93" s="184">
        <v>21</v>
      </c>
      <c r="M93" s="184">
        <f t="shared" si="13"/>
        <v>0</v>
      </c>
      <c r="N93" s="184"/>
      <c r="O93" s="184" t="s">
        <v>318</v>
      </c>
      <c r="P93" s="185" t="s">
        <v>319</v>
      </c>
      <c r="Q93" s="159">
        <v>0</v>
      </c>
      <c r="R93" s="159">
        <f t="shared" si="14"/>
        <v>0</v>
      </c>
      <c r="S93" s="159"/>
      <c r="T93" s="159" t="s">
        <v>207</v>
      </c>
      <c r="U93" s="149"/>
      <c r="V93" s="149"/>
      <c r="W93" s="149"/>
      <c r="X93" s="149"/>
      <c r="Y93" s="149"/>
      <c r="Z93" s="149"/>
      <c r="AA93" s="149"/>
      <c r="AB93" s="149"/>
      <c r="AC93" s="149" t="s">
        <v>396</v>
      </c>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row>
    <row r="94" spans="1:56" outlineLevel="1" x14ac:dyDescent="0.2">
      <c r="A94" s="179">
        <v>85</v>
      </c>
      <c r="B94" s="180" t="s">
        <v>542</v>
      </c>
      <c r="C94" s="188" t="s">
        <v>446</v>
      </c>
      <c r="D94" s="181" t="s">
        <v>395</v>
      </c>
      <c r="E94" s="182">
        <v>2</v>
      </c>
      <c r="F94" s="183"/>
      <c r="G94" s="184">
        <f t="shared" si="10"/>
        <v>0</v>
      </c>
      <c r="H94" s="183">
        <v>429</v>
      </c>
      <c r="I94" s="184">
        <f t="shared" si="11"/>
        <v>858</v>
      </c>
      <c r="J94" s="183">
        <v>270</v>
      </c>
      <c r="K94" s="184">
        <f t="shared" si="12"/>
        <v>540</v>
      </c>
      <c r="L94" s="184">
        <v>21</v>
      </c>
      <c r="M94" s="184">
        <f t="shared" si="13"/>
        <v>0</v>
      </c>
      <c r="N94" s="184"/>
      <c r="O94" s="184" t="s">
        <v>318</v>
      </c>
      <c r="P94" s="185" t="s">
        <v>319</v>
      </c>
      <c r="Q94" s="159">
        <v>0</v>
      </c>
      <c r="R94" s="159">
        <f t="shared" si="14"/>
        <v>0</v>
      </c>
      <c r="S94" s="159"/>
      <c r="T94" s="159" t="s">
        <v>207</v>
      </c>
      <c r="U94" s="149"/>
      <c r="V94" s="149"/>
      <c r="W94" s="149"/>
      <c r="X94" s="149"/>
      <c r="Y94" s="149"/>
      <c r="Z94" s="149"/>
      <c r="AA94" s="149"/>
      <c r="AB94" s="149"/>
      <c r="AC94" s="149" t="s">
        <v>396</v>
      </c>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row>
    <row r="95" spans="1:56" outlineLevel="1" x14ac:dyDescent="0.2">
      <c r="A95" s="179">
        <v>86</v>
      </c>
      <c r="B95" s="180" t="s">
        <v>543</v>
      </c>
      <c r="C95" s="188" t="s">
        <v>448</v>
      </c>
      <c r="D95" s="181" t="s">
        <v>395</v>
      </c>
      <c r="E95" s="182">
        <v>2</v>
      </c>
      <c r="F95" s="183"/>
      <c r="G95" s="184">
        <f t="shared" si="10"/>
        <v>0</v>
      </c>
      <c r="H95" s="183">
        <v>1265</v>
      </c>
      <c r="I95" s="184">
        <f t="shared" si="11"/>
        <v>2530</v>
      </c>
      <c r="J95" s="183">
        <v>271</v>
      </c>
      <c r="K95" s="184">
        <f t="shared" si="12"/>
        <v>542</v>
      </c>
      <c r="L95" s="184">
        <v>21</v>
      </c>
      <c r="M95" s="184">
        <f t="shared" si="13"/>
        <v>0</v>
      </c>
      <c r="N95" s="184"/>
      <c r="O95" s="184" t="s">
        <v>318</v>
      </c>
      <c r="P95" s="185" t="s">
        <v>319</v>
      </c>
      <c r="Q95" s="159">
        <v>0</v>
      </c>
      <c r="R95" s="159">
        <f t="shared" si="14"/>
        <v>0</v>
      </c>
      <c r="S95" s="159"/>
      <c r="T95" s="159" t="s">
        <v>207</v>
      </c>
      <c r="U95" s="149"/>
      <c r="V95" s="149"/>
      <c r="W95" s="149"/>
      <c r="X95" s="149"/>
      <c r="Y95" s="149"/>
      <c r="Z95" s="149"/>
      <c r="AA95" s="149"/>
      <c r="AB95" s="149"/>
      <c r="AC95" s="149" t="s">
        <v>396</v>
      </c>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row>
    <row r="96" spans="1:56" outlineLevel="1" x14ac:dyDescent="0.2">
      <c r="A96" s="179">
        <v>87</v>
      </c>
      <c r="B96" s="180" t="s">
        <v>544</v>
      </c>
      <c r="C96" s="188" t="s">
        <v>450</v>
      </c>
      <c r="D96" s="181" t="s">
        <v>395</v>
      </c>
      <c r="E96" s="182">
        <v>2</v>
      </c>
      <c r="F96" s="183"/>
      <c r="G96" s="184">
        <f t="shared" si="10"/>
        <v>0</v>
      </c>
      <c r="H96" s="183">
        <v>275</v>
      </c>
      <c r="I96" s="184">
        <f t="shared" si="11"/>
        <v>550</v>
      </c>
      <c r="J96" s="183">
        <v>272</v>
      </c>
      <c r="K96" s="184">
        <f t="shared" si="12"/>
        <v>544</v>
      </c>
      <c r="L96" s="184">
        <v>21</v>
      </c>
      <c r="M96" s="184">
        <f t="shared" si="13"/>
        <v>0</v>
      </c>
      <c r="N96" s="184"/>
      <c r="O96" s="184" t="s">
        <v>318</v>
      </c>
      <c r="P96" s="185" t="s">
        <v>319</v>
      </c>
      <c r="Q96" s="159">
        <v>0</v>
      </c>
      <c r="R96" s="159">
        <f t="shared" si="14"/>
        <v>0</v>
      </c>
      <c r="S96" s="159"/>
      <c r="T96" s="159" t="s">
        <v>207</v>
      </c>
      <c r="U96" s="149"/>
      <c r="V96" s="149"/>
      <c r="W96" s="149"/>
      <c r="X96" s="149"/>
      <c r="Y96" s="149"/>
      <c r="Z96" s="149"/>
      <c r="AA96" s="149"/>
      <c r="AB96" s="149"/>
      <c r="AC96" s="149" t="s">
        <v>396</v>
      </c>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row>
    <row r="97" spans="1:56" ht="22.5" outlineLevel="1" x14ac:dyDescent="0.2">
      <c r="A97" s="179">
        <v>88</v>
      </c>
      <c r="B97" s="180" t="s">
        <v>545</v>
      </c>
      <c r="C97" s="188" t="s">
        <v>452</v>
      </c>
      <c r="D97" s="181" t="s">
        <v>395</v>
      </c>
      <c r="E97" s="182">
        <v>1</v>
      </c>
      <c r="F97" s="183"/>
      <c r="G97" s="184">
        <f t="shared" si="10"/>
        <v>0</v>
      </c>
      <c r="H97" s="183">
        <v>550</v>
      </c>
      <c r="I97" s="184">
        <f t="shared" si="11"/>
        <v>550</v>
      </c>
      <c r="J97" s="183">
        <v>273</v>
      </c>
      <c r="K97" s="184">
        <f t="shared" si="12"/>
        <v>273</v>
      </c>
      <c r="L97" s="184">
        <v>21</v>
      </c>
      <c r="M97" s="184">
        <f t="shared" si="13"/>
        <v>0</v>
      </c>
      <c r="N97" s="184"/>
      <c r="O97" s="184" t="s">
        <v>318</v>
      </c>
      <c r="P97" s="185" t="s">
        <v>319</v>
      </c>
      <c r="Q97" s="159">
        <v>0</v>
      </c>
      <c r="R97" s="159">
        <f t="shared" si="14"/>
        <v>0</v>
      </c>
      <c r="S97" s="159"/>
      <c r="T97" s="159" t="s">
        <v>207</v>
      </c>
      <c r="U97" s="149"/>
      <c r="V97" s="149"/>
      <c r="W97" s="149"/>
      <c r="X97" s="149"/>
      <c r="Y97" s="149"/>
      <c r="Z97" s="149"/>
      <c r="AA97" s="149"/>
      <c r="AB97" s="149"/>
      <c r="AC97" s="149" t="s">
        <v>396</v>
      </c>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row>
    <row r="98" spans="1:56" outlineLevel="1" x14ac:dyDescent="0.2">
      <c r="A98" s="179">
        <v>89</v>
      </c>
      <c r="B98" s="180" t="s">
        <v>546</v>
      </c>
      <c r="C98" s="188" t="s">
        <v>547</v>
      </c>
      <c r="D98" s="181" t="s">
        <v>395</v>
      </c>
      <c r="E98" s="182">
        <v>1</v>
      </c>
      <c r="F98" s="183"/>
      <c r="G98" s="184">
        <f t="shared" si="10"/>
        <v>0</v>
      </c>
      <c r="H98" s="183">
        <v>8420</v>
      </c>
      <c r="I98" s="184">
        <f t="shared" si="11"/>
        <v>8420</v>
      </c>
      <c r="J98" s="183">
        <v>600</v>
      </c>
      <c r="K98" s="184">
        <f t="shared" si="12"/>
        <v>600</v>
      </c>
      <c r="L98" s="184">
        <v>21</v>
      </c>
      <c r="M98" s="184">
        <f t="shared" si="13"/>
        <v>0</v>
      </c>
      <c r="N98" s="184"/>
      <c r="O98" s="184" t="s">
        <v>318</v>
      </c>
      <c r="P98" s="185" t="s">
        <v>319</v>
      </c>
      <c r="Q98" s="159">
        <v>0</v>
      </c>
      <c r="R98" s="159">
        <f t="shared" si="14"/>
        <v>0</v>
      </c>
      <c r="S98" s="159"/>
      <c r="T98" s="159" t="s">
        <v>207</v>
      </c>
      <c r="U98" s="149"/>
      <c r="V98" s="149"/>
      <c r="W98" s="149"/>
      <c r="X98" s="149"/>
      <c r="Y98" s="149"/>
      <c r="Z98" s="149"/>
      <c r="AA98" s="149"/>
      <c r="AB98" s="149"/>
      <c r="AC98" s="149" t="s">
        <v>396</v>
      </c>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row>
    <row r="99" spans="1:56" outlineLevel="1" x14ac:dyDescent="0.2">
      <c r="A99" s="179">
        <v>90</v>
      </c>
      <c r="B99" s="180" t="s">
        <v>548</v>
      </c>
      <c r="C99" s="188" t="s">
        <v>549</v>
      </c>
      <c r="D99" s="181" t="s">
        <v>395</v>
      </c>
      <c r="E99" s="182">
        <v>1</v>
      </c>
      <c r="F99" s="183"/>
      <c r="G99" s="184">
        <f t="shared" si="10"/>
        <v>0</v>
      </c>
      <c r="H99" s="183">
        <v>4700</v>
      </c>
      <c r="I99" s="184">
        <f t="shared" si="11"/>
        <v>4700</v>
      </c>
      <c r="J99" s="183">
        <v>275</v>
      </c>
      <c r="K99" s="184">
        <f t="shared" si="12"/>
        <v>275</v>
      </c>
      <c r="L99" s="184">
        <v>21</v>
      </c>
      <c r="M99" s="184">
        <f t="shared" si="13"/>
        <v>0</v>
      </c>
      <c r="N99" s="184"/>
      <c r="O99" s="184" t="s">
        <v>318</v>
      </c>
      <c r="P99" s="185" t="s">
        <v>319</v>
      </c>
      <c r="Q99" s="159">
        <v>0</v>
      </c>
      <c r="R99" s="159">
        <f t="shared" si="14"/>
        <v>0</v>
      </c>
      <c r="S99" s="159"/>
      <c r="T99" s="159" t="s">
        <v>207</v>
      </c>
      <c r="U99" s="149"/>
      <c r="V99" s="149"/>
      <c r="W99" s="149"/>
      <c r="X99" s="149"/>
      <c r="Y99" s="149"/>
      <c r="Z99" s="149"/>
      <c r="AA99" s="149"/>
      <c r="AB99" s="149"/>
      <c r="AC99" s="149" t="s">
        <v>396</v>
      </c>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row>
    <row r="100" spans="1:56" outlineLevel="1" x14ac:dyDescent="0.2">
      <c r="A100" s="179">
        <v>91</v>
      </c>
      <c r="B100" s="180" t="s">
        <v>550</v>
      </c>
      <c r="C100" s="188" t="s">
        <v>551</v>
      </c>
      <c r="D100" s="181" t="s">
        <v>395</v>
      </c>
      <c r="E100" s="182">
        <v>2</v>
      </c>
      <c r="F100" s="183"/>
      <c r="G100" s="184">
        <f t="shared" si="10"/>
        <v>0</v>
      </c>
      <c r="H100" s="183">
        <v>10700</v>
      </c>
      <c r="I100" s="184">
        <f t="shared" si="11"/>
        <v>21400</v>
      </c>
      <c r="J100" s="183">
        <v>180</v>
      </c>
      <c r="K100" s="184">
        <f t="shared" si="12"/>
        <v>360</v>
      </c>
      <c r="L100" s="184">
        <v>21</v>
      </c>
      <c r="M100" s="184">
        <f t="shared" si="13"/>
        <v>0</v>
      </c>
      <c r="N100" s="184"/>
      <c r="O100" s="184" t="s">
        <v>318</v>
      </c>
      <c r="P100" s="185" t="s">
        <v>319</v>
      </c>
      <c r="Q100" s="159">
        <v>0</v>
      </c>
      <c r="R100" s="159">
        <f t="shared" si="14"/>
        <v>0</v>
      </c>
      <c r="S100" s="159"/>
      <c r="T100" s="159" t="s">
        <v>207</v>
      </c>
      <c r="U100" s="149"/>
      <c r="V100" s="149"/>
      <c r="W100" s="149"/>
      <c r="X100" s="149"/>
      <c r="Y100" s="149"/>
      <c r="Z100" s="149"/>
      <c r="AA100" s="149"/>
      <c r="AB100" s="149"/>
      <c r="AC100" s="149" t="s">
        <v>396</v>
      </c>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row>
    <row r="101" spans="1:56" outlineLevel="1" x14ac:dyDescent="0.2">
      <c r="A101" s="179">
        <v>92</v>
      </c>
      <c r="B101" s="180" t="s">
        <v>552</v>
      </c>
      <c r="C101" s="188" t="s">
        <v>553</v>
      </c>
      <c r="D101" s="181" t="s">
        <v>395</v>
      </c>
      <c r="E101" s="182">
        <v>1</v>
      </c>
      <c r="F101" s="183"/>
      <c r="G101" s="184">
        <f t="shared" si="10"/>
        <v>0</v>
      </c>
      <c r="H101" s="183">
        <v>14840</v>
      </c>
      <c r="I101" s="184">
        <f t="shared" si="11"/>
        <v>14840</v>
      </c>
      <c r="J101" s="183">
        <v>180</v>
      </c>
      <c r="K101" s="184">
        <f t="shared" si="12"/>
        <v>180</v>
      </c>
      <c r="L101" s="184">
        <v>21</v>
      </c>
      <c r="M101" s="184">
        <f t="shared" si="13"/>
        <v>0</v>
      </c>
      <c r="N101" s="184"/>
      <c r="O101" s="184" t="s">
        <v>318</v>
      </c>
      <c r="P101" s="185" t="s">
        <v>319</v>
      </c>
      <c r="Q101" s="159">
        <v>0</v>
      </c>
      <c r="R101" s="159">
        <f t="shared" si="14"/>
        <v>0</v>
      </c>
      <c r="S101" s="159"/>
      <c r="T101" s="159" t="s">
        <v>207</v>
      </c>
      <c r="U101" s="149"/>
      <c r="V101" s="149"/>
      <c r="W101" s="149"/>
      <c r="X101" s="149"/>
      <c r="Y101" s="149"/>
      <c r="Z101" s="149"/>
      <c r="AA101" s="149"/>
      <c r="AB101" s="149"/>
      <c r="AC101" s="149" t="s">
        <v>396</v>
      </c>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row>
    <row r="102" spans="1:56" outlineLevel="1" x14ac:dyDescent="0.2">
      <c r="A102" s="179">
        <v>93</v>
      </c>
      <c r="B102" s="180" t="s">
        <v>554</v>
      </c>
      <c r="C102" s="188" t="s">
        <v>555</v>
      </c>
      <c r="D102" s="181" t="s">
        <v>395</v>
      </c>
      <c r="E102" s="182">
        <v>1</v>
      </c>
      <c r="F102" s="183"/>
      <c r="G102" s="184">
        <f t="shared" si="10"/>
        <v>0</v>
      </c>
      <c r="H102" s="183">
        <v>970</v>
      </c>
      <c r="I102" s="184">
        <f t="shared" si="11"/>
        <v>970</v>
      </c>
      <c r="J102" s="183">
        <v>180</v>
      </c>
      <c r="K102" s="184">
        <f t="shared" si="12"/>
        <v>180</v>
      </c>
      <c r="L102" s="184">
        <v>21</v>
      </c>
      <c r="M102" s="184">
        <f t="shared" si="13"/>
        <v>0</v>
      </c>
      <c r="N102" s="184"/>
      <c r="O102" s="184" t="s">
        <v>318</v>
      </c>
      <c r="P102" s="185" t="s">
        <v>319</v>
      </c>
      <c r="Q102" s="159">
        <v>0</v>
      </c>
      <c r="R102" s="159">
        <f t="shared" si="14"/>
        <v>0</v>
      </c>
      <c r="S102" s="159"/>
      <c r="T102" s="159" t="s">
        <v>207</v>
      </c>
      <c r="U102" s="149"/>
      <c r="V102" s="149"/>
      <c r="W102" s="149"/>
      <c r="X102" s="149"/>
      <c r="Y102" s="149"/>
      <c r="Z102" s="149"/>
      <c r="AA102" s="149"/>
      <c r="AB102" s="149"/>
      <c r="AC102" s="149" t="s">
        <v>396</v>
      </c>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row>
    <row r="103" spans="1:56" outlineLevel="1" x14ac:dyDescent="0.2">
      <c r="A103" s="179">
        <v>94</v>
      </c>
      <c r="B103" s="180" t="s">
        <v>556</v>
      </c>
      <c r="C103" s="188" t="s">
        <v>557</v>
      </c>
      <c r="D103" s="181" t="s">
        <v>395</v>
      </c>
      <c r="E103" s="182">
        <v>3</v>
      </c>
      <c r="F103" s="183"/>
      <c r="G103" s="184">
        <f t="shared" si="10"/>
        <v>0</v>
      </c>
      <c r="H103" s="183">
        <v>1190</v>
      </c>
      <c r="I103" s="184">
        <f t="shared" si="11"/>
        <v>3570</v>
      </c>
      <c r="J103" s="183">
        <v>180</v>
      </c>
      <c r="K103" s="184">
        <f t="shared" si="12"/>
        <v>540</v>
      </c>
      <c r="L103" s="184">
        <v>21</v>
      </c>
      <c r="M103" s="184">
        <f t="shared" si="13"/>
        <v>0</v>
      </c>
      <c r="N103" s="184"/>
      <c r="O103" s="184" t="s">
        <v>318</v>
      </c>
      <c r="P103" s="185" t="s">
        <v>319</v>
      </c>
      <c r="Q103" s="159">
        <v>0</v>
      </c>
      <c r="R103" s="159">
        <f t="shared" si="14"/>
        <v>0</v>
      </c>
      <c r="S103" s="159"/>
      <c r="T103" s="159" t="s">
        <v>207</v>
      </c>
      <c r="U103" s="149"/>
      <c r="V103" s="149"/>
      <c r="W103" s="149"/>
      <c r="X103" s="149"/>
      <c r="Y103" s="149"/>
      <c r="Z103" s="149"/>
      <c r="AA103" s="149"/>
      <c r="AB103" s="149"/>
      <c r="AC103" s="149" t="s">
        <v>396</v>
      </c>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row>
    <row r="104" spans="1:56" outlineLevel="1" x14ac:dyDescent="0.2">
      <c r="A104" s="179">
        <v>95</v>
      </c>
      <c r="B104" s="180" t="s">
        <v>558</v>
      </c>
      <c r="C104" s="188" t="s">
        <v>472</v>
      </c>
      <c r="D104" s="181" t="s">
        <v>395</v>
      </c>
      <c r="E104" s="182">
        <v>2</v>
      </c>
      <c r="F104" s="183"/>
      <c r="G104" s="184">
        <f t="shared" ref="G104:G122" si="15">ROUND(E104*F104,2)</f>
        <v>0</v>
      </c>
      <c r="H104" s="183">
        <v>2620</v>
      </c>
      <c r="I104" s="184">
        <f t="shared" ref="I104:I122" si="16">ROUND(E104*H104,2)</f>
        <v>5240</v>
      </c>
      <c r="J104" s="183">
        <v>275</v>
      </c>
      <c r="K104" s="184">
        <f t="shared" ref="K104:K122" si="17">ROUND(E104*J104,2)</f>
        <v>550</v>
      </c>
      <c r="L104" s="184">
        <v>21</v>
      </c>
      <c r="M104" s="184">
        <f t="shared" ref="M104:M122" si="18">G104*(1+L104/100)</f>
        <v>0</v>
      </c>
      <c r="N104" s="184"/>
      <c r="O104" s="184" t="s">
        <v>318</v>
      </c>
      <c r="P104" s="185" t="s">
        <v>319</v>
      </c>
      <c r="Q104" s="159">
        <v>0</v>
      </c>
      <c r="R104" s="159">
        <f t="shared" ref="R104:R122" si="19">ROUND(E104*Q104,2)</f>
        <v>0</v>
      </c>
      <c r="S104" s="159"/>
      <c r="T104" s="159" t="s">
        <v>207</v>
      </c>
      <c r="U104" s="149"/>
      <c r="V104" s="149"/>
      <c r="W104" s="149"/>
      <c r="X104" s="149"/>
      <c r="Y104" s="149"/>
      <c r="Z104" s="149"/>
      <c r="AA104" s="149"/>
      <c r="AB104" s="149"/>
      <c r="AC104" s="149" t="s">
        <v>396</v>
      </c>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row>
    <row r="105" spans="1:56" outlineLevel="1" x14ac:dyDescent="0.2">
      <c r="A105" s="179">
        <v>96</v>
      </c>
      <c r="B105" s="180" t="s">
        <v>559</v>
      </c>
      <c r="C105" s="188" t="s">
        <v>474</v>
      </c>
      <c r="D105" s="181" t="s">
        <v>395</v>
      </c>
      <c r="E105" s="182">
        <v>2</v>
      </c>
      <c r="F105" s="183"/>
      <c r="G105" s="184">
        <f t="shared" si="15"/>
        <v>0</v>
      </c>
      <c r="H105" s="183">
        <v>8400</v>
      </c>
      <c r="I105" s="184">
        <f t="shared" si="16"/>
        <v>16800</v>
      </c>
      <c r="J105" s="183">
        <v>275</v>
      </c>
      <c r="K105" s="184">
        <f t="shared" si="17"/>
        <v>550</v>
      </c>
      <c r="L105" s="184">
        <v>21</v>
      </c>
      <c r="M105" s="184">
        <f t="shared" si="18"/>
        <v>0</v>
      </c>
      <c r="N105" s="184"/>
      <c r="O105" s="184" t="s">
        <v>318</v>
      </c>
      <c r="P105" s="185" t="s">
        <v>319</v>
      </c>
      <c r="Q105" s="159">
        <v>0</v>
      </c>
      <c r="R105" s="159">
        <f t="shared" si="19"/>
        <v>0</v>
      </c>
      <c r="S105" s="159"/>
      <c r="T105" s="159" t="s">
        <v>207</v>
      </c>
      <c r="U105" s="149"/>
      <c r="V105" s="149"/>
      <c r="W105" s="149"/>
      <c r="X105" s="149"/>
      <c r="Y105" s="149"/>
      <c r="Z105" s="149"/>
      <c r="AA105" s="149"/>
      <c r="AB105" s="149"/>
      <c r="AC105" s="149" t="s">
        <v>396</v>
      </c>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row>
    <row r="106" spans="1:56" outlineLevel="1" x14ac:dyDescent="0.2">
      <c r="A106" s="179">
        <v>97</v>
      </c>
      <c r="B106" s="180" t="s">
        <v>560</v>
      </c>
      <c r="C106" s="188" t="s">
        <v>476</v>
      </c>
      <c r="D106" s="181" t="s">
        <v>395</v>
      </c>
      <c r="E106" s="182">
        <v>1</v>
      </c>
      <c r="F106" s="183"/>
      <c r="G106" s="184">
        <f t="shared" si="15"/>
        <v>0</v>
      </c>
      <c r="H106" s="183">
        <v>520</v>
      </c>
      <c r="I106" s="184">
        <f t="shared" si="16"/>
        <v>520</v>
      </c>
      <c r="J106" s="183">
        <v>180</v>
      </c>
      <c r="K106" s="184">
        <f t="shared" si="17"/>
        <v>180</v>
      </c>
      <c r="L106" s="184">
        <v>21</v>
      </c>
      <c r="M106" s="184">
        <f t="shared" si="18"/>
        <v>0</v>
      </c>
      <c r="N106" s="184"/>
      <c r="O106" s="184" t="s">
        <v>318</v>
      </c>
      <c r="P106" s="185" t="s">
        <v>319</v>
      </c>
      <c r="Q106" s="159">
        <v>0</v>
      </c>
      <c r="R106" s="159">
        <f t="shared" si="19"/>
        <v>0</v>
      </c>
      <c r="S106" s="159"/>
      <c r="T106" s="159" t="s">
        <v>207</v>
      </c>
      <c r="U106" s="149"/>
      <c r="V106" s="149"/>
      <c r="W106" s="149"/>
      <c r="X106" s="149"/>
      <c r="Y106" s="149"/>
      <c r="Z106" s="149"/>
      <c r="AA106" s="149"/>
      <c r="AB106" s="149"/>
      <c r="AC106" s="149" t="s">
        <v>396</v>
      </c>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row>
    <row r="107" spans="1:56" outlineLevel="1" x14ac:dyDescent="0.2">
      <c r="A107" s="179">
        <v>98</v>
      </c>
      <c r="B107" s="180" t="s">
        <v>561</v>
      </c>
      <c r="C107" s="188" t="s">
        <v>488</v>
      </c>
      <c r="D107" s="181" t="s">
        <v>395</v>
      </c>
      <c r="E107" s="182">
        <v>2</v>
      </c>
      <c r="F107" s="183"/>
      <c r="G107" s="184">
        <f t="shared" si="15"/>
        <v>0</v>
      </c>
      <c r="H107" s="183">
        <v>1176</v>
      </c>
      <c r="I107" s="184">
        <f t="shared" si="16"/>
        <v>2352</v>
      </c>
      <c r="J107" s="183">
        <v>180</v>
      </c>
      <c r="K107" s="184">
        <f t="shared" si="17"/>
        <v>360</v>
      </c>
      <c r="L107" s="184">
        <v>21</v>
      </c>
      <c r="M107" s="184">
        <f t="shared" si="18"/>
        <v>0</v>
      </c>
      <c r="N107" s="184"/>
      <c r="O107" s="184" t="s">
        <v>318</v>
      </c>
      <c r="P107" s="185" t="s">
        <v>319</v>
      </c>
      <c r="Q107" s="159">
        <v>0</v>
      </c>
      <c r="R107" s="159">
        <f t="shared" si="19"/>
        <v>0</v>
      </c>
      <c r="S107" s="159"/>
      <c r="T107" s="159" t="s">
        <v>207</v>
      </c>
      <c r="U107" s="149"/>
      <c r="V107" s="149"/>
      <c r="W107" s="149"/>
      <c r="X107" s="149"/>
      <c r="Y107" s="149"/>
      <c r="Z107" s="149"/>
      <c r="AA107" s="149"/>
      <c r="AB107" s="149"/>
      <c r="AC107" s="149" t="s">
        <v>396</v>
      </c>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row>
    <row r="108" spans="1:56" outlineLevel="1" x14ac:dyDescent="0.2">
      <c r="A108" s="179">
        <v>99</v>
      </c>
      <c r="B108" s="180" t="s">
        <v>562</v>
      </c>
      <c r="C108" s="188" t="s">
        <v>490</v>
      </c>
      <c r="D108" s="181" t="s">
        <v>395</v>
      </c>
      <c r="E108" s="182">
        <v>2</v>
      </c>
      <c r="F108" s="183"/>
      <c r="G108" s="184">
        <f t="shared" si="15"/>
        <v>0</v>
      </c>
      <c r="H108" s="183">
        <v>2160</v>
      </c>
      <c r="I108" s="184">
        <f t="shared" si="16"/>
        <v>4320</v>
      </c>
      <c r="J108" s="183">
        <v>275</v>
      </c>
      <c r="K108" s="184">
        <f t="shared" si="17"/>
        <v>550</v>
      </c>
      <c r="L108" s="184">
        <v>21</v>
      </c>
      <c r="M108" s="184">
        <f t="shared" si="18"/>
        <v>0</v>
      </c>
      <c r="N108" s="184"/>
      <c r="O108" s="184" t="s">
        <v>318</v>
      </c>
      <c r="P108" s="185" t="s">
        <v>319</v>
      </c>
      <c r="Q108" s="159">
        <v>0</v>
      </c>
      <c r="R108" s="159">
        <f t="shared" si="19"/>
        <v>0</v>
      </c>
      <c r="S108" s="159"/>
      <c r="T108" s="159" t="s">
        <v>207</v>
      </c>
      <c r="U108" s="149"/>
      <c r="V108" s="149"/>
      <c r="W108" s="149"/>
      <c r="X108" s="149"/>
      <c r="Y108" s="149"/>
      <c r="Z108" s="149"/>
      <c r="AA108" s="149"/>
      <c r="AB108" s="149"/>
      <c r="AC108" s="149" t="s">
        <v>396</v>
      </c>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row>
    <row r="109" spans="1:56" ht="22.5" outlineLevel="1" x14ac:dyDescent="0.2">
      <c r="A109" s="179">
        <v>100</v>
      </c>
      <c r="B109" s="180" t="s">
        <v>563</v>
      </c>
      <c r="C109" s="188" t="s">
        <v>492</v>
      </c>
      <c r="D109" s="181" t="s">
        <v>395</v>
      </c>
      <c r="E109" s="182">
        <v>1</v>
      </c>
      <c r="F109" s="183"/>
      <c r="G109" s="184">
        <f t="shared" si="15"/>
        <v>0</v>
      </c>
      <c r="H109" s="183">
        <v>11400</v>
      </c>
      <c r="I109" s="184">
        <f t="shared" si="16"/>
        <v>11400</v>
      </c>
      <c r="J109" s="183">
        <v>600</v>
      </c>
      <c r="K109" s="184">
        <f t="shared" si="17"/>
        <v>600</v>
      </c>
      <c r="L109" s="184">
        <v>21</v>
      </c>
      <c r="M109" s="184">
        <f t="shared" si="18"/>
        <v>0</v>
      </c>
      <c r="N109" s="184"/>
      <c r="O109" s="184" t="s">
        <v>318</v>
      </c>
      <c r="P109" s="185" t="s">
        <v>319</v>
      </c>
      <c r="Q109" s="159">
        <v>0</v>
      </c>
      <c r="R109" s="159">
        <f t="shared" si="19"/>
        <v>0</v>
      </c>
      <c r="S109" s="159"/>
      <c r="T109" s="159" t="s">
        <v>207</v>
      </c>
      <c r="U109" s="149"/>
      <c r="V109" s="149"/>
      <c r="W109" s="149"/>
      <c r="X109" s="149"/>
      <c r="Y109" s="149"/>
      <c r="Z109" s="149"/>
      <c r="AA109" s="149"/>
      <c r="AB109" s="149"/>
      <c r="AC109" s="149" t="s">
        <v>396</v>
      </c>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row>
    <row r="110" spans="1:56" outlineLevel="1" x14ac:dyDescent="0.2">
      <c r="A110" s="179">
        <v>101</v>
      </c>
      <c r="B110" s="180" t="s">
        <v>564</v>
      </c>
      <c r="C110" s="188" t="s">
        <v>494</v>
      </c>
      <c r="D110" s="181" t="s">
        <v>395</v>
      </c>
      <c r="E110" s="182">
        <v>10</v>
      </c>
      <c r="F110" s="183"/>
      <c r="G110" s="184">
        <f t="shared" si="15"/>
        <v>0</v>
      </c>
      <c r="H110" s="183">
        <v>6</v>
      </c>
      <c r="I110" s="184">
        <f t="shared" si="16"/>
        <v>60</v>
      </c>
      <c r="J110" s="183">
        <v>6</v>
      </c>
      <c r="K110" s="184">
        <f t="shared" si="17"/>
        <v>60</v>
      </c>
      <c r="L110" s="184">
        <v>21</v>
      </c>
      <c r="M110" s="184">
        <f t="shared" si="18"/>
        <v>0</v>
      </c>
      <c r="N110" s="184"/>
      <c r="O110" s="184" t="s">
        <v>318</v>
      </c>
      <c r="P110" s="185" t="s">
        <v>319</v>
      </c>
      <c r="Q110" s="159">
        <v>0</v>
      </c>
      <c r="R110" s="159">
        <f t="shared" si="19"/>
        <v>0</v>
      </c>
      <c r="S110" s="159"/>
      <c r="T110" s="159" t="s">
        <v>207</v>
      </c>
      <c r="U110" s="149"/>
      <c r="V110" s="149"/>
      <c r="W110" s="149"/>
      <c r="X110" s="149"/>
      <c r="Y110" s="149"/>
      <c r="Z110" s="149"/>
      <c r="AA110" s="149"/>
      <c r="AB110" s="149"/>
      <c r="AC110" s="149" t="s">
        <v>396</v>
      </c>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row>
    <row r="111" spans="1:56" outlineLevel="1" x14ac:dyDescent="0.2">
      <c r="A111" s="179">
        <v>102</v>
      </c>
      <c r="B111" s="180" t="s">
        <v>565</v>
      </c>
      <c r="C111" s="188" t="s">
        <v>496</v>
      </c>
      <c r="D111" s="181" t="s">
        <v>395</v>
      </c>
      <c r="E111" s="182">
        <v>5</v>
      </c>
      <c r="F111" s="183"/>
      <c r="G111" s="184">
        <f t="shared" si="15"/>
        <v>0</v>
      </c>
      <c r="H111" s="183">
        <v>6</v>
      </c>
      <c r="I111" s="184">
        <f t="shared" si="16"/>
        <v>30</v>
      </c>
      <c r="J111" s="183">
        <v>6</v>
      </c>
      <c r="K111" s="184">
        <f t="shared" si="17"/>
        <v>30</v>
      </c>
      <c r="L111" s="184">
        <v>21</v>
      </c>
      <c r="M111" s="184">
        <f t="shared" si="18"/>
        <v>0</v>
      </c>
      <c r="N111" s="184"/>
      <c r="O111" s="184" t="s">
        <v>318</v>
      </c>
      <c r="P111" s="185" t="s">
        <v>319</v>
      </c>
      <c r="Q111" s="159">
        <v>0</v>
      </c>
      <c r="R111" s="159">
        <f t="shared" si="19"/>
        <v>0</v>
      </c>
      <c r="S111" s="159"/>
      <c r="T111" s="159" t="s">
        <v>207</v>
      </c>
      <c r="U111" s="149"/>
      <c r="V111" s="149"/>
      <c r="W111" s="149"/>
      <c r="X111" s="149"/>
      <c r="Y111" s="149"/>
      <c r="Z111" s="149"/>
      <c r="AA111" s="149"/>
      <c r="AB111" s="149"/>
      <c r="AC111" s="149" t="s">
        <v>396</v>
      </c>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row>
    <row r="112" spans="1:56" outlineLevel="1" x14ac:dyDescent="0.2">
      <c r="A112" s="179">
        <v>103</v>
      </c>
      <c r="B112" s="180" t="s">
        <v>566</v>
      </c>
      <c r="C112" s="188" t="s">
        <v>498</v>
      </c>
      <c r="D112" s="181" t="s">
        <v>395</v>
      </c>
      <c r="E112" s="182">
        <v>1</v>
      </c>
      <c r="F112" s="183"/>
      <c r="G112" s="184">
        <f t="shared" si="15"/>
        <v>0</v>
      </c>
      <c r="H112" s="183">
        <v>6</v>
      </c>
      <c r="I112" s="184">
        <f t="shared" si="16"/>
        <v>6</v>
      </c>
      <c r="J112" s="183">
        <v>6</v>
      </c>
      <c r="K112" s="184">
        <f t="shared" si="17"/>
        <v>6</v>
      </c>
      <c r="L112" s="184">
        <v>21</v>
      </c>
      <c r="M112" s="184">
        <f t="shared" si="18"/>
        <v>0</v>
      </c>
      <c r="N112" s="184"/>
      <c r="O112" s="184" t="s">
        <v>318</v>
      </c>
      <c r="P112" s="185" t="s">
        <v>319</v>
      </c>
      <c r="Q112" s="159">
        <v>0</v>
      </c>
      <c r="R112" s="159">
        <f t="shared" si="19"/>
        <v>0</v>
      </c>
      <c r="S112" s="159"/>
      <c r="T112" s="159" t="s">
        <v>207</v>
      </c>
      <c r="U112" s="149"/>
      <c r="V112" s="149"/>
      <c r="W112" s="149"/>
      <c r="X112" s="149"/>
      <c r="Y112" s="149"/>
      <c r="Z112" s="149"/>
      <c r="AA112" s="149"/>
      <c r="AB112" s="149"/>
      <c r="AC112" s="149" t="s">
        <v>396</v>
      </c>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row>
    <row r="113" spans="1:56" ht="22.5" outlineLevel="1" x14ac:dyDescent="0.2">
      <c r="A113" s="179">
        <v>104</v>
      </c>
      <c r="B113" s="180" t="s">
        <v>567</v>
      </c>
      <c r="C113" s="188" t="s">
        <v>500</v>
      </c>
      <c r="D113" s="181" t="s">
        <v>395</v>
      </c>
      <c r="E113" s="182">
        <v>4</v>
      </c>
      <c r="F113" s="183"/>
      <c r="G113" s="184">
        <f t="shared" si="15"/>
        <v>0</v>
      </c>
      <c r="H113" s="183">
        <v>6</v>
      </c>
      <c r="I113" s="184">
        <f t="shared" si="16"/>
        <v>24</v>
      </c>
      <c r="J113" s="183">
        <v>6</v>
      </c>
      <c r="K113" s="184">
        <f t="shared" si="17"/>
        <v>24</v>
      </c>
      <c r="L113" s="184">
        <v>21</v>
      </c>
      <c r="M113" s="184">
        <f t="shared" si="18"/>
        <v>0</v>
      </c>
      <c r="N113" s="184"/>
      <c r="O113" s="184" t="s">
        <v>318</v>
      </c>
      <c r="P113" s="185" t="s">
        <v>319</v>
      </c>
      <c r="Q113" s="159">
        <v>0</v>
      </c>
      <c r="R113" s="159">
        <f t="shared" si="19"/>
        <v>0</v>
      </c>
      <c r="S113" s="159"/>
      <c r="T113" s="159" t="s">
        <v>207</v>
      </c>
      <c r="U113" s="149"/>
      <c r="V113" s="149"/>
      <c r="W113" s="149"/>
      <c r="X113" s="149"/>
      <c r="Y113" s="149"/>
      <c r="Z113" s="149"/>
      <c r="AA113" s="149"/>
      <c r="AB113" s="149"/>
      <c r="AC113" s="149" t="s">
        <v>396</v>
      </c>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row>
    <row r="114" spans="1:56" outlineLevel="1" x14ac:dyDescent="0.2">
      <c r="A114" s="179">
        <v>105</v>
      </c>
      <c r="B114" s="180" t="s">
        <v>568</v>
      </c>
      <c r="C114" s="188" t="s">
        <v>502</v>
      </c>
      <c r="D114" s="181" t="s">
        <v>395</v>
      </c>
      <c r="E114" s="182">
        <v>2</v>
      </c>
      <c r="F114" s="183"/>
      <c r="G114" s="184">
        <f t="shared" si="15"/>
        <v>0</v>
      </c>
      <c r="H114" s="183">
        <v>6</v>
      </c>
      <c r="I114" s="184">
        <f t="shared" si="16"/>
        <v>12</v>
      </c>
      <c r="J114" s="183">
        <v>6</v>
      </c>
      <c r="K114" s="184">
        <f t="shared" si="17"/>
        <v>12</v>
      </c>
      <c r="L114" s="184">
        <v>21</v>
      </c>
      <c r="M114" s="184">
        <f t="shared" si="18"/>
        <v>0</v>
      </c>
      <c r="N114" s="184"/>
      <c r="O114" s="184" t="s">
        <v>318</v>
      </c>
      <c r="P114" s="185" t="s">
        <v>319</v>
      </c>
      <c r="Q114" s="159">
        <v>0</v>
      </c>
      <c r="R114" s="159">
        <f t="shared" si="19"/>
        <v>0</v>
      </c>
      <c r="S114" s="159"/>
      <c r="T114" s="159" t="s">
        <v>207</v>
      </c>
      <c r="U114" s="149"/>
      <c r="V114" s="149"/>
      <c r="W114" s="149"/>
      <c r="X114" s="149"/>
      <c r="Y114" s="149"/>
      <c r="Z114" s="149"/>
      <c r="AA114" s="149"/>
      <c r="AB114" s="149"/>
      <c r="AC114" s="149" t="s">
        <v>396</v>
      </c>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row>
    <row r="115" spans="1:56" outlineLevel="1" x14ac:dyDescent="0.2">
      <c r="A115" s="179">
        <v>106</v>
      </c>
      <c r="B115" s="180" t="s">
        <v>569</v>
      </c>
      <c r="C115" s="188" t="s">
        <v>504</v>
      </c>
      <c r="D115" s="181" t="s">
        <v>395</v>
      </c>
      <c r="E115" s="182">
        <v>2</v>
      </c>
      <c r="F115" s="183"/>
      <c r="G115" s="184">
        <f t="shared" si="15"/>
        <v>0</v>
      </c>
      <c r="H115" s="183">
        <v>495</v>
      </c>
      <c r="I115" s="184">
        <f t="shared" si="16"/>
        <v>990</v>
      </c>
      <c r="J115" s="183">
        <v>275</v>
      </c>
      <c r="K115" s="184">
        <f t="shared" si="17"/>
        <v>550</v>
      </c>
      <c r="L115" s="184">
        <v>21</v>
      </c>
      <c r="M115" s="184">
        <f t="shared" si="18"/>
        <v>0</v>
      </c>
      <c r="N115" s="184"/>
      <c r="O115" s="184" t="s">
        <v>318</v>
      </c>
      <c r="P115" s="185" t="s">
        <v>319</v>
      </c>
      <c r="Q115" s="159">
        <v>0</v>
      </c>
      <c r="R115" s="159">
        <f t="shared" si="19"/>
        <v>0</v>
      </c>
      <c r="S115" s="159"/>
      <c r="T115" s="159" t="s">
        <v>207</v>
      </c>
      <c r="U115" s="149"/>
      <c r="V115" s="149"/>
      <c r="W115" s="149"/>
      <c r="X115" s="149"/>
      <c r="Y115" s="149"/>
      <c r="Z115" s="149"/>
      <c r="AA115" s="149"/>
      <c r="AB115" s="149"/>
      <c r="AC115" s="149" t="s">
        <v>396</v>
      </c>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row>
    <row r="116" spans="1:56" outlineLevel="1" x14ac:dyDescent="0.2">
      <c r="A116" s="179">
        <v>107</v>
      </c>
      <c r="B116" s="180" t="s">
        <v>570</v>
      </c>
      <c r="C116" s="188" t="s">
        <v>506</v>
      </c>
      <c r="D116" s="181" t="s">
        <v>395</v>
      </c>
      <c r="E116" s="182">
        <v>100</v>
      </c>
      <c r="F116" s="183"/>
      <c r="G116" s="184">
        <f t="shared" si="15"/>
        <v>0</v>
      </c>
      <c r="H116" s="183">
        <v>22</v>
      </c>
      <c r="I116" s="184">
        <f t="shared" si="16"/>
        <v>2200</v>
      </c>
      <c r="J116" s="183">
        <v>22</v>
      </c>
      <c r="K116" s="184">
        <f t="shared" si="17"/>
        <v>2200</v>
      </c>
      <c r="L116" s="184">
        <v>21</v>
      </c>
      <c r="M116" s="184">
        <f t="shared" si="18"/>
        <v>0</v>
      </c>
      <c r="N116" s="184"/>
      <c r="O116" s="184" t="s">
        <v>318</v>
      </c>
      <c r="P116" s="185" t="s">
        <v>319</v>
      </c>
      <c r="Q116" s="159">
        <v>0</v>
      </c>
      <c r="R116" s="159">
        <f t="shared" si="19"/>
        <v>0</v>
      </c>
      <c r="S116" s="159"/>
      <c r="T116" s="159" t="s">
        <v>207</v>
      </c>
      <c r="U116" s="149"/>
      <c r="V116" s="149"/>
      <c r="W116" s="149"/>
      <c r="X116" s="149"/>
      <c r="Y116" s="149"/>
      <c r="Z116" s="149"/>
      <c r="AA116" s="149"/>
      <c r="AB116" s="149"/>
      <c r="AC116" s="149" t="s">
        <v>396</v>
      </c>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row>
    <row r="117" spans="1:56" outlineLevel="1" x14ac:dyDescent="0.2">
      <c r="A117" s="179">
        <v>108</v>
      </c>
      <c r="B117" s="180" t="s">
        <v>571</v>
      </c>
      <c r="C117" s="188" t="s">
        <v>508</v>
      </c>
      <c r="D117" s="181" t="s">
        <v>395</v>
      </c>
      <c r="E117" s="182">
        <v>2</v>
      </c>
      <c r="F117" s="183"/>
      <c r="G117" s="184">
        <f t="shared" si="15"/>
        <v>0</v>
      </c>
      <c r="H117" s="183">
        <v>22</v>
      </c>
      <c r="I117" s="184">
        <f t="shared" si="16"/>
        <v>44</v>
      </c>
      <c r="J117" s="183">
        <v>22</v>
      </c>
      <c r="K117" s="184">
        <f t="shared" si="17"/>
        <v>44</v>
      </c>
      <c r="L117" s="184">
        <v>21</v>
      </c>
      <c r="M117" s="184">
        <f t="shared" si="18"/>
        <v>0</v>
      </c>
      <c r="N117" s="184"/>
      <c r="O117" s="184" t="s">
        <v>318</v>
      </c>
      <c r="P117" s="185" t="s">
        <v>319</v>
      </c>
      <c r="Q117" s="159">
        <v>0</v>
      </c>
      <c r="R117" s="159">
        <f t="shared" si="19"/>
        <v>0</v>
      </c>
      <c r="S117" s="159"/>
      <c r="T117" s="159" t="s">
        <v>207</v>
      </c>
      <c r="U117" s="149"/>
      <c r="V117" s="149"/>
      <c r="W117" s="149"/>
      <c r="X117" s="149"/>
      <c r="Y117" s="149"/>
      <c r="Z117" s="149"/>
      <c r="AA117" s="149"/>
      <c r="AB117" s="149"/>
      <c r="AC117" s="149" t="s">
        <v>396</v>
      </c>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row>
    <row r="118" spans="1:56" outlineLevel="1" x14ac:dyDescent="0.2">
      <c r="A118" s="179">
        <v>109</v>
      </c>
      <c r="B118" s="180" t="s">
        <v>572</v>
      </c>
      <c r="C118" s="188" t="s">
        <v>510</v>
      </c>
      <c r="D118" s="181" t="s">
        <v>395</v>
      </c>
      <c r="E118" s="182">
        <v>2</v>
      </c>
      <c r="F118" s="183"/>
      <c r="G118" s="184">
        <f t="shared" si="15"/>
        <v>0</v>
      </c>
      <c r="H118" s="183">
        <v>55</v>
      </c>
      <c r="I118" s="184">
        <f t="shared" si="16"/>
        <v>110</v>
      </c>
      <c r="J118" s="183">
        <v>55</v>
      </c>
      <c r="K118" s="184">
        <f t="shared" si="17"/>
        <v>110</v>
      </c>
      <c r="L118" s="184">
        <v>21</v>
      </c>
      <c r="M118" s="184">
        <f t="shared" si="18"/>
        <v>0</v>
      </c>
      <c r="N118" s="184"/>
      <c r="O118" s="184" t="s">
        <v>318</v>
      </c>
      <c r="P118" s="185" t="s">
        <v>319</v>
      </c>
      <c r="Q118" s="159">
        <v>0</v>
      </c>
      <c r="R118" s="159">
        <f t="shared" si="19"/>
        <v>0</v>
      </c>
      <c r="S118" s="159"/>
      <c r="T118" s="159" t="s">
        <v>207</v>
      </c>
      <c r="U118" s="149"/>
      <c r="V118" s="149"/>
      <c r="W118" s="149"/>
      <c r="X118" s="149"/>
      <c r="Y118" s="149"/>
      <c r="Z118" s="149"/>
      <c r="AA118" s="149"/>
      <c r="AB118" s="149"/>
      <c r="AC118" s="149" t="s">
        <v>396</v>
      </c>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row>
    <row r="119" spans="1:56" outlineLevel="1" x14ac:dyDescent="0.2">
      <c r="A119" s="179">
        <v>110</v>
      </c>
      <c r="B119" s="180" t="s">
        <v>573</v>
      </c>
      <c r="C119" s="188" t="s">
        <v>512</v>
      </c>
      <c r="D119" s="181" t="s">
        <v>395</v>
      </c>
      <c r="E119" s="182">
        <v>2</v>
      </c>
      <c r="F119" s="183"/>
      <c r="G119" s="184">
        <f t="shared" si="15"/>
        <v>0</v>
      </c>
      <c r="H119" s="183">
        <v>33</v>
      </c>
      <c r="I119" s="184">
        <f t="shared" si="16"/>
        <v>66</v>
      </c>
      <c r="J119" s="183">
        <v>33</v>
      </c>
      <c r="K119" s="184">
        <f t="shared" si="17"/>
        <v>66</v>
      </c>
      <c r="L119" s="184">
        <v>21</v>
      </c>
      <c r="M119" s="184">
        <f t="shared" si="18"/>
        <v>0</v>
      </c>
      <c r="N119" s="184"/>
      <c r="O119" s="184" t="s">
        <v>318</v>
      </c>
      <c r="P119" s="185" t="s">
        <v>319</v>
      </c>
      <c r="Q119" s="159">
        <v>0</v>
      </c>
      <c r="R119" s="159">
        <f t="shared" si="19"/>
        <v>0</v>
      </c>
      <c r="S119" s="159"/>
      <c r="T119" s="159" t="s">
        <v>207</v>
      </c>
      <c r="U119" s="149"/>
      <c r="V119" s="149"/>
      <c r="W119" s="149"/>
      <c r="X119" s="149"/>
      <c r="Y119" s="149"/>
      <c r="Z119" s="149"/>
      <c r="AA119" s="149"/>
      <c r="AB119" s="149"/>
      <c r="AC119" s="149" t="s">
        <v>396</v>
      </c>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row>
    <row r="120" spans="1:56" outlineLevel="1" x14ac:dyDescent="0.2">
      <c r="A120" s="179">
        <v>111</v>
      </c>
      <c r="B120" s="180" t="s">
        <v>574</v>
      </c>
      <c r="C120" s="188" t="s">
        <v>514</v>
      </c>
      <c r="D120" s="181" t="s">
        <v>395</v>
      </c>
      <c r="E120" s="182">
        <v>2</v>
      </c>
      <c r="F120" s="183"/>
      <c r="G120" s="184">
        <f t="shared" si="15"/>
        <v>0</v>
      </c>
      <c r="H120" s="183">
        <v>33</v>
      </c>
      <c r="I120" s="184">
        <f t="shared" si="16"/>
        <v>66</v>
      </c>
      <c r="J120" s="183">
        <v>33</v>
      </c>
      <c r="K120" s="184">
        <f t="shared" si="17"/>
        <v>66</v>
      </c>
      <c r="L120" s="184">
        <v>21</v>
      </c>
      <c r="M120" s="184">
        <f t="shared" si="18"/>
        <v>0</v>
      </c>
      <c r="N120" s="184"/>
      <c r="O120" s="184" t="s">
        <v>318</v>
      </c>
      <c r="P120" s="185" t="s">
        <v>319</v>
      </c>
      <c r="Q120" s="159">
        <v>0</v>
      </c>
      <c r="R120" s="159">
        <f t="shared" si="19"/>
        <v>0</v>
      </c>
      <c r="S120" s="159"/>
      <c r="T120" s="159" t="s">
        <v>207</v>
      </c>
      <c r="U120" s="149"/>
      <c r="V120" s="149"/>
      <c r="W120" s="149"/>
      <c r="X120" s="149"/>
      <c r="Y120" s="149"/>
      <c r="Z120" s="149"/>
      <c r="AA120" s="149"/>
      <c r="AB120" s="149"/>
      <c r="AC120" s="149" t="s">
        <v>396</v>
      </c>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row>
    <row r="121" spans="1:56" outlineLevel="1" x14ac:dyDescent="0.2">
      <c r="A121" s="179">
        <v>112</v>
      </c>
      <c r="B121" s="180" t="s">
        <v>575</v>
      </c>
      <c r="C121" s="188" t="s">
        <v>516</v>
      </c>
      <c r="D121" s="181" t="s">
        <v>395</v>
      </c>
      <c r="E121" s="182">
        <v>2</v>
      </c>
      <c r="F121" s="183"/>
      <c r="G121" s="184">
        <f t="shared" si="15"/>
        <v>0</v>
      </c>
      <c r="H121" s="183">
        <v>66</v>
      </c>
      <c r="I121" s="184">
        <f t="shared" si="16"/>
        <v>132</v>
      </c>
      <c r="J121" s="183">
        <v>33</v>
      </c>
      <c r="K121" s="184">
        <f t="shared" si="17"/>
        <v>66</v>
      </c>
      <c r="L121" s="184">
        <v>21</v>
      </c>
      <c r="M121" s="184">
        <f t="shared" si="18"/>
        <v>0</v>
      </c>
      <c r="N121" s="184"/>
      <c r="O121" s="184" t="s">
        <v>318</v>
      </c>
      <c r="P121" s="185" t="s">
        <v>319</v>
      </c>
      <c r="Q121" s="159">
        <v>0</v>
      </c>
      <c r="R121" s="159">
        <f t="shared" si="19"/>
        <v>0</v>
      </c>
      <c r="S121" s="159"/>
      <c r="T121" s="159" t="s">
        <v>207</v>
      </c>
      <c r="U121" s="149"/>
      <c r="V121" s="149"/>
      <c r="W121" s="149"/>
      <c r="X121" s="149"/>
      <c r="Y121" s="149"/>
      <c r="Z121" s="149"/>
      <c r="AA121" s="149"/>
      <c r="AB121" s="149"/>
      <c r="AC121" s="149" t="s">
        <v>396</v>
      </c>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row>
    <row r="122" spans="1:56" outlineLevel="1" x14ac:dyDescent="0.2">
      <c r="A122" s="179">
        <v>113</v>
      </c>
      <c r="B122" s="180" t="s">
        <v>576</v>
      </c>
      <c r="C122" s="188" t="s">
        <v>518</v>
      </c>
      <c r="D122" s="181" t="s">
        <v>519</v>
      </c>
      <c r="E122" s="182">
        <v>1</v>
      </c>
      <c r="F122" s="183"/>
      <c r="G122" s="184">
        <f t="shared" si="15"/>
        <v>0</v>
      </c>
      <c r="H122" s="183">
        <v>2750</v>
      </c>
      <c r="I122" s="184">
        <f t="shared" si="16"/>
        <v>2750</v>
      </c>
      <c r="J122" s="183">
        <v>2750</v>
      </c>
      <c r="K122" s="184">
        <f t="shared" si="17"/>
        <v>2750</v>
      </c>
      <c r="L122" s="184">
        <v>21</v>
      </c>
      <c r="M122" s="184">
        <f t="shared" si="18"/>
        <v>0</v>
      </c>
      <c r="N122" s="184"/>
      <c r="O122" s="184" t="s">
        <v>318</v>
      </c>
      <c r="P122" s="185" t="s">
        <v>319</v>
      </c>
      <c r="Q122" s="159">
        <v>0</v>
      </c>
      <c r="R122" s="159">
        <f t="shared" si="19"/>
        <v>0</v>
      </c>
      <c r="S122" s="159"/>
      <c r="T122" s="159" t="s">
        <v>207</v>
      </c>
      <c r="U122" s="149"/>
      <c r="V122" s="149"/>
      <c r="W122" s="149"/>
      <c r="X122" s="149"/>
      <c r="Y122" s="149"/>
      <c r="Z122" s="149"/>
      <c r="AA122" s="149"/>
      <c r="AB122" s="149"/>
      <c r="AC122" s="149" t="s">
        <v>396</v>
      </c>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row>
    <row r="123" spans="1:56" ht="25.5" x14ac:dyDescent="0.2">
      <c r="A123" s="161" t="s">
        <v>314</v>
      </c>
      <c r="B123" s="162" t="s">
        <v>182</v>
      </c>
      <c r="C123" s="186" t="s">
        <v>183</v>
      </c>
      <c r="D123" s="163"/>
      <c r="E123" s="164"/>
      <c r="F123" s="165"/>
      <c r="G123" s="165">
        <f>SUMIF(AC124:AC141,"&lt;&gt;NOR",G124:G141)</f>
        <v>0</v>
      </c>
      <c r="H123" s="165"/>
      <c r="I123" s="165">
        <f>SUM(I124:I141)</f>
        <v>50636</v>
      </c>
      <c r="J123" s="165"/>
      <c r="K123" s="165">
        <f>SUM(K124:K141)</f>
        <v>8067</v>
      </c>
      <c r="L123" s="165"/>
      <c r="M123" s="165">
        <f>SUM(M124:M141)</f>
        <v>0</v>
      </c>
      <c r="N123" s="165"/>
      <c r="O123" s="165"/>
      <c r="P123" s="166"/>
      <c r="Q123" s="160"/>
      <c r="R123" s="160">
        <f>SUM(R124:R141)</f>
        <v>0</v>
      </c>
      <c r="S123" s="160"/>
      <c r="T123" s="160"/>
      <c r="AC123" t="s">
        <v>315</v>
      </c>
    </row>
    <row r="124" spans="1:56" outlineLevel="1" x14ac:dyDescent="0.2">
      <c r="A124" s="179">
        <v>114</v>
      </c>
      <c r="B124" s="180" t="s">
        <v>577</v>
      </c>
      <c r="C124" s="188" t="s">
        <v>416</v>
      </c>
      <c r="D124" s="181" t="s">
        <v>395</v>
      </c>
      <c r="E124" s="182">
        <v>5</v>
      </c>
      <c r="F124" s="183"/>
      <c r="G124" s="184">
        <f t="shared" ref="G124:G141" si="20">ROUND(E124*F124,2)</f>
        <v>0</v>
      </c>
      <c r="H124" s="183">
        <v>154</v>
      </c>
      <c r="I124" s="184">
        <f t="shared" ref="I124:I141" si="21">ROUND(E124*H124,2)</f>
        <v>770</v>
      </c>
      <c r="J124" s="183">
        <v>154</v>
      </c>
      <c r="K124" s="184">
        <f t="shared" ref="K124:K141" si="22">ROUND(E124*J124,2)</f>
        <v>770</v>
      </c>
      <c r="L124" s="184">
        <v>21</v>
      </c>
      <c r="M124" s="184">
        <f t="shared" ref="M124:M141" si="23">G124*(1+L124/100)</f>
        <v>0</v>
      </c>
      <c r="N124" s="184"/>
      <c r="O124" s="184" t="s">
        <v>318</v>
      </c>
      <c r="P124" s="185" t="s">
        <v>319</v>
      </c>
      <c r="Q124" s="159">
        <v>0</v>
      </c>
      <c r="R124" s="159">
        <f t="shared" ref="R124:R141" si="24">ROUND(E124*Q124,2)</f>
        <v>0</v>
      </c>
      <c r="S124" s="159"/>
      <c r="T124" s="159" t="s">
        <v>207</v>
      </c>
      <c r="U124" s="149"/>
      <c r="V124" s="149"/>
      <c r="W124" s="149"/>
      <c r="X124" s="149"/>
      <c r="Y124" s="149"/>
      <c r="Z124" s="149"/>
      <c r="AA124" s="149"/>
      <c r="AB124" s="149"/>
      <c r="AC124" s="149" t="s">
        <v>396</v>
      </c>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row>
    <row r="125" spans="1:56" outlineLevel="1" x14ac:dyDescent="0.2">
      <c r="A125" s="179">
        <v>115</v>
      </c>
      <c r="B125" s="180" t="s">
        <v>578</v>
      </c>
      <c r="C125" s="188" t="s">
        <v>418</v>
      </c>
      <c r="D125" s="181" t="s">
        <v>395</v>
      </c>
      <c r="E125" s="182">
        <v>2</v>
      </c>
      <c r="F125" s="183"/>
      <c r="G125" s="184">
        <f t="shared" si="20"/>
        <v>0</v>
      </c>
      <c r="H125" s="183">
        <v>154</v>
      </c>
      <c r="I125" s="184">
        <f t="shared" si="21"/>
        <v>308</v>
      </c>
      <c r="J125" s="183">
        <v>154</v>
      </c>
      <c r="K125" s="184">
        <f t="shared" si="22"/>
        <v>308</v>
      </c>
      <c r="L125" s="184">
        <v>21</v>
      </c>
      <c r="M125" s="184">
        <f t="shared" si="23"/>
        <v>0</v>
      </c>
      <c r="N125" s="184"/>
      <c r="O125" s="184" t="s">
        <v>318</v>
      </c>
      <c r="P125" s="185" t="s">
        <v>319</v>
      </c>
      <c r="Q125" s="159">
        <v>0</v>
      </c>
      <c r="R125" s="159">
        <f t="shared" si="24"/>
        <v>0</v>
      </c>
      <c r="S125" s="159"/>
      <c r="T125" s="159" t="s">
        <v>207</v>
      </c>
      <c r="U125" s="149"/>
      <c r="V125" s="149"/>
      <c r="W125" s="149"/>
      <c r="X125" s="149"/>
      <c r="Y125" s="149"/>
      <c r="Z125" s="149"/>
      <c r="AA125" s="149"/>
      <c r="AB125" s="149"/>
      <c r="AC125" s="149" t="s">
        <v>396</v>
      </c>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row>
    <row r="126" spans="1:56" outlineLevel="1" x14ac:dyDescent="0.2">
      <c r="A126" s="179">
        <v>116</v>
      </c>
      <c r="B126" s="180" t="s">
        <v>579</v>
      </c>
      <c r="C126" s="188" t="s">
        <v>420</v>
      </c>
      <c r="D126" s="181" t="s">
        <v>395</v>
      </c>
      <c r="E126" s="182">
        <v>7</v>
      </c>
      <c r="F126" s="183"/>
      <c r="G126" s="184">
        <f t="shared" si="20"/>
        <v>0</v>
      </c>
      <c r="H126" s="183">
        <v>88</v>
      </c>
      <c r="I126" s="184">
        <f t="shared" si="21"/>
        <v>616</v>
      </c>
      <c r="J126" s="183">
        <v>88</v>
      </c>
      <c r="K126" s="184">
        <f t="shared" si="22"/>
        <v>616</v>
      </c>
      <c r="L126" s="184">
        <v>21</v>
      </c>
      <c r="M126" s="184">
        <f t="shared" si="23"/>
        <v>0</v>
      </c>
      <c r="N126" s="184"/>
      <c r="O126" s="184" t="s">
        <v>318</v>
      </c>
      <c r="P126" s="185" t="s">
        <v>319</v>
      </c>
      <c r="Q126" s="159">
        <v>0</v>
      </c>
      <c r="R126" s="159">
        <f t="shared" si="24"/>
        <v>0</v>
      </c>
      <c r="S126" s="159"/>
      <c r="T126" s="159" t="s">
        <v>207</v>
      </c>
      <c r="U126" s="149"/>
      <c r="V126" s="149"/>
      <c r="W126" s="149"/>
      <c r="X126" s="149"/>
      <c r="Y126" s="149"/>
      <c r="Z126" s="149"/>
      <c r="AA126" s="149"/>
      <c r="AB126" s="149"/>
      <c r="AC126" s="149" t="s">
        <v>396</v>
      </c>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row>
    <row r="127" spans="1:56" outlineLevel="1" x14ac:dyDescent="0.2">
      <c r="A127" s="179">
        <v>117</v>
      </c>
      <c r="B127" s="180" t="s">
        <v>580</v>
      </c>
      <c r="C127" s="188" t="s">
        <v>422</v>
      </c>
      <c r="D127" s="181" t="s">
        <v>395</v>
      </c>
      <c r="E127" s="182">
        <v>7</v>
      </c>
      <c r="F127" s="183"/>
      <c r="G127" s="184">
        <f t="shared" si="20"/>
        <v>0</v>
      </c>
      <c r="H127" s="183">
        <v>17</v>
      </c>
      <c r="I127" s="184">
        <f t="shared" si="21"/>
        <v>119</v>
      </c>
      <c r="J127" s="183">
        <v>6</v>
      </c>
      <c r="K127" s="184">
        <f t="shared" si="22"/>
        <v>42</v>
      </c>
      <c r="L127" s="184">
        <v>21</v>
      </c>
      <c r="M127" s="184">
        <f t="shared" si="23"/>
        <v>0</v>
      </c>
      <c r="N127" s="184"/>
      <c r="O127" s="184" t="s">
        <v>318</v>
      </c>
      <c r="P127" s="185" t="s">
        <v>319</v>
      </c>
      <c r="Q127" s="159">
        <v>0</v>
      </c>
      <c r="R127" s="159">
        <f t="shared" si="24"/>
        <v>0</v>
      </c>
      <c r="S127" s="159"/>
      <c r="T127" s="159" t="s">
        <v>207</v>
      </c>
      <c r="U127" s="149"/>
      <c r="V127" s="149"/>
      <c r="W127" s="149"/>
      <c r="X127" s="149"/>
      <c r="Y127" s="149"/>
      <c r="Z127" s="149"/>
      <c r="AA127" s="149"/>
      <c r="AB127" s="149"/>
      <c r="AC127" s="149" t="s">
        <v>396</v>
      </c>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row>
    <row r="128" spans="1:56" outlineLevel="1" x14ac:dyDescent="0.2">
      <c r="A128" s="179">
        <v>118</v>
      </c>
      <c r="B128" s="180" t="s">
        <v>581</v>
      </c>
      <c r="C128" s="188" t="s">
        <v>424</v>
      </c>
      <c r="D128" s="181" t="s">
        <v>395</v>
      </c>
      <c r="E128" s="182">
        <v>7</v>
      </c>
      <c r="F128" s="183"/>
      <c r="G128" s="184">
        <f t="shared" si="20"/>
        <v>0</v>
      </c>
      <c r="H128" s="183">
        <v>110</v>
      </c>
      <c r="I128" s="184">
        <f t="shared" si="21"/>
        <v>770</v>
      </c>
      <c r="J128" s="183">
        <v>110</v>
      </c>
      <c r="K128" s="184">
        <f t="shared" si="22"/>
        <v>770</v>
      </c>
      <c r="L128" s="184">
        <v>21</v>
      </c>
      <c r="M128" s="184">
        <f t="shared" si="23"/>
        <v>0</v>
      </c>
      <c r="N128" s="184"/>
      <c r="O128" s="184" t="s">
        <v>318</v>
      </c>
      <c r="P128" s="185" t="s">
        <v>319</v>
      </c>
      <c r="Q128" s="159">
        <v>0</v>
      </c>
      <c r="R128" s="159">
        <f t="shared" si="24"/>
        <v>0</v>
      </c>
      <c r="S128" s="159"/>
      <c r="T128" s="159" t="s">
        <v>207</v>
      </c>
      <c r="U128" s="149"/>
      <c r="V128" s="149"/>
      <c r="W128" s="149"/>
      <c r="X128" s="149"/>
      <c r="Y128" s="149"/>
      <c r="Z128" s="149"/>
      <c r="AA128" s="149"/>
      <c r="AB128" s="149"/>
      <c r="AC128" s="149" t="s">
        <v>396</v>
      </c>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row>
    <row r="129" spans="1:56" outlineLevel="1" x14ac:dyDescent="0.2">
      <c r="A129" s="179">
        <v>119</v>
      </c>
      <c r="B129" s="180" t="s">
        <v>582</v>
      </c>
      <c r="C129" s="188" t="s">
        <v>426</v>
      </c>
      <c r="D129" s="181" t="s">
        <v>395</v>
      </c>
      <c r="E129" s="182">
        <v>7</v>
      </c>
      <c r="F129" s="183"/>
      <c r="G129" s="184">
        <f t="shared" si="20"/>
        <v>0</v>
      </c>
      <c r="H129" s="183">
        <v>11</v>
      </c>
      <c r="I129" s="184">
        <f t="shared" si="21"/>
        <v>77</v>
      </c>
      <c r="J129" s="183">
        <v>11</v>
      </c>
      <c r="K129" s="184">
        <f t="shared" si="22"/>
        <v>77</v>
      </c>
      <c r="L129" s="184">
        <v>21</v>
      </c>
      <c r="M129" s="184">
        <f t="shared" si="23"/>
        <v>0</v>
      </c>
      <c r="N129" s="184"/>
      <c r="O129" s="184" t="s">
        <v>318</v>
      </c>
      <c r="P129" s="185" t="s">
        <v>319</v>
      </c>
      <c r="Q129" s="159">
        <v>0</v>
      </c>
      <c r="R129" s="159">
        <f t="shared" si="24"/>
        <v>0</v>
      </c>
      <c r="S129" s="159"/>
      <c r="T129" s="159" t="s">
        <v>207</v>
      </c>
      <c r="U129" s="149"/>
      <c r="V129" s="149"/>
      <c r="W129" s="149"/>
      <c r="X129" s="149"/>
      <c r="Y129" s="149"/>
      <c r="Z129" s="149"/>
      <c r="AA129" s="149"/>
      <c r="AB129" s="149"/>
      <c r="AC129" s="149" t="s">
        <v>396</v>
      </c>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row>
    <row r="130" spans="1:56" outlineLevel="1" x14ac:dyDescent="0.2">
      <c r="A130" s="179">
        <v>120</v>
      </c>
      <c r="B130" s="180" t="s">
        <v>583</v>
      </c>
      <c r="C130" s="188" t="s">
        <v>428</v>
      </c>
      <c r="D130" s="181" t="s">
        <v>395</v>
      </c>
      <c r="E130" s="182">
        <v>4</v>
      </c>
      <c r="F130" s="183"/>
      <c r="G130" s="184">
        <f t="shared" si="20"/>
        <v>0</v>
      </c>
      <c r="H130" s="183">
        <v>220</v>
      </c>
      <c r="I130" s="184">
        <f t="shared" si="21"/>
        <v>880</v>
      </c>
      <c r="J130" s="183">
        <v>220</v>
      </c>
      <c r="K130" s="184">
        <f t="shared" si="22"/>
        <v>880</v>
      </c>
      <c r="L130" s="184">
        <v>21</v>
      </c>
      <c r="M130" s="184">
        <f t="shared" si="23"/>
        <v>0</v>
      </c>
      <c r="N130" s="184"/>
      <c r="O130" s="184" t="s">
        <v>318</v>
      </c>
      <c r="P130" s="185" t="s">
        <v>319</v>
      </c>
      <c r="Q130" s="159">
        <v>0</v>
      </c>
      <c r="R130" s="159">
        <f t="shared" si="24"/>
        <v>0</v>
      </c>
      <c r="S130" s="159"/>
      <c r="T130" s="159" t="s">
        <v>207</v>
      </c>
      <c r="U130" s="149"/>
      <c r="V130" s="149"/>
      <c r="W130" s="149"/>
      <c r="X130" s="149"/>
      <c r="Y130" s="149"/>
      <c r="Z130" s="149"/>
      <c r="AA130" s="149"/>
      <c r="AB130" s="149"/>
      <c r="AC130" s="149" t="s">
        <v>396</v>
      </c>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row>
    <row r="131" spans="1:56" outlineLevel="1" x14ac:dyDescent="0.2">
      <c r="A131" s="179">
        <v>121</v>
      </c>
      <c r="B131" s="180" t="s">
        <v>584</v>
      </c>
      <c r="C131" s="188" t="s">
        <v>434</v>
      </c>
      <c r="D131" s="181" t="s">
        <v>395</v>
      </c>
      <c r="E131" s="182">
        <v>4</v>
      </c>
      <c r="F131" s="183"/>
      <c r="G131" s="184">
        <f t="shared" si="20"/>
        <v>0</v>
      </c>
      <c r="H131" s="183">
        <v>220</v>
      </c>
      <c r="I131" s="184">
        <f t="shared" si="21"/>
        <v>880</v>
      </c>
      <c r="J131" s="183">
        <v>220</v>
      </c>
      <c r="K131" s="184">
        <f t="shared" si="22"/>
        <v>880</v>
      </c>
      <c r="L131" s="184">
        <v>21</v>
      </c>
      <c r="M131" s="184">
        <f t="shared" si="23"/>
        <v>0</v>
      </c>
      <c r="N131" s="184"/>
      <c r="O131" s="184" t="s">
        <v>318</v>
      </c>
      <c r="P131" s="185" t="s">
        <v>319</v>
      </c>
      <c r="Q131" s="159">
        <v>0</v>
      </c>
      <c r="R131" s="159">
        <f t="shared" si="24"/>
        <v>0</v>
      </c>
      <c r="S131" s="159"/>
      <c r="T131" s="159" t="s">
        <v>207</v>
      </c>
      <c r="U131" s="149"/>
      <c r="V131" s="149"/>
      <c r="W131" s="149"/>
      <c r="X131" s="149"/>
      <c r="Y131" s="149"/>
      <c r="Z131" s="149"/>
      <c r="AA131" s="149"/>
      <c r="AB131" s="149"/>
      <c r="AC131" s="149" t="s">
        <v>396</v>
      </c>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row>
    <row r="132" spans="1:56" outlineLevel="1" x14ac:dyDescent="0.2">
      <c r="A132" s="179">
        <v>122</v>
      </c>
      <c r="B132" s="180" t="s">
        <v>585</v>
      </c>
      <c r="C132" s="188" t="s">
        <v>586</v>
      </c>
      <c r="D132" s="181" t="s">
        <v>395</v>
      </c>
      <c r="E132" s="182">
        <v>1</v>
      </c>
      <c r="F132" s="183"/>
      <c r="G132" s="184">
        <f t="shared" si="20"/>
        <v>0</v>
      </c>
      <c r="H132" s="183">
        <v>15110</v>
      </c>
      <c r="I132" s="184">
        <f t="shared" si="21"/>
        <v>15110</v>
      </c>
      <c r="J132" s="183">
        <v>180</v>
      </c>
      <c r="K132" s="184">
        <f t="shared" si="22"/>
        <v>180</v>
      </c>
      <c r="L132" s="184">
        <v>21</v>
      </c>
      <c r="M132" s="184">
        <f t="shared" si="23"/>
        <v>0</v>
      </c>
      <c r="N132" s="184"/>
      <c r="O132" s="184" t="s">
        <v>318</v>
      </c>
      <c r="P132" s="185" t="s">
        <v>319</v>
      </c>
      <c r="Q132" s="159">
        <v>0</v>
      </c>
      <c r="R132" s="159">
        <f t="shared" si="24"/>
        <v>0</v>
      </c>
      <c r="S132" s="159"/>
      <c r="T132" s="159" t="s">
        <v>207</v>
      </c>
      <c r="U132" s="149"/>
      <c r="V132" s="149"/>
      <c r="W132" s="149"/>
      <c r="X132" s="149"/>
      <c r="Y132" s="149"/>
      <c r="Z132" s="149"/>
      <c r="AA132" s="149"/>
      <c r="AB132" s="149"/>
      <c r="AC132" s="149" t="s">
        <v>396</v>
      </c>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row>
    <row r="133" spans="1:56" outlineLevel="1" x14ac:dyDescent="0.2">
      <c r="A133" s="179">
        <v>123</v>
      </c>
      <c r="B133" s="180" t="s">
        <v>587</v>
      </c>
      <c r="C133" s="188" t="s">
        <v>588</v>
      </c>
      <c r="D133" s="181" t="s">
        <v>395</v>
      </c>
      <c r="E133" s="182">
        <v>1</v>
      </c>
      <c r="F133" s="183"/>
      <c r="G133" s="184">
        <f t="shared" si="20"/>
        <v>0</v>
      </c>
      <c r="H133" s="183">
        <v>1320</v>
      </c>
      <c r="I133" s="184">
        <f t="shared" si="21"/>
        <v>1320</v>
      </c>
      <c r="J133" s="183">
        <v>180</v>
      </c>
      <c r="K133" s="184">
        <f t="shared" si="22"/>
        <v>180</v>
      </c>
      <c r="L133" s="184">
        <v>21</v>
      </c>
      <c r="M133" s="184">
        <f t="shared" si="23"/>
        <v>0</v>
      </c>
      <c r="N133" s="184"/>
      <c r="O133" s="184" t="s">
        <v>318</v>
      </c>
      <c r="P133" s="185" t="s">
        <v>319</v>
      </c>
      <c r="Q133" s="159">
        <v>0</v>
      </c>
      <c r="R133" s="159">
        <f t="shared" si="24"/>
        <v>0</v>
      </c>
      <c r="S133" s="159"/>
      <c r="T133" s="159" t="s">
        <v>207</v>
      </c>
      <c r="U133" s="149"/>
      <c r="V133" s="149"/>
      <c r="W133" s="149"/>
      <c r="X133" s="149"/>
      <c r="Y133" s="149"/>
      <c r="Z133" s="149"/>
      <c r="AA133" s="149"/>
      <c r="AB133" s="149"/>
      <c r="AC133" s="149" t="s">
        <v>396</v>
      </c>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row>
    <row r="134" spans="1:56" outlineLevel="1" x14ac:dyDescent="0.2">
      <c r="A134" s="179">
        <v>124</v>
      </c>
      <c r="B134" s="180" t="s">
        <v>589</v>
      </c>
      <c r="C134" s="188" t="s">
        <v>590</v>
      </c>
      <c r="D134" s="181" t="s">
        <v>395</v>
      </c>
      <c r="E134" s="182">
        <v>2</v>
      </c>
      <c r="F134" s="183"/>
      <c r="G134" s="184">
        <f t="shared" si="20"/>
        <v>0</v>
      </c>
      <c r="H134" s="183">
        <v>6961</v>
      </c>
      <c r="I134" s="184">
        <f t="shared" si="21"/>
        <v>13922</v>
      </c>
      <c r="J134" s="183">
        <v>600</v>
      </c>
      <c r="K134" s="184">
        <f t="shared" si="22"/>
        <v>1200</v>
      </c>
      <c r="L134" s="184">
        <v>21</v>
      </c>
      <c r="M134" s="184">
        <f t="shared" si="23"/>
        <v>0</v>
      </c>
      <c r="N134" s="184"/>
      <c r="O134" s="184" t="s">
        <v>318</v>
      </c>
      <c r="P134" s="185" t="s">
        <v>319</v>
      </c>
      <c r="Q134" s="159">
        <v>0</v>
      </c>
      <c r="R134" s="159">
        <f t="shared" si="24"/>
        <v>0</v>
      </c>
      <c r="S134" s="159"/>
      <c r="T134" s="159" t="s">
        <v>207</v>
      </c>
      <c r="U134" s="149"/>
      <c r="V134" s="149"/>
      <c r="W134" s="149"/>
      <c r="X134" s="149"/>
      <c r="Y134" s="149"/>
      <c r="Z134" s="149"/>
      <c r="AA134" s="149"/>
      <c r="AB134" s="149"/>
      <c r="AC134" s="149" t="s">
        <v>396</v>
      </c>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row>
    <row r="135" spans="1:56" outlineLevel="1" x14ac:dyDescent="0.2">
      <c r="A135" s="179">
        <v>125</v>
      </c>
      <c r="B135" s="180" t="s">
        <v>591</v>
      </c>
      <c r="C135" s="188" t="s">
        <v>592</v>
      </c>
      <c r="D135" s="181" t="s">
        <v>395</v>
      </c>
      <c r="E135" s="182">
        <v>1</v>
      </c>
      <c r="F135" s="183"/>
      <c r="G135" s="184">
        <f t="shared" si="20"/>
        <v>0</v>
      </c>
      <c r="H135" s="183">
        <v>14300</v>
      </c>
      <c r="I135" s="184">
        <f t="shared" si="21"/>
        <v>14300</v>
      </c>
      <c r="J135" s="183">
        <v>600</v>
      </c>
      <c r="K135" s="184">
        <f t="shared" si="22"/>
        <v>600</v>
      </c>
      <c r="L135" s="184">
        <v>21</v>
      </c>
      <c r="M135" s="184">
        <f t="shared" si="23"/>
        <v>0</v>
      </c>
      <c r="N135" s="184"/>
      <c r="O135" s="184" t="s">
        <v>318</v>
      </c>
      <c r="P135" s="185" t="s">
        <v>319</v>
      </c>
      <c r="Q135" s="159">
        <v>0</v>
      </c>
      <c r="R135" s="159">
        <f t="shared" si="24"/>
        <v>0</v>
      </c>
      <c r="S135" s="159"/>
      <c r="T135" s="159" t="s">
        <v>207</v>
      </c>
      <c r="U135" s="149"/>
      <c r="V135" s="149"/>
      <c r="W135" s="149"/>
      <c r="X135" s="149"/>
      <c r="Y135" s="149"/>
      <c r="Z135" s="149"/>
      <c r="AA135" s="149"/>
      <c r="AB135" s="149"/>
      <c r="AC135" s="149" t="s">
        <v>396</v>
      </c>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row>
    <row r="136" spans="1:56" outlineLevel="1" x14ac:dyDescent="0.2">
      <c r="A136" s="179">
        <v>126</v>
      </c>
      <c r="B136" s="180" t="s">
        <v>593</v>
      </c>
      <c r="C136" s="188" t="s">
        <v>494</v>
      </c>
      <c r="D136" s="181" t="s">
        <v>395</v>
      </c>
      <c r="E136" s="182">
        <v>4</v>
      </c>
      <c r="F136" s="183"/>
      <c r="G136" s="184">
        <f t="shared" si="20"/>
        <v>0</v>
      </c>
      <c r="H136" s="183">
        <v>99</v>
      </c>
      <c r="I136" s="184">
        <f t="shared" si="21"/>
        <v>396</v>
      </c>
      <c r="J136" s="183">
        <v>99</v>
      </c>
      <c r="K136" s="184">
        <f t="shared" si="22"/>
        <v>396</v>
      </c>
      <c r="L136" s="184">
        <v>21</v>
      </c>
      <c r="M136" s="184">
        <f t="shared" si="23"/>
        <v>0</v>
      </c>
      <c r="N136" s="184"/>
      <c r="O136" s="184" t="s">
        <v>318</v>
      </c>
      <c r="P136" s="185" t="s">
        <v>319</v>
      </c>
      <c r="Q136" s="159">
        <v>0</v>
      </c>
      <c r="R136" s="159">
        <f t="shared" si="24"/>
        <v>0</v>
      </c>
      <c r="S136" s="159"/>
      <c r="T136" s="159" t="s">
        <v>207</v>
      </c>
      <c r="U136" s="149"/>
      <c r="V136" s="149"/>
      <c r="W136" s="149"/>
      <c r="X136" s="149"/>
      <c r="Y136" s="149"/>
      <c r="Z136" s="149"/>
      <c r="AA136" s="149"/>
      <c r="AB136" s="149"/>
      <c r="AC136" s="149" t="s">
        <v>396</v>
      </c>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row>
    <row r="137" spans="1:56" ht="22.5" outlineLevel="1" x14ac:dyDescent="0.2">
      <c r="A137" s="179">
        <v>127</v>
      </c>
      <c r="B137" s="180" t="s">
        <v>594</v>
      </c>
      <c r="C137" s="188" t="s">
        <v>500</v>
      </c>
      <c r="D137" s="181" t="s">
        <v>395</v>
      </c>
      <c r="E137" s="182">
        <v>4</v>
      </c>
      <c r="F137" s="183"/>
      <c r="G137" s="184">
        <f t="shared" si="20"/>
        <v>0</v>
      </c>
      <c r="H137" s="183">
        <v>6</v>
      </c>
      <c r="I137" s="184">
        <f t="shared" si="21"/>
        <v>24</v>
      </c>
      <c r="J137" s="183">
        <v>6</v>
      </c>
      <c r="K137" s="184">
        <f t="shared" si="22"/>
        <v>24</v>
      </c>
      <c r="L137" s="184">
        <v>21</v>
      </c>
      <c r="M137" s="184">
        <f t="shared" si="23"/>
        <v>0</v>
      </c>
      <c r="N137" s="184"/>
      <c r="O137" s="184" t="s">
        <v>318</v>
      </c>
      <c r="P137" s="185" t="s">
        <v>319</v>
      </c>
      <c r="Q137" s="159">
        <v>0</v>
      </c>
      <c r="R137" s="159">
        <f t="shared" si="24"/>
        <v>0</v>
      </c>
      <c r="S137" s="159"/>
      <c r="T137" s="159" t="s">
        <v>207</v>
      </c>
      <c r="U137" s="149"/>
      <c r="V137" s="149"/>
      <c r="W137" s="149"/>
      <c r="X137" s="149"/>
      <c r="Y137" s="149"/>
      <c r="Z137" s="149"/>
      <c r="AA137" s="149"/>
      <c r="AB137" s="149"/>
      <c r="AC137" s="149" t="s">
        <v>396</v>
      </c>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row>
    <row r="138" spans="1:56" outlineLevel="1" x14ac:dyDescent="0.2">
      <c r="A138" s="179">
        <v>128</v>
      </c>
      <c r="B138" s="180" t="s">
        <v>595</v>
      </c>
      <c r="C138" s="188" t="s">
        <v>506</v>
      </c>
      <c r="D138" s="181" t="s">
        <v>395</v>
      </c>
      <c r="E138" s="182">
        <v>20</v>
      </c>
      <c r="F138" s="183"/>
      <c r="G138" s="184">
        <f t="shared" si="20"/>
        <v>0</v>
      </c>
      <c r="H138" s="183">
        <v>22</v>
      </c>
      <c r="I138" s="184">
        <f t="shared" si="21"/>
        <v>440</v>
      </c>
      <c r="J138" s="183">
        <v>22</v>
      </c>
      <c r="K138" s="184">
        <f t="shared" si="22"/>
        <v>440</v>
      </c>
      <c r="L138" s="184">
        <v>21</v>
      </c>
      <c r="M138" s="184">
        <f t="shared" si="23"/>
        <v>0</v>
      </c>
      <c r="N138" s="184"/>
      <c r="O138" s="184" t="s">
        <v>318</v>
      </c>
      <c r="P138" s="185" t="s">
        <v>319</v>
      </c>
      <c r="Q138" s="159">
        <v>0</v>
      </c>
      <c r="R138" s="159">
        <f t="shared" si="24"/>
        <v>0</v>
      </c>
      <c r="S138" s="159"/>
      <c r="T138" s="159" t="s">
        <v>207</v>
      </c>
      <c r="U138" s="149"/>
      <c r="V138" s="149"/>
      <c r="W138" s="149"/>
      <c r="X138" s="149"/>
      <c r="Y138" s="149"/>
      <c r="Z138" s="149"/>
      <c r="AA138" s="149"/>
      <c r="AB138" s="149"/>
      <c r="AC138" s="149" t="s">
        <v>396</v>
      </c>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row>
    <row r="139" spans="1:56" outlineLevel="1" x14ac:dyDescent="0.2">
      <c r="A139" s="179">
        <v>129</v>
      </c>
      <c r="B139" s="180" t="s">
        <v>596</v>
      </c>
      <c r="C139" s="188" t="s">
        <v>508</v>
      </c>
      <c r="D139" s="181" t="s">
        <v>395</v>
      </c>
      <c r="E139" s="182">
        <v>2</v>
      </c>
      <c r="F139" s="183"/>
      <c r="G139" s="184">
        <f t="shared" si="20"/>
        <v>0</v>
      </c>
      <c r="H139" s="183">
        <v>22</v>
      </c>
      <c r="I139" s="184">
        <f t="shared" si="21"/>
        <v>44</v>
      </c>
      <c r="J139" s="183">
        <v>22</v>
      </c>
      <c r="K139" s="184">
        <f t="shared" si="22"/>
        <v>44</v>
      </c>
      <c r="L139" s="184">
        <v>21</v>
      </c>
      <c r="M139" s="184">
        <f t="shared" si="23"/>
        <v>0</v>
      </c>
      <c r="N139" s="184"/>
      <c r="O139" s="184" t="s">
        <v>318</v>
      </c>
      <c r="P139" s="185" t="s">
        <v>319</v>
      </c>
      <c r="Q139" s="159">
        <v>0</v>
      </c>
      <c r="R139" s="159">
        <f t="shared" si="24"/>
        <v>0</v>
      </c>
      <c r="S139" s="159"/>
      <c r="T139" s="159" t="s">
        <v>207</v>
      </c>
      <c r="U139" s="149"/>
      <c r="V139" s="149"/>
      <c r="W139" s="149"/>
      <c r="X139" s="149"/>
      <c r="Y139" s="149"/>
      <c r="Z139" s="149"/>
      <c r="AA139" s="149"/>
      <c r="AB139" s="149"/>
      <c r="AC139" s="149" t="s">
        <v>396</v>
      </c>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row>
    <row r="140" spans="1:56" outlineLevel="1" x14ac:dyDescent="0.2">
      <c r="A140" s="179">
        <v>130</v>
      </c>
      <c r="B140" s="180" t="s">
        <v>597</v>
      </c>
      <c r="C140" s="188" t="s">
        <v>510</v>
      </c>
      <c r="D140" s="181" t="s">
        <v>395</v>
      </c>
      <c r="E140" s="182">
        <v>2</v>
      </c>
      <c r="F140" s="183"/>
      <c r="G140" s="184">
        <f t="shared" si="20"/>
        <v>0</v>
      </c>
      <c r="H140" s="183">
        <v>55</v>
      </c>
      <c r="I140" s="184">
        <f t="shared" si="21"/>
        <v>110</v>
      </c>
      <c r="J140" s="183">
        <v>55</v>
      </c>
      <c r="K140" s="184">
        <f t="shared" si="22"/>
        <v>110</v>
      </c>
      <c r="L140" s="184">
        <v>21</v>
      </c>
      <c r="M140" s="184">
        <f t="shared" si="23"/>
        <v>0</v>
      </c>
      <c r="N140" s="184"/>
      <c r="O140" s="184" t="s">
        <v>318</v>
      </c>
      <c r="P140" s="185" t="s">
        <v>319</v>
      </c>
      <c r="Q140" s="159">
        <v>0</v>
      </c>
      <c r="R140" s="159">
        <f t="shared" si="24"/>
        <v>0</v>
      </c>
      <c r="S140" s="159"/>
      <c r="T140" s="159" t="s">
        <v>207</v>
      </c>
      <c r="U140" s="149"/>
      <c r="V140" s="149"/>
      <c r="W140" s="149"/>
      <c r="X140" s="149"/>
      <c r="Y140" s="149"/>
      <c r="Z140" s="149"/>
      <c r="AA140" s="149"/>
      <c r="AB140" s="149"/>
      <c r="AC140" s="149" t="s">
        <v>396</v>
      </c>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row>
    <row r="141" spans="1:56" outlineLevel="1" x14ac:dyDescent="0.2">
      <c r="A141" s="179">
        <v>131</v>
      </c>
      <c r="B141" s="180" t="s">
        <v>598</v>
      </c>
      <c r="C141" s="188" t="s">
        <v>518</v>
      </c>
      <c r="D141" s="181" t="s">
        <v>519</v>
      </c>
      <c r="E141" s="182">
        <v>1</v>
      </c>
      <c r="F141" s="183"/>
      <c r="G141" s="184">
        <f t="shared" si="20"/>
        <v>0</v>
      </c>
      <c r="H141" s="183">
        <v>550</v>
      </c>
      <c r="I141" s="184">
        <f t="shared" si="21"/>
        <v>550</v>
      </c>
      <c r="J141" s="183">
        <v>550</v>
      </c>
      <c r="K141" s="184">
        <f t="shared" si="22"/>
        <v>550</v>
      </c>
      <c r="L141" s="184">
        <v>21</v>
      </c>
      <c r="M141" s="184">
        <f t="shared" si="23"/>
        <v>0</v>
      </c>
      <c r="N141" s="184"/>
      <c r="O141" s="184" t="s">
        <v>318</v>
      </c>
      <c r="P141" s="185" t="s">
        <v>319</v>
      </c>
      <c r="Q141" s="159">
        <v>0</v>
      </c>
      <c r="R141" s="159">
        <f t="shared" si="24"/>
        <v>0</v>
      </c>
      <c r="S141" s="159"/>
      <c r="T141" s="159" t="s">
        <v>207</v>
      </c>
      <c r="U141" s="149"/>
      <c r="V141" s="149"/>
      <c r="W141" s="149"/>
      <c r="X141" s="149"/>
      <c r="Y141" s="149"/>
      <c r="Z141" s="149"/>
      <c r="AA141" s="149"/>
      <c r="AB141" s="149"/>
      <c r="AC141" s="149" t="s">
        <v>396</v>
      </c>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row>
    <row r="142" spans="1:56" x14ac:dyDescent="0.2">
      <c r="A142" s="161" t="s">
        <v>314</v>
      </c>
      <c r="B142" s="162" t="s">
        <v>184</v>
      </c>
      <c r="C142" s="186" t="s">
        <v>185</v>
      </c>
      <c r="D142" s="163"/>
      <c r="E142" s="164"/>
      <c r="F142" s="165"/>
      <c r="G142" s="165">
        <f>SUMIF(AC143:AC196,"&lt;&gt;NOR",G143:G196)</f>
        <v>0</v>
      </c>
      <c r="H142" s="165"/>
      <c r="I142" s="165">
        <f>SUM(I143:I196)</f>
        <v>12203932</v>
      </c>
      <c r="J142" s="165"/>
      <c r="K142" s="165">
        <f>SUM(K143:K196)</f>
        <v>721214</v>
      </c>
      <c r="L142" s="165"/>
      <c r="M142" s="165">
        <f>SUM(M143:M196)</f>
        <v>0</v>
      </c>
      <c r="N142" s="165"/>
      <c r="O142" s="165"/>
      <c r="P142" s="166"/>
      <c r="Q142" s="160"/>
      <c r="R142" s="160">
        <f>SUM(R143:R196)</f>
        <v>0</v>
      </c>
      <c r="S142" s="160"/>
      <c r="T142" s="160"/>
      <c r="AC142" t="s">
        <v>315</v>
      </c>
    </row>
    <row r="143" spans="1:56" ht="22.5" outlineLevel="1" x14ac:dyDescent="0.2">
      <c r="A143" s="179">
        <v>132</v>
      </c>
      <c r="B143" s="180" t="s">
        <v>599</v>
      </c>
      <c r="C143" s="188" t="s">
        <v>600</v>
      </c>
      <c r="D143" s="181" t="s">
        <v>395</v>
      </c>
      <c r="E143" s="182">
        <v>2</v>
      </c>
      <c r="F143" s="183"/>
      <c r="G143" s="184">
        <f t="shared" ref="G143:G174" si="25">ROUND(E143*F143,2)</f>
        <v>0</v>
      </c>
      <c r="H143" s="183">
        <v>687120</v>
      </c>
      <c r="I143" s="184">
        <f t="shared" ref="I143:I174" si="26">ROUND(E143*H143,2)</f>
        <v>1374240</v>
      </c>
      <c r="J143" s="183">
        <v>18000</v>
      </c>
      <c r="K143" s="184">
        <f t="shared" ref="K143:K174" si="27">ROUND(E143*J143,2)</f>
        <v>36000</v>
      </c>
      <c r="L143" s="184">
        <v>21</v>
      </c>
      <c r="M143" s="184">
        <f t="shared" ref="M143:M174" si="28">G143*(1+L143/100)</f>
        <v>0</v>
      </c>
      <c r="N143" s="184"/>
      <c r="O143" s="184" t="s">
        <v>318</v>
      </c>
      <c r="P143" s="185" t="s">
        <v>319</v>
      </c>
      <c r="Q143" s="159">
        <v>0</v>
      </c>
      <c r="R143" s="159">
        <f t="shared" ref="R143:R174" si="29">ROUND(E143*Q143,2)</f>
        <v>0</v>
      </c>
      <c r="S143" s="159"/>
      <c r="T143" s="159" t="s">
        <v>207</v>
      </c>
      <c r="U143" s="149"/>
      <c r="V143" s="149"/>
      <c r="W143" s="149"/>
      <c r="X143" s="149"/>
      <c r="Y143" s="149"/>
      <c r="Z143" s="149"/>
      <c r="AA143" s="149"/>
      <c r="AB143" s="149"/>
      <c r="AC143" s="149" t="s">
        <v>396</v>
      </c>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row>
    <row r="144" spans="1:56" outlineLevel="1" x14ac:dyDescent="0.2">
      <c r="A144" s="179">
        <v>133</v>
      </c>
      <c r="B144" s="180" t="s">
        <v>601</v>
      </c>
      <c r="C144" s="188" t="s">
        <v>602</v>
      </c>
      <c r="D144" s="181" t="s">
        <v>603</v>
      </c>
      <c r="E144" s="182">
        <v>2</v>
      </c>
      <c r="F144" s="183"/>
      <c r="G144" s="184">
        <f t="shared" si="25"/>
        <v>0</v>
      </c>
      <c r="H144" s="183">
        <v>9000</v>
      </c>
      <c r="I144" s="184">
        <f t="shared" si="26"/>
        <v>18000</v>
      </c>
      <c r="J144" s="183">
        <v>1000</v>
      </c>
      <c r="K144" s="184">
        <f t="shared" si="27"/>
        <v>2000</v>
      </c>
      <c r="L144" s="184">
        <v>21</v>
      </c>
      <c r="M144" s="184">
        <f t="shared" si="28"/>
        <v>0</v>
      </c>
      <c r="N144" s="184"/>
      <c r="O144" s="184" t="s">
        <v>318</v>
      </c>
      <c r="P144" s="185" t="s">
        <v>319</v>
      </c>
      <c r="Q144" s="159">
        <v>0</v>
      </c>
      <c r="R144" s="159">
        <f t="shared" si="29"/>
        <v>0</v>
      </c>
      <c r="S144" s="159"/>
      <c r="T144" s="159" t="s">
        <v>207</v>
      </c>
      <c r="U144" s="149"/>
      <c r="V144" s="149"/>
      <c r="W144" s="149"/>
      <c r="X144" s="149"/>
      <c r="Y144" s="149"/>
      <c r="Z144" s="149"/>
      <c r="AA144" s="149"/>
      <c r="AB144" s="149"/>
      <c r="AC144" s="149" t="s">
        <v>396</v>
      </c>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row>
    <row r="145" spans="1:56" ht="22.5" outlineLevel="1" x14ac:dyDescent="0.2">
      <c r="A145" s="179">
        <v>134</v>
      </c>
      <c r="B145" s="180" t="s">
        <v>604</v>
      </c>
      <c r="C145" s="188" t="s">
        <v>605</v>
      </c>
      <c r="D145" s="181" t="s">
        <v>395</v>
      </c>
      <c r="E145" s="182">
        <v>2</v>
      </c>
      <c r="F145" s="183"/>
      <c r="G145" s="184">
        <f t="shared" si="25"/>
        <v>0</v>
      </c>
      <c r="H145" s="183">
        <v>36000</v>
      </c>
      <c r="I145" s="184">
        <f t="shared" si="26"/>
        <v>72000</v>
      </c>
      <c r="J145" s="183">
        <v>4200</v>
      </c>
      <c r="K145" s="184">
        <f t="shared" si="27"/>
        <v>8400</v>
      </c>
      <c r="L145" s="184">
        <v>21</v>
      </c>
      <c r="M145" s="184">
        <f t="shared" si="28"/>
        <v>0</v>
      </c>
      <c r="N145" s="184"/>
      <c r="O145" s="184" t="s">
        <v>318</v>
      </c>
      <c r="P145" s="185" t="s">
        <v>319</v>
      </c>
      <c r="Q145" s="159">
        <v>0</v>
      </c>
      <c r="R145" s="159">
        <f t="shared" si="29"/>
        <v>0</v>
      </c>
      <c r="S145" s="159"/>
      <c r="T145" s="159" t="s">
        <v>207</v>
      </c>
      <c r="U145" s="149"/>
      <c r="V145" s="149"/>
      <c r="W145" s="149"/>
      <c r="X145" s="149"/>
      <c r="Y145" s="149"/>
      <c r="Z145" s="149"/>
      <c r="AA145" s="149"/>
      <c r="AB145" s="149"/>
      <c r="AC145" s="149" t="s">
        <v>396</v>
      </c>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row>
    <row r="146" spans="1:56" ht="22.5" outlineLevel="1" x14ac:dyDescent="0.2">
      <c r="A146" s="179">
        <v>135</v>
      </c>
      <c r="B146" s="180" t="s">
        <v>606</v>
      </c>
      <c r="C146" s="188" t="s">
        <v>607</v>
      </c>
      <c r="D146" s="181" t="s">
        <v>395</v>
      </c>
      <c r="E146" s="182">
        <v>2</v>
      </c>
      <c r="F146" s="183"/>
      <c r="G146" s="184">
        <f t="shared" si="25"/>
        <v>0</v>
      </c>
      <c r="H146" s="183">
        <v>36000</v>
      </c>
      <c r="I146" s="184">
        <f t="shared" si="26"/>
        <v>72000</v>
      </c>
      <c r="J146" s="183">
        <v>4200</v>
      </c>
      <c r="K146" s="184">
        <f t="shared" si="27"/>
        <v>8400</v>
      </c>
      <c r="L146" s="184">
        <v>21</v>
      </c>
      <c r="M146" s="184">
        <f t="shared" si="28"/>
        <v>0</v>
      </c>
      <c r="N146" s="184"/>
      <c r="O146" s="184" t="s">
        <v>318</v>
      </c>
      <c r="P146" s="185" t="s">
        <v>319</v>
      </c>
      <c r="Q146" s="159">
        <v>0</v>
      </c>
      <c r="R146" s="159">
        <f t="shared" si="29"/>
        <v>0</v>
      </c>
      <c r="S146" s="159"/>
      <c r="T146" s="159" t="s">
        <v>207</v>
      </c>
      <c r="U146" s="149"/>
      <c r="V146" s="149"/>
      <c r="W146" s="149"/>
      <c r="X146" s="149"/>
      <c r="Y146" s="149"/>
      <c r="Z146" s="149"/>
      <c r="AA146" s="149"/>
      <c r="AB146" s="149"/>
      <c r="AC146" s="149" t="s">
        <v>396</v>
      </c>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row>
    <row r="147" spans="1:56" ht="22.5" outlineLevel="1" x14ac:dyDescent="0.2">
      <c r="A147" s="179">
        <v>136</v>
      </c>
      <c r="B147" s="180" t="s">
        <v>608</v>
      </c>
      <c r="C147" s="188" t="s">
        <v>609</v>
      </c>
      <c r="D147" s="181" t="s">
        <v>395</v>
      </c>
      <c r="E147" s="182">
        <v>2</v>
      </c>
      <c r="F147" s="183"/>
      <c r="G147" s="184">
        <f t="shared" si="25"/>
        <v>0</v>
      </c>
      <c r="H147" s="183">
        <v>9000</v>
      </c>
      <c r="I147" s="184">
        <f t="shared" si="26"/>
        <v>18000</v>
      </c>
      <c r="J147" s="183">
        <v>600</v>
      </c>
      <c r="K147" s="184">
        <f t="shared" si="27"/>
        <v>1200</v>
      </c>
      <c r="L147" s="184">
        <v>21</v>
      </c>
      <c r="M147" s="184">
        <f t="shared" si="28"/>
        <v>0</v>
      </c>
      <c r="N147" s="184"/>
      <c r="O147" s="184" t="s">
        <v>318</v>
      </c>
      <c r="P147" s="185" t="s">
        <v>319</v>
      </c>
      <c r="Q147" s="159">
        <v>0</v>
      </c>
      <c r="R147" s="159">
        <f t="shared" si="29"/>
        <v>0</v>
      </c>
      <c r="S147" s="159"/>
      <c r="T147" s="159" t="s">
        <v>207</v>
      </c>
      <c r="U147" s="149"/>
      <c r="V147" s="149"/>
      <c r="W147" s="149"/>
      <c r="X147" s="149"/>
      <c r="Y147" s="149"/>
      <c r="Z147" s="149"/>
      <c r="AA147" s="149"/>
      <c r="AB147" s="149"/>
      <c r="AC147" s="149" t="s">
        <v>396</v>
      </c>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row>
    <row r="148" spans="1:56" ht="22.5" outlineLevel="1" x14ac:dyDescent="0.2">
      <c r="A148" s="179">
        <v>137</v>
      </c>
      <c r="B148" s="180" t="s">
        <v>610</v>
      </c>
      <c r="C148" s="188" t="s">
        <v>611</v>
      </c>
      <c r="D148" s="181" t="s">
        <v>395</v>
      </c>
      <c r="E148" s="182">
        <v>2</v>
      </c>
      <c r="F148" s="183"/>
      <c r="G148" s="184">
        <f t="shared" si="25"/>
        <v>0</v>
      </c>
      <c r="H148" s="183">
        <v>14400</v>
      </c>
      <c r="I148" s="184">
        <f t="shared" si="26"/>
        <v>28800</v>
      </c>
      <c r="J148" s="183">
        <v>1800</v>
      </c>
      <c r="K148" s="184">
        <f t="shared" si="27"/>
        <v>3600</v>
      </c>
      <c r="L148" s="184">
        <v>21</v>
      </c>
      <c r="M148" s="184">
        <f t="shared" si="28"/>
        <v>0</v>
      </c>
      <c r="N148" s="184"/>
      <c r="O148" s="184" t="s">
        <v>318</v>
      </c>
      <c r="P148" s="185" t="s">
        <v>319</v>
      </c>
      <c r="Q148" s="159">
        <v>0</v>
      </c>
      <c r="R148" s="159">
        <f t="shared" si="29"/>
        <v>0</v>
      </c>
      <c r="S148" s="159"/>
      <c r="T148" s="159" t="s">
        <v>207</v>
      </c>
      <c r="U148" s="149"/>
      <c r="V148" s="149"/>
      <c r="W148" s="149"/>
      <c r="X148" s="149"/>
      <c r="Y148" s="149"/>
      <c r="Z148" s="149"/>
      <c r="AA148" s="149"/>
      <c r="AB148" s="149"/>
      <c r="AC148" s="149" t="s">
        <v>396</v>
      </c>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row>
    <row r="149" spans="1:56" outlineLevel="1" x14ac:dyDescent="0.2">
      <c r="A149" s="179">
        <v>138</v>
      </c>
      <c r="B149" s="180" t="s">
        <v>612</v>
      </c>
      <c r="C149" s="188" t="s">
        <v>613</v>
      </c>
      <c r="D149" s="181" t="s">
        <v>395</v>
      </c>
      <c r="E149" s="182">
        <v>2</v>
      </c>
      <c r="F149" s="183"/>
      <c r="G149" s="184">
        <f t="shared" si="25"/>
        <v>0</v>
      </c>
      <c r="H149" s="183">
        <v>0</v>
      </c>
      <c r="I149" s="184">
        <f t="shared" si="26"/>
        <v>0</v>
      </c>
      <c r="J149" s="183">
        <v>24000</v>
      </c>
      <c r="K149" s="184">
        <f t="shared" si="27"/>
        <v>48000</v>
      </c>
      <c r="L149" s="184">
        <v>21</v>
      </c>
      <c r="M149" s="184">
        <f t="shared" si="28"/>
        <v>0</v>
      </c>
      <c r="N149" s="184"/>
      <c r="O149" s="184" t="s">
        <v>318</v>
      </c>
      <c r="P149" s="185" t="s">
        <v>319</v>
      </c>
      <c r="Q149" s="159">
        <v>0</v>
      </c>
      <c r="R149" s="159">
        <f t="shared" si="29"/>
        <v>0</v>
      </c>
      <c r="S149" s="159"/>
      <c r="T149" s="159" t="s">
        <v>207</v>
      </c>
      <c r="U149" s="149"/>
      <c r="V149" s="149"/>
      <c r="W149" s="149"/>
      <c r="X149" s="149"/>
      <c r="Y149" s="149"/>
      <c r="Z149" s="149"/>
      <c r="AA149" s="149"/>
      <c r="AB149" s="149"/>
      <c r="AC149" s="149" t="s">
        <v>396</v>
      </c>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row>
    <row r="150" spans="1:56" outlineLevel="1" x14ac:dyDescent="0.2">
      <c r="A150" s="179">
        <v>139</v>
      </c>
      <c r="B150" s="180" t="s">
        <v>614</v>
      </c>
      <c r="C150" s="188" t="s">
        <v>615</v>
      </c>
      <c r="D150" s="181" t="s">
        <v>395</v>
      </c>
      <c r="E150" s="182">
        <v>3</v>
      </c>
      <c r="F150" s="183"/>
      <c r="G150" s="184">
        <f t="shared" si="25"/>
        <v>0</v>
      </c>
      <c r="H150" s="183">
        <v>1500000</v>
      </c>
      <c r="I150" s="184">
        <f t="shared" si="26"/>
        <v>4500000</v>
      </c>
      <c r="J150" s="183">
        <v>54000</v>
      </c>
      <c r="K150" s="184">
        <f t="shared" si="27"/>
        <v>162000</v>
      </c>
      <c r="L150" s="184">
        <v>21</v>
      </c>
      <c r="M150" s="184">
        <f t="shared" si="28"/>
        <v>0</v>
      </c>
      <c r="N150" s="184"/>
      <c r="O150" s="184" t="s">
        <v>318</v>
      </c>
      <c r="P150" s="185" t="s">
        <v>319</v>
      </c>
      <c r="Q150" s="159">
        <v>0</v>
      </c>
      <c r="R150" s="159">
        <f t="shared" si="29"/>
        <v>0</v>
      </c>
      <c r="S150" s="159"/>
      <c r="T150" s="159" t="s">
        <v>207</v>
      </c>
      <c r="U150" s="149"/>
      <c r="V150" s="149"/>
      <c r="W150" s="149"/>
      <c r="X150" s="149"/>
      <c r="Y150" s="149"/>
      <c r="Z150" s="149"/>
      <c r="AA150" s="149"/>
      <c r="AB150" s="149"/>
      <c r="AC150" s="149" t="s">
        <v>396</v>
      </c>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row>
    <row r="151" spans="1:56" outlineLevel="1" x14ac:dyDescent="0.2">
      <c r="A151" s="179">
        <v>140</v>
      </c>
      <c r="B151" s="180" t="s">
        <v>616</v>
      </c>
      <c r="C151" s="188" t="s">
        <v>617</v>
      </c>
      <c r="D151" s="181" t="s">
        <v>395</v>
      </c>
      <c r="E151" s="182">
        <v>3</v>
      </c>
      <c r="F151" s="183"/>
      <c r="G151" s="184">
        <f t="shared" si="25"/>
        <v>0</v>
      </c>
      <c r="H151" s="183">
        <v>0</v>
      </c>
      <c r="I151" s="184">
        <f t="shared" si="26"/>
        <v>0</v>
      </c>
      <c r="J151" s="183">
        <v>24000</v>
      </c>
      <c r="K151" s="184">
        <f t="shared" si="27"/>
        <v>72000</v>
      </c>
      <c r="L151" s="184">
        <v>21</v>
      </c>
      <c r="M151" s="184">
        <f t="shared" si="28"/>
        <v>0</v>
      </c>
      <c r="N151" s="184"/>
      <c r="O151" s="184" t="s">
        <v>318</v>
      </c>
      <c r="P151" s="185" t="s">
        <v>319</v>
      </c>
      <c r="Q151" s="159">
        <v>0</v>
      </c>
      <c r="R151" s="159">
        <f t="shared" si="29"/>
        <v>0</v>
      </c>
      <c r="S151" s="159"/>
      <c r="T151" s="159" t="s">
        <v>207</v>
      </c>
      <c r="U151" s="149"/>
      <c r="V151" s="149"/>
      <c r="W151" s="149"/>
      <c r="X151" s="149"/>
      <c r="Y151" s="149"/>
      <c r="Z151" s="149"/>
      <c r="AA151" s="149"/>
      <c r="AB151" s="149"/>
      <c r="AC151" s="149" t="s">
        <v>396</v>
      </c>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row>
    <row r="152" spans="1:56" outlineLevel="1" x14ac:dyDescent="0.2">
      <c r="A152" s="179">
        <v>141</v>
      </c>
      <c r="B152" s="180" t="s">
        <v>618</v>
      </c>
      <c r="C152" s="188" t="s">
        <v>619</v>
      </c>
      <c r="D152" s="181" t="s">
        <v>395</v>
      </c>
      <c r="E152" s="182">
        <v>2</v>
      </c>
      <c r="F152" s="183"/>
      <c r="G152" s="184">
        <f t="shared" si="25"/>
        <v>0</v>
      </c>
      <c r="H152" s="183">
        <v>1050000</v>
      </c>
      <c r="I152" s="184">
        <f t="shared" si="26"/>
        <v>2100000</v>
      </c>
      <c r="J152" s="183">
        <v>54000</v>
      </c>
      <c r="K152" s="184">
        <f t="shared" si="27"/>
        <v>108000</v>
      </c>
      <c r="L152" s="184">
        <v>21</v>
      </c>
      <c r="M152" s="184">
        <f t="shared" si="28"/>
        <v>0</v>
      </c>
      <c r="N152" s="184"/>
      <c r="O152" s="184" t="s">
        <v>318</v>
      </c>
      <c r="P152" s="185" t="s">
        <v>319</v>
      </c>
      <c r="Q152" s="159">
        <v>0</v>
      </c>
      <c r="R152" s="159">
        <f t="shared" si="29"/>
        <v>0</v>
      </c>
      <c r="S152" s="159"/>
      <c r="T152" s="159" t="s">
        <v>207</v>
      </c>
      <c r="U152" s="149"/>
      <c r="V152" s="149"/>
      <c r="W152" s="149"/>
      <c r="X152" s="149"/>
      <c r="Y152" s="149"/>
      <c r="Z152" s="149"/>
      <c r="AA152" s="149"/>
      <c r="AB152" s="149"/>
      <c r="AC152" s="149" t="s">
        <v>396</v>
      </c>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row>
    <row r="153" spans="1:56" outlineLevel="1" x14ac:dyDescent="0.2">
      <c r="A153" s="179">
        <v>142</v>
      </c>
      <c r="B153" s="180" t="s">
        <v>620</v>
      </c>
      <c r="C153" s="188" t="s">
        <v>617</v>
      </c>
      <c r="D153" s="181" t="s">
        <v>395</v>
      </c>
      <c r="E153" s="182">
        <v>2</v>
      </c>
      <c r="F153" s="183"/>
      <c r="G153" s="184">
        <f t="shared" si="25"/>
        <v>0</v>
      </c>
      <c r="H153" s="183">
        <v>0</v>
      </c>
      <c r="I153" s="184">
        <f t="shared" si="26"/>
        <v>0</v>
      </c>
      <c r="J153" s="183">
        <v>24000</v>
      </c>
      <c r="K153" s="184">
        <f t="shared" si="27"/>
        <v>48000</v>
      </c>
      <c r="L153" s="184">
        <v>21</v>
      </c>
      <c r="M153" s="184">
        <f t="shared" si="28"/>
        <v>0</v>
      </c>
      <c r="N153" s="184"/>
      <c r="O153" s="184" t="s">
        <v>318</v>
      </c>
      <c r="P153" s="185" t="s">
        <v>319</v>
      </c>
      <c r="Q153" s="159">
        <v>0</v>
      </c>
      <c r="R153" s="159">
        <f t="shared" si="29"/>
        <v>0</v>
      </c>
      <c r="S153" s="159"/>
      <c r="T153" s="159" t="s">
        <v>207</v>
      </c>
      <c r="U153" s="149"/>
      <c r="V153" s="149"/>
      <c r="W153" s="149"/>
      <c r="X153" s="149"/>
      <c r="Y153" s="149"/>
      <c r="Z153" s="149"/>
      <c r="AA153" s="149"/>
      <c r="AB153" s="149"/>
      <c r="AC153" s="149" t="s">
        <v>396</v>
      </c>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row>
    <row r="154" spans="1:56" outlineLevel="1" x14ac:dyDescent="0.2">
      <c r="A154" s="179">
        <v>143</v>
      </c>
      <c r="B154" s="180" t="s">
        <v>621</v>
      </c>
      <c r="C154" s="188" t="s">
        <v>619</v>
      </c>
      <c r="D154" s="181" t="s">
        <v>395</v>
      </c>
      <c r="E154" s="182">
        <v>1</v>
      </c>
      <c r="F154" s="183"/>
      <c r="G154" s="184">
        <f t="shared" si="25"/>
        <v>0</v>
      </c>
      <c r="H154" s="183">
        <v>800000</v>
      </c>
      <c r="I154" s="184">
        <f t="shared" si="26"/>
        <v>800000</v>
      </c>
      <c r="J154" s="183">
        <v>54000</v>
      </c>
      <c r="K154" s="184">
        <f t="shared" si="27"/>
        <v>54000</v>
      </c>
      <c r="L154" s="184">
        <v>21</v>
      </c>
      <c r="M154" s="184">
        <f t="shared" si="28"/>
        <v>0</v>
      </c>
      <c r="N154" s="184"/>
      <c r="O154" s="184" t="s">
        <v>318</v>
      </c>
      <c r="P154" s="185" t="s">
        <v>319</v>
      </c>
      <c r="Q154" s="159">
        <v>0</v>
      </c>
      <c r="R154" s="159">
        <f t="shared" si="29"/>
        <v>0</v>
      </c>
      <c r="S154" s="159"/>
      <c r="T154" s="159" t="s">
        <v>207</v>
      </c>
      <c r="U154" s="149"/>
      <c r="V154" s="149"/>
      <c r="W154" s="149"/>
      <c r="X154" s="149"/>
      <c r="Y154" s="149"/>
      <c r="Z154" s="149"/>
      <c r="AA154" s="149"/>
      <c r="AB154" s="149"/>
      <c r="AC154" s="149" t="s">
        <v>396</v>
      </c>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row>
    <row r="155" spans="1:56" outlineLevel="1" x14ac:dyDescent="0.2">
      <c r="A155" s="179">
        <v>144</v>
      </c>
      <c r="B155" s="180" t="s">
        <v>622</v>
      </c>
      <c r="C155" s="188" t="s">
        <v>617</v>
      </c>
      <c r="D155" s="181" t="s">
        <v>395</v>
      </c>
      <c r="E155" s="182">
        <v>1</v>
      </c>
      <c r="F155" s="183"/>
      <c r="G155" s="184">
        <f t="shared" si="25"/>
        <v>0</v>
      </c>
      <c r="H155" s="183">
        <v>0</v>
      </c>
      <c r="I155" s="184">
        <f t="shared" si="26"/>
        <v>0</v>
      </c>
      <c r="J155" s="183">
        <v>24000</v>
      </c>
      <c r="K155" s="184">
        <f t="shared" si="27"/>
        <v>24000</v>
      </c>
      <c r="L155" s="184">
        <v>21</v>
      </c>
      <c r="M155" s="184">
        <f t="shared" si="28"/>
        <v>0</v>
      </c>
      <c r="N155" s="184"/>
      <c r="O155" s="184" t="s">
        <v>318</v>
      </c>
      <c r="P155" s="185" t="s">
        <v>319</v>
      </c>
      <c r="Q155" s="159">
        <v>0</v>
      </c>
      <c r="R155" s="159">
        <f t="shared" si="29"/>
        <v>0</v>
      </c>
      <c r="S155" s="159"/>
      <c r="T155" s="159" t="s">
        <v>207</v>
      </c>
      <c r="U155" s="149"/>
      <c r="V155" s="149"/>
      <c r="W155" s="149"/>
      <c r="X155" s="149"/>
      <c r="Y155" s="149"/>
      <c r="Z155" s="149"/>
      <c r="AA155" s="149"/>
      <c r="AB155" s="149"/>
      <c r="AC155" s="149" t="s">
        <v>396</v>
      </c>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row>
    <row r="156" spans="1:56" ht="22.5" outlineLevel="1" x14ac:dyDescent="0.2">
      <c r="A156" s="179">
        <v>145</v>
      </c>
      <c r="B156" s="180" t="s">
        <v>623</v>
      </c>
      <c r="C156" s="188" t="s">
        <v>624</v>
      </c>
      <c r="D156" s="181" t="s">
        <v>395</v>
      </c>
      <c r="E156" s="182">
        <v>1</v>
      </c>
      <c r="F156" s="183"/>
      <c r="G156" s="184">
        <f t="shared" si="25"/>
        <v>0</v>
      </c>
      <c r="H156" s="183">
        <v>48000</v>
      </c>
      <c r="I156" s="184">
        <f t="shared" si="26"/>
        <v>48000</v>
      </c>
      <c r="J156" s="183">
        <v>600</v>
      </c>
      <c r="K156" s="184">
        <f t="shared" si="27"/>
        <v>600</v>
      </c>
      <c r="L156" s="184">
        <v>21</v>
      </c>
      <c r="M156" s="184">
        <f t="shared" si="28"/>
        <v>0</v>
      </c>
      <c r="N156" s="184"/>
      <c r="O156" s="184" t="s">
        <v>318</v>
      </c>
      <c r="P156" s="185" t="s">
        <v>319</v>
      </c>
      <c r="Q156" s="159">
        <v>0</v>
      </c>
      <c r="R156" s="159">
        <f t="shared" si="29"/>
        <v>0</v>
      </c>
      <c r="S156" s="159"/>
      <c r="T156" s="159" t="s">
        <v>207</v>
      </c>
      <c r="U156" s="149"/>
      <c r="V156" s="149"/>
      <c r="W156" s="149"/>
      <c r="X156" s="149"/>
      <c r="Y156" s="149"/>
      <c r="Z156" s="149"/>
      <c r="AA156" s="149"/>
      <c r="AB156" s="149"/>
      <c r="AC156" s="149" t="s">
        <v>396</v>
      </c>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row>
    <row r="157" spans="1:56" outlineLevel="1" x14ac:dyDescent="0.2">
      <c r="A157" s="179">
        <v>146</v>
      </c>
      <c r="B157" s="180" t="s">
        <v>625</v>
      </c>
      <c r="C157" s="188" t="s">
        <v>626</v>
      </c>
      <c r="D157" s="181" t="s">
        <v>395</v>
      </c>
      <c r="E157" s="182">
        <v>1</v>
      </c>
      <c r="F157" s="183"/>
      <c r="G157" s="184">
        <f t="shared" si="25"/>
        <v>0</v>
      </c>
      <c r="H157" s="183">
        <v>60</v>
      </c>
      <c r="I157" s="184">
        <f t="shared" si="26"/>
        <v>60</v>
      </c>
      <c r="J157" s="183">
        <v>12</v>
      </c>
      <c r="K157" s="184">
        <f t="shared" si="27"/>
        <v>12</v>
      </c>
      <c r="L157" s="184">
        <v>21</v>
      </c>
      <c r="M157" s="184">
        <f t="shared" si="28"/>
        <v>0</v>
      </c>
      <c r="N157" s="184"/>
      <c r="O157" s="184" t="s">
        <v>318</v>
      </c>
      <c r="P157" s="185" t="s">
        <v>319</v>
      </c>
      <c r="Q157" s="159">
        <v>0</v>
      </c>
      <c r="R157" s="159">
        <f t="shared" si="29"/>
        <v>0</v>
      </c>
      <c r="S157" s="159"/>
      <c r="T157" s="159" t="s">
        <v>207</v>
      </c>
      <c r="U157" s="149"/>
      <c r="V157" s="149"/>
      <c r="W157" s="149"/>
      <c r="X157" s="149"/>
      <c r="Y157" s="149"/>
      <c r="Z157" s="149"/>
      <c r="AA157" s="149"/>
      <c r="AB157" s="149"/>
      <c r="AC157" s="149" t="s">
        <v>396</v>
      </c>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row>
    <row r="158" spans="1:56" outlineLevel="1" x14ac:dyDescent="0.2">
      <c r="A158" s="179">
        <v>147</v>
      </c>
      <c r="B158" s="180" t="s">
        <v>627</v>
      </c>
      <c r="C158" s="188" t="s">
        <v>628</v>
      </c>
      <c r="D158" s="181" t="s">
        <v>395</v>
      </c>
      <c r="E158" s="182">
        <v>1</v>
      </c>
      <c r="F158" s="183"/>
      <c r="G158" s="184">
        <f t="shared" si="25"/>
        <v>0</v>
      </c>
      <c r="H158" s="183">
        <v>1200</v>
      </c>
      <c r="I158" s="184">
        <f t="shared" si="26"/>
        <v>1200</v>
      </c>
      <c r="J158" s="183">
        <v>600</v>
      </c>
      <c r="K158" s="184">
        <f t="shared" si="27"/>
        <v>600</v>
      </c>
      <c r="L158" s="184">
        <v>21</v>
      </c>
      <c r="M158" s="184">
        <f t="shared" si="28"/>
        <v>0</v>
      </c>
      <c r="N158" s="184"/>
      <c r="O158" s="184" t="s">
        <v>318</v>
      </c>
      <c r="P158" s="185" t="s">
        <v>319</v>
      </c>
      <c r="Q158" s="159">
        <v>0</v>
      </c>
      <c r="R158" s="159">
        <f t="shared" si="29"/>
        <v>0</v>
      </c>
      <c r="S158" s="159"/>
      <c r="T158" s="159" t="s">
        <v>207</v>
      </c>
      <c r="U158" s="149"/>
      <c r="V158" s="149"/>
      <c r="W158" s="149"/>
      <c r="X158" s="149"/>
      <c r="Y158" s="149"/>
      <c r="Z158" s="149"/>
      <c r="AA158" s="149"/>
      <c r="AB158" s="149"/>
      <c r="AC158" s="149" t="s">
        <v>396</v>
      </c>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row>
    <row r="159" spans="1:56" ht="22.5" outlineLevel="1" x14ac:dyDescent="0.2">
      <c r="A159" s="179">
        <v>148</v>
      </c>
      <c r="B159" s="180" t="s">
        <v>629</v>
      </c>
      <c r="C159" s="188" t="s">
        <v>630</v>
      </c>
      <c r="D159" s="181" t="s">
        <v>395</v>
      </c>
      <c r="E159" s="182">
        <v>1</v>
      </c>
      <c r="F159" s="183"/>
      <c r="G159" s="184">
        <f t="shared" si="25"/>
        <v>0</v>
      </c>
      <c r="H159" s="183">
        <v>83000</v>
      </c>
      <c r="I159" s="184">
        <f t="shared" si="26"/>
        <v>83000</v>
      </c>
      <c r="J159" s="183">
        <v>1800</v>
      </c>
      <c r="K159" s="184">
        <f t="shared" si="27"/>
        <v>1800</v>
      </c>
      <c r="L159" s="184">
        <v>21</v>
      </c>
      <c r="M159" s="184">
        <f t="shared" si="28"/>
        <v>0</v>
      </c>
      <c r="N159" s="184"/>
      <c r="O159" s="184" t="s">
        <v>318</v>
      </c>
      <c r="P159" s="185" t="s">
        <v>319</v>
      </c>
      <c r="Q159" s="159">
        <v>0</v>
      </c>
      <c r="R159" s="159">
        <f t="shared" si="29"/>
        <v>0</v>
      </c>
      <c r="S159" s="159"/>
      <c r="T159" s="159" t="s">
        <v>207</v>
      </c>
      <c r="U159" s="149"/>
      <c r="V159" s="149"/>
      <c r="W159" s="149"/>
      <c r="X159" s="149"/>
      <c r="Y159" s="149"/>
      <c r="Z159" s="149"/>
      <c r="AA159" s="149"/>
      <c r="AB159" s="149"/>
      <c r="AC159" s="149" t="s">
        <v>396</v>
      </c>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row>
    <row r="160" spans="1:56" ht="22.5" outlineLevel="1" x14ac:dyDescent="0.2">
      <c r="A160" s="179">
        <v>149</v>
      </c>
      <c r="B160" s="180" t="s">
        <v>631</v>
      </c>
      <c r="C160" s="188" t="s">
        <v>632</v>
      </c>
      <c r="D160" s="181" t="s">
        <v>395</v>
      </c>
      <c r="E160" s="182">
        <v>2</v>
      </c>
      <c r="F160" s="183"/>
      <c r="G160" s="184">
        <f t="shared" si="25"/>
        <v>0</v>
      </c>
      <c r="H160" s="183">
        <v>480</v>
      </c>
      <c r="I160" s="184">
        <f t="shared" si="26"/>
        <v>960</v>
      </c>
      <c r="J160" s="183">
        <v>12</v>
      </c>
      <c r="K160" s="184">
        <f t="shared" si="27"/>
        <v>24</v>
      </c>
      <c r="L160" s="184">
        <v>21</v>
      </c>
      <c r="M160" s="184">
        <f t="shared" si="28"/>
        <v>0</v>
      </c>
      <c r="N160" s="184"/>
      <c r="O160" s="184" t="s">
        <v>318</v>
      </c>
      <c r="P160" s="185" t="s">
        <v>319</v>
      </c>
      <c r="Q160" s="159">
        <v>0</v>
      </c>
      <c r="R160" s="159">
        <f t="shared" si="29"/>
        <v>0</v>
      </c>
      <c r="S160" s="159"/>
      <c r="T160" s="159" t="s">
        <v>207</v>
      </c>
      <c r="U160" s="149"/>
      <c r="V160" s="149"/>
      <c r="W160" s="149"/>
      <c r="X160" s="149"/>
      <c r="Y160" s="149"/>
      <c r="Z160" s="149"/>
      <c r="AA160" s="149"/>
      <c r="AB160" s="149"/>
      <c r="AC160" s="149" t="s">
        <v>396</v>
      </c>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row>
    <row r="161" spans="1:56" outlineLevel="1" x14ac:dyDescent="0.2">
      <c r="A161" s="179">
        <v>150</v>
      </c>
      <c r="B161" s="180" t="s">
        <v>633</v>
      </c>
      <c r="C161" s="188" t="s">
        <v>634</v>
      </c>
      <c r="D161" s="181" t="s">
        <v>395</v>
      </c>
      <c r="E161" s="182">
        <v>1</v>
      </c>
      <c r="F161" s="183"/>
      <c r="G161" s="184">
        <f t="shared" si="25"/>
        <v>0</v>
      </c>
      <c r="H161" s="183">
        <v>8400</v>
      </c>
      <c r="I161" s="184">
        <f t="shared" si="26"/>
        <v>8400</v>
      </c>
      <c r="J161" s="183">
        <v>1350</v>
      </c>
      <c r="K161" s="184">
        <f t="shared" si="27"/>
        <v>1350</v>
      </c>
      <c r="L161" s="184">
        <v>21</v>
      </c>
      <c r="M161" s="184">
        <f t="shared" si="28"/>
        <v>0</v>
      </c>
      <c r="N161" s="184"/>
      <c r="O161" s="184" t="s">
        <v>318</v>
      </c>
      <c r="P161" s="185" t="s">
        <v>319</v>
      </c>
      <c r="Q161" s="159">
        <v>0</v>
      </c>
      <c r="R161" s="159">
        <f t="shared" si="29"/>
        <v>0</v>
      </c>
      <c r="S161" s="159"/>
      <c r="T161" s="159" t="s">
        <v>207</v>
      </c>
      <c r="U161" s="149"/>
      <c r="V161" s="149"/>
      <c r="W161" s="149"/>
      <c r="X161" s="149"/>
      <c r="Y161" s="149"/>
      <c r="Z161" s="149"/>
      <c r="AA161" s="149"/>
      <c r="AB161" s="149"/>
      <c r="AC161" s="149" t="s">
        <v>396</v>
      </c>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row>
    <row r="162" spans="1:56" outlineLevel="1" x14ac:dyDescent="0.2">
      <c r="A162" s="179">
        <v>151</v>
      </c>
      <c r="B162" s="180" t="s">
        <v>635</v>
      </c>
      <c r="C162" s="188" t="s">
        <v>636</v>
      </c>
      <c r="D162" s="181" t="s">
        <v>395</v>
      </c>
      <c r="E162" s="182">
        <v>1</v>
      </c>
      <c r="F162" s="183"/>
      <c r="G162" s="184">
        <f t="shared" si="25"/>
        <v>0</v>
      </c>
      <c r="H162" s="183">
        <v>600</v>
      </c>
      <c r="I162" s="184">
        <f t="shared" si="26"/>
        <v>600</v>
      </c>
      <c r="J162" s="183">
        <v>600</v>
      </c>
      <c r="K162" s="184">
        <f t="shared" si="27"/>
        <v>600</v>
      </c>
      <c r="L162" s="184">
        <v>21</v>
      </c>
      <c r="M162" s="184">
        <f t="shared" si="28"/>
        <v>0</v>
      </c>
      <c r="N162" s="184"/>
      <c r="O162" s="184" t="s">
        <v>318</v>
      </c>
      <c r="P162" s="185" t="s">
        <v>319</v>
      </c>
      <c r="Q162" s="159">
        <v>0</v>
      </c>
      <c r="R162" s="159">
        <f t="shared" si="29"/>
        <v>0</v>
      </c>
      <c r="S162" s="159"/>
      <c r="T162" s="159" t="s">
        <v>207</v>
      </c>
      <c r="U162" s="149"/>
      <c r="V162" s="149"/>
      <c r="W162" s="149"/>
      <c r="X162" s="149"/>
      <c r="Y162" s="149"/>
      <c r="Z162" s="149"/>
      <c r="AA162" s="149"/>
      <c r="AB162" s="149"/>
      <c r="AC162" s="149" t="s">
        <v>396</v>
      </c>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row>
    <row r="163" spans="1:56" outlineLevel="1" x14ac:dyDescent="0.2">
      <c r="A163" s="179">
        <v>152</v>
      </c>
      <c r="B163" s="180" t="s">
        <v>637</v>
      </c>
      <c r="C163" s="188" t="s">
        <v>638</v>
      </c>
      <c r="D163" s="181" t="s">
        <v>395</v>
      </c>
      <c r="E163" s="182">
        <v>1</v>
      </c>
      <c r="F163" s="183"/>
      <c r="G163" s="184">
        <f t="shared" si="25"/>
        <v>0</v>
      </c>
      <c r="H163" s="183">
        <v>258000</v>
      </c>
      <c r="I163" s="184">
        <f t="shared" si="26"/>
        <v>258000</v>
      </c>
      <c r="J163" s="183">
        <v>1800</v>
      </c>
      <c r="K163" s="184">
        <f t="shared" si="27"/>
        <v>1800</v>
      </c>
      <c r="L163" s="184">
        <v>21</v>
      </c>
      <c r="M163" s="184">
        <f t="shared" si="28"/>
        <v>0</v>
      </c>
      <c r="N163" s="184"/>
      <c r="O163" s="184" t="s">
        <v>318</v>
      </c>
      <c r="P163" s="185" t="s">
        <v>319</v>
      </c>
      <c r="Q163" s="159">
        <v>0</v>
      </c>
      <c r="R163" s="159">
        <f t="shared" si="29"/>
        <v>0</v>
      </c>
      <c r="S163" s="159"/>
      <c r="T163" s="159" t="s">
        <v>207</v>
      </c>
      <c r="U163" s="149"/>
      <c r="V163" s="149"/>
      <c r="W163" s="149"/>
      <c r="X163" s="149"/>
      <c r="Y163" s="149"/>
      <c r="Z163" s="149"/>
      <c r="AA163" s="149"/>
      <c r="AB163" s="149"/>
      <c r="AC163" s="149" t="s">
        <v>396</v>
      </c>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row>
    <row r="164" spans="1:56" outlineLevel="1" x14ac:dyDescent="0.2">
      <c r="A164" s="179">
        <v>153</v>
      </c>
      <c r="B164" s="180" t="s">
        <v>639</v>
      </c>
      <c r="C164" s="188" t="s">
        <v>638</v>
      </c>
      <c r="D164" s="181" t="s">
        <v>395</v>
      </c>
      <c r="E164" s="182">
        <v>2</v>
      </c>
      <c r="F164" s="183"/>
      <c r="G164" s="184">
        <f t="shared" si="25"/>
        <v>0</v>
      </c>
      <c r="H164" s="183">
        <v>12000</v>
      </c>
      <c r="I164" s="184">
        <f t="shared" si="26"/>
        <v>24000</v>
      </c>
      <c r="J164" s="183">
        <v>1800</v>
      </c>
      <c r="K164" s="184">
        <f t="shared" si="27"/>
        <v>3600</v>
      </c>
      <c r="L164" s="184">
        <v>21</v>
      </c>
      <c r="M164" s="184">
        <f t="shared" si="28"/>
        <v>0</v>
      </c>
      <c r="N164" s="184"/>
      <c r="O164" s="184" t="s">
        <v>318</v>
      </c>
      <c r="P164" s="185" t="s">
        <v>319</v>
      </c>
      <c r="Q164" s="159">
        <v>0</v>
      </c>
      <c r="R164" s="159">
        <f t="shared" si="29"/>
        <v>0</v>
      </c>
      <c r="S164" s="159"/>
      <c r="T164" s="159" t="s">
        <v>207</v>
      </c>
      <c r="U164" s="149"/>
      <c r="V164" s="149"/>
      <c r="W164" s="149"/>
      <c r="X164" s="149"/>
      <c r="Y164" s="149"/>
      <c r="Z164" s="149"/>
      <c r="AA164" s="149"/>
      <c r="AB164" s="149"/>
      <c r="AC164" s="149" t="s">
        <v>396</v>
      </c>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row>
    <row r="165" spans="1:56" outlineLevel="1" x14ac:dyDescent="0.2">
      <c r="A165" s="179">
        <v>154</v>
      </c>
      <c r="B165" s="180" t="s">
        <v>640</v>
      </c>
      <c r="C165" s="188" t="s">
        <v>638</v>
      </c>
      <c r="D165" s="181" t="s">
        <v>395</v>
      </c>
      <c r="E165" s="182">
        <v>3</v>
      </c>
      <c r="F165" s="183"/>
      <c r="G165" s="184">
        <f t="shared" si="25"/>
        <v>0</v>
      </c>
      <c r="H165" s="183">
        <v>480</v>
      </c>
      <c r="I165" s="184">
        <f t="shared" si="26"/>
        <v>1440</v>
      </c>
      <c r="J165" s="183">
        <v>12</v>
      </c>
      <c r="K165" s="184">
        <f t="shared" si="27"/>
        <v>36</v>
      </c>
      <c r="L165" s="184">
        <v>21</v>
      </c>
      <c r="M165" s="184">
        <f t="shared" si="28"/>
        <v>0</v>
      </c>
      <c r="N165" s="184"/>
      <c r="O165" s="184" t="s">
        <v>318</v>
      </c>
      <c r="P165" s="185" t="s">
        <v>319</v>
      </c>
      <c r="Q165" s="159">
        <v>0</v>
      </c>
      <c r="R165" s="159">
        <f t="shared" si="29"/>
        <v>0</v>
      </c>
      <c r="S165" s="159"/>
      <c r="T165" s="159" t="s">
        <v>207</v>
      </c>
      <c r="U165" s="149"/>
      <c r="V165" s="149"/>
      <c r="W165" s="149"/>
      <c r="X165" s="149"/>
      <c r="Y165" s="149"/>
      <c r="Z165" s="149"/>
      <c r="AA165" s="149"/>
      <c r="AB165" s="149"/>
      <c r="AC165" s="149" t="s">
        <v>396</v>
      </c>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row>
    <row r="166" spans="1:56" outlineLevel="1" x14ac:dyDescent="0.2">
      <c r="A166" s="179">
        <v>155</v>
      </c>
      <c r="B166" s="180" t="s">
        <v>641</v>
      </c>
      <c r="C166" s="188" t="s">
        <v>642</v>
      </c>
      <c r="D166" s="181" t="s">
        <v>395</v>
      </c>
      <c r="E166" s="182">
        <v>1</v>
      </c>
      <c r="F166" s="183"/>
      <c r="G166" s="184">
        <f t="shared" si="25"/>
        <v>0</v>
      </c>
      <c r="H166" s="183">
        <v>11400</v>
      </c>
      <c r="I166" s="184">
        <f t="shared" si="26"/>
        <v>11400</v>
      </c>
      <c r="J166" s="183">
        <v>360</v>
      </c>
      <c r="K166" s="184">
        <f t="shared" si="27"/>
        <v>360</v>
      </c>
      <c r="L166" s="184">
        <v>21</v>
      </c>
      <c r="M166" s="184">
        <f t="shared" si="28"/>
        <v>0</v>
      </c>
      <c r="N166" s="184"/>
      <c r="O166" s="184" t="s">
        <v>318</v>
      </c>
      <c r="P166" s="185" t="s">
        <v>319</v>
      </c>
      <c r="Q166" s="159">
        <v>0</v>
      </c>
      <c r="R166" s="159">
        <f t="shared" si="29"/>
        <v>0</v>
      </c>
      <c r="S166" s="159"/>
      <c r="T166" s="159" t="s">
        <v>207</v>
      </c>
      <c r="U166" s="149"/>
      <c r="V166" s="149"/>
      <c r="W166" s="149"/>
      <c r="X166" s="149"/>
      <c r="Y166" s="149"/>
      <c r="Z166" s="149"/>
      <c r="AA166" s="149"/>
      <c r="AB166" s="149"/>
      <c r="AC166" s="149" t="s">
        <v>396</v>
      </c>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row>
    <row r="167" spans="1:56" outlineLevel="1" x14ac:dyDescent="0.2">
      <c r="A167" s="179">
        <v>156</v>
      </c>
      <c r="B167" s="180" t="s">
        <v>643</v>
      </c>
      <c r="C167" s="188" t="s">
        <v>638</v>
      </c>
      <c r="D167" s="181" t="s">
        <v>395</v>
      </c>
      <c r="E167" s="182">
        <v>1</v>
      </c>
      <c r="F167" s="183"/>
      <c r="G167" s="184">
        <f t="shared" si="25"/>
        <v>0</v>
      </c>
      <c r="H167" s="183">
        <v>5400</v>
      </c>
      <c r="I167" s="184">
        <f t="shared" si="26"/>
        <v>5400</v>
      </c>
      <c r="J167" s="183">
        <v>360</v>
      </c>
      <c r="K167" s="184">
        <f t="shared" si="27"/>
        <v>360</v>
      </c>
      <c r="L167" s="184">
        <v>21</v>
      </c>
      <c r="M167" s="184">
        <f t="shared" si="28"/>
        <v>0</v>
      </c>
      <c r="N167" s="184"/>
      <c r="O167" s="184" t="s">
        <v>318</v>
      </c>
      <c r="P167" s="185" t="s">
        <v>319</v>
      </c>
      <c r="Q167" s="159">
        <v>0</v>
      </c>
      <c r="R167" s="159">
        <f t="shared" si="29"/>
        <v>0</v>
      </c>
      <c r="S167" s="159"/>
      <c r="T167" s="159" t="s">
        <v>207</v>
      </c>
      <c r="U167" s="149"/>
      <c r="V167" s="149"/>
      <c r="W167" s="149"/>
      <c r="X167" s="149"/>
      <c r="Y167" s="149"/>
      <c r="Z167" s="149"/>
      <c r="AA167" s="149"/>
      <c r="AB167" s="149"/>
      <c r="AC167" s="149" t="s">
        <v>396</v>
      </c>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row>
    <row r="168" spans="1:56" outlineLevel="1" x14ac:dyDescent="0.2">
      <c r="A168" s="179">
        <v>157</v>
      </c>
      <c r="B168" s="180" t="s">
        <v>644</v>
      </c>
      <c r="C168" s="188" t="s">
        <v>645</v>
      </c>
      <c r="D168" s="181" t="s">
        <v>395</v>
      </c>
      <c r="E168" s="182">
        <v>1</v>
      </c>
      <c r="F168" s="183"/>
      <c r="G168" s="184">
        <f t="shared" si="25"/>
        <v>0</v>
      </c>
      <c r="H168" s="183">
        <v>1800</v>
      </c>
      <c r="I168" s="184">
        <f t="shared" si="26"/>
        <v>1800</v>
      </c>
      <c r="J168" s="183">
        <v>3000</v>
      </c>
      <c r="K168" s="184">
        <f t="shared" si="27"/>
        <v>3000</v>
      </c>
      <c r="L168" s="184">
        <v>21</v>
      </c>
      <c r="M168" s="184">
        <f t="shared" si="28"/>
        <v>0</v>
      </c>
      <c r="N168" s="184"/>
      <c r="O168" s="184" t="s">
        <v>318</v>
      </c>
      <c r="P168" s="185" t="s">
        <v>319</v>
      </c>
      <c r="Q168" s="159">
        <v>0</v>
      </c>
      <c r="R168" s="159">
        <f t="shared" si="29"/>
        <v>0</v>
      </c>
      <c r="S168" s="159"/>
      <c r="T168" s="159" t="s">
        <v>207</v>
      </c>
      <c r="U168" s="149"/>
      <c r="V168" s="149"/>
      <c r="W168" s="149"/>
      <c r="X168" s="149"/>
      <c r="Y168" s="149"/>
      <c r="Z168" s="149"/>
      <c r="AA168" s="149"/>
      <c r="AB168" s="149"/>
      <c r="AC168" s="149" t="s">
        <v>396</v>
      </c>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row>
    <row r="169" spans="1:56" outlineLevel="1" x14ac:dyDescent="0.2">
      <c r="A169" s="179">
        <v>158</v>
      </c>
      <c r="B169" s="180" t="s">
        <v>646</v>
      </c>
      <c r="C169" s="188" t="s">
        <v>647</v>
      </c>
      <c r="D169" s="181" t="s">
        <v>395</v>
      </c>
      <c r="E169" s="182">
        <v>4</v>
      </c>
      <c r="F169" s="183"/>
      <c r="G169" s="184">
        <f t="shared" si="25"/>
        <v>0</v>
      </c>
      <c r="H169" s="183">
        <v>5100</v>
      </c>
      <c r="I169" s="184">
        <f t="shared" si="26"/>
        <v>20400</v>
      </c>
      <c r="J169" s="183">
        <v>360</v>
      </c>
      <c r="K169" s="184">
        <f t="shared" si="27"/>
        <v>1440</v>
      </c>
      <c r="L169" s="184">
        <v>21</v>
      </c>
      <c r="M169" s="184">
        <f t="shared" si="28"/>
        <v>0</v>
      </c>
      <c r="N169" s="184"/>
      <c r="O169" s="184" t="s">
        <v>318</v>
      </c>
      <c r="P169" s="185" t="s">
        <v>319</v>
      </c>
      <c r="Q169" s="159">
        <v>0</v>
      </c>
      <c r="R169" s="159">
        <f t="shared" si="29"/>
        <v>0</v>
      </c>
      <c r="S169" s="159"/>
      <c r="T169" s="159" t="s">
        <v>207</v>
      </c>
      <c r="U169" s="149"/>
      <c r="V169" s="149"/>
      <c r="W169" s="149"/>
      <c r="X169" s="149"/>
      <c r="Y169" s="149"/>
      <c r="Z169" s="149"/>
      <c r="AA169" s="149"/>
      <c r="AB169" s="149"/>
      <c r="AC169" s="149" t="s">
        <v>396</v>
      </c>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row>
    <row r="170" spans="1:56" outlineLevel="1" x14ac:dyDescent="0.2">
      <c r="A170" s="179">
        <v>159</v>
      </c>
      <c r="B170" s="180" t="s">
        <v>648</v>
      </c>
      <c r="C170" s="188" t="s">
        <v>647</v>
      </c>
      <c r="D170" s="181" t="s">
        <v>395</v>
      </c>
      <c r="E170" s="182">
        <v>4</v>
      </c>
      <c r="F170" s="183"/>
      <c r="G170" s="184">
        <f t="shared" si="25"/>
        <v>0</v>
      </c>
      <c r="H170" s="183">
        <v>60</v>
      </c>
      <c r="I170" s="184">
        <f t="shared" si="26"/>
        <v>240</v>
      </c>
      <c r="J170" s="183">
        <v>12</v>
      </c>
      <c r="K170" s="184">
        <f t="shared" si="27"/>
        <v>48</v>
      </c>
      <c r="L170" s="184">
        <v>21</v>
      </c>
      <c r="M170" s="184">
        <f t="shared" si="28"/>
        <v>0</v>
      </c>
      <c r="N170" s="184"/>
      <c r="O170" s="184" t="s">
        <v>318</v>
      </c>
      <c r="P170" s="185" t="s">
        <v>319</v>
      </c>
      <c r="Q170" s="159">
        <v>0</v>
      </c>
      <c r="R170" s="159">
        <f t="shared" si="29"/>
        <v>0</v>
      </c>
      <c r="S170" s="159"/>
      <c r="T170" s="159" t="s">
        <v>207</v>
      </c>
      <c r="U170" s="149"/>
      <c r="V170" s="149"/>
      <c r="W170" s="149"/>
      <c r="X170" s="149"/>
      <c r="Y170" s="149"/>
      <c r="Z170" s="149"/>
      <c r="AA170" s="149"/>
      <c r="AB170" s="149"/>
      <c r="AC170" s="149" t="s">
        <v>396</v>
      </c>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row>
    <row r="171" spans="1:56" outlineLevel="1" x14ac:dyDescent="0.2">
      <c r="A171" s="179">
        <v>160</v>
      </c>
      <c r="B171" s="180" t="s">
        <v>649</v>
      </c>
      <c r="C171" s="188" t="s">
        <v>647</v>
      </c>
      <c r="D171" s="181" t="s">
        <v>395</v>
      </c>
      <c r="E171" s="182">
        <v>1</v>
      </c>
      <c r="F171" s="183"/>
      <c r="G171" s="184">
        <f t="shared" si="25"/>
        <v>0</v>
      </c>
      <c r="H171" s="183">
        <v>11400</v>
      </c>
      <c r="I171" s="184">
        <f t="shared" si="26"/>
        <v>11400</v>
      </c>
      <c r="J171" s="183">
        <v>360</v>
      </c>
      <c r="K171" s="184">
        <f t="shared" si="27"/>
        <v>360</v>
      </c>
      <c r="L171" s="184">
        <v>21</v>
      </c>
      <c r="M171" s="184">
        <f t="shared" si="28"/>
        <v>0</v>
      </c>
      <c r="N171" s="184"/>
      <c r="O171" s="184" t="s">
        <v>318</v>
      </c>
      <c r="P171" s="185" t="s">
        <v>319</v>
      </c>
      <c r="Q171" s="159">
        <v>0</v>
      </c>
      <c r="R171" s="159">
        <f t="shared" si="29"/>
        <v>0</v>
      </c>
      <c r="S171" s="159"/>
      <c r="T171" s="159" t="s">
        <v>207</v>
      </c>
      <c r="U171" s="149"/>
      <c r="V171" s="149"/>
      <c r="W171" s="149"/>
      <c r="X171" s="149"/>
      <c r="Y171" s="149"/>
      <c r="Z171" s="149"/>
      <c r="AA171" s="149"/>
      <c r="AB171" s="149"/>
      <c r="AC171" s="149" t="s">
        <v>396</v>
      </c>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row>
    <row r="172" spans="1:56" outlineLevel="1" x14ac:dyDescent="0.2">
      <c r="A172" s="179">
        <v>161</v>
      </c>
      <c r="B172" s="180" t="s">
        <v>650</v>
      </c>
      <c r="C172" s="188" t="s">
        <v>647</v>
      </c>
      <c r="D172" s="181" t="s">
        <v>395</v>
      </c>
      <c r="E172" s="182">
        <v>1</v>
      </c>
      <c r="F172" s="183"/>
      <c r="G172" s="184">
        <f t="shared" si="25"/>
        <v>0</v>
      </c>
      <c r="H172" s="183">
        <v>6420</v>
      </c>
      <c r="I172" s="184">
        <f t="shared" si="26"/>
        <v>6420</v>
      </c>
      <c r="J172" s="183">
        <v>600</v>
      </c>
      <c r="K172" s="184">
        <f t="shared" si="27"/>
        <v>600</v>
      </c>
      <c r="L172" s="184">
        <v>21</v>
      </c>
      <c r="M172" s="184">
        <f t="shared" si="28"/>
        <v>0</v>
      </c>
      <c r="N172" s="184"/>
      <c r="O172" s="184" t="s">
        <v>318</v>
      </c>
      <c r="P172" s="185" t="s">
        <v>319</v>
      </c>
      <c r="Q172" s="159">
        <v>0</v>
      </c>
      <c r="R172" s="159">
        <f t="shared" si="29"/>
        <v>0</v>
      </c>
      <c r="S172" s="159"/>
      <c r="T172" s="159" t="s">
        <v>207</v>
      </c>
      <c r="U172" s="149"/>
      <c r="V172" s="149"/>
      <c r="W172" s="149"/>
      <c r="X172" s="149"/>
      <c r="Y172" s="149"/>
      <c r="Z172" s="149"/>
      <c r="AA172" s="149"/>
      <c r="AB172" s="149"/>
      <c r="AC172" s="149" t="s">
        <v>396</v>
      </c>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row>
    <row r="173" spans="1:56" outlineLevel="1" x14ac:dyDescent="0.2">
      <c r="A173" s="179">
        <v>162</v>
      </c>
      <c r="B173" s="180" t="s">
        <v>651</v>
      </c>
      <c r="C173" s="188" t="s">
        <v>652</v>
      </c>
      <c r="D173" s="181" t="s">
        <v>395</v>
      </c>
      <c r="E173" s="182">
        <v>1</v>
      </c>
      <c r="F173" s="183"/>
      <c r="G173" s="184">
        <f t="shared" si="25"/>
        <v>0</v>
      </c>
      <c r="H173" s="183">
        <v>36000</v>
      </c>
      <c r="I173" s="184">
        <f t="shared" si="26"/>
        <v>36000</v>
      </c>
      <c r="J173" s="183">
        <v>1500</v>
      </c>
      <c r="K173" s="184">
        <f t="shared" si="27"/>
        <v>1500</v>
      </c>
      <c r="L173" s="184">
        <v>21</v>
      </c>
      <c r="M173" s="184">
        <f t="shared" si="28"/>
        <v>0</v>
      </c>
      <c r="N173" s="184"/>
      <c r="O173" s="184" t="s">
        <v>318</v>
      </c>
      <c r="P173" s="185" t="s">
        <v>319</v>
      </c>
      <c r="Q173" s="159">
        <v>0</v>
      </c>
      <c r="R173" s="159">
        <f t="shared" si="29"/>
        <v>0</v>
      </c>
      <c r="S173" s="159"/>
      <c r="T173" s="159" t="s">
        <v>207</v>
      </c>
      <c r="U173" s="149"/>
      <c r="V173" s="149"/>
      <c r="W173" s="149"/>
      <c r="X173" s="149"/>
      <c r="Y173" s="149"/>
      <c r="Z173" s="149"/>
      <c r="AA173" s="149"/>
      <c r="AB173" s="149"/>
      <c r="AC173" s="149" t="s">
        <v>396</v>
      </c>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row>
    <row r="174" spans="1:56" outlineLevel="1" x14ac:dyDescent="0.2">
      <c r="A174" s="179">
        <v>163</v>
      </c>
      <c r="B174" s="180" t="s">
        <v>653</v>
      </c>
      <c r="C174" s="188" t="s">
        <v>654</v>
      </c>
      <c r="D174" s="181" t="s">
        <v>395</v>
      </c>
      <c r="E174" s="182">
        <v>1</v>
      </c>
      <c r="F174" s="183"/>
      <c r="G174" s="184">
        <f t="shared" si="25"/>
        <v>0</v>
      </c>
      <c r="H174" s="183">
        <v>440</v>
      </c>
      <c r="I174" s="184">
        <f t="shared" si="26"/>
        <v>440</v>
      </c>
      <c r="J174" s="183">
        <v>12</v>
      </c>
      <c r="K174" s="184">
        <f t="shared" si="27"/>
        <v>12</v>
      </c>
      <c r="L174" s="184">
        <v>21</v>
      </c>
      <c r="M174" s="184">
        <f t="shared" si="28"/>
        <v>0</v>
      </c>
      <c r="N174" s="184"/>
      <c r="O174" s="184" t="s">
        <v>318</v>
      </c>
      <c r="P174" s="185" t="s">
        <v>319</v>
      </c>
      <c r="Q174" s="159">
        <v>0</v>
      </c>
      <c r="R174" s="159">
        <f t="shared" si="29"/>
        <v>0</v>
      </c>
      <c r="S174" s="159"/>
      <c r="T174" s="159" t="s">
        <v>207</v>
      </c>
      <c r="U174" s="149"/>
      <c r="V174" s="149"/>
      <c r="W174" s="149"/>
      <c r="X174" s="149"/>
      <c r="Y174" s="149"/>
      <c r="Z174" s="149"/>
      <c r="AA174" s="149"/>
      <c r="AB174" s="149"/>
      <c r="AC174" s="149" t="s">
        <v>396</v>
      </c>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row>
    <row r="175" spans="1:56" outlineLevel="1" x14ac:dyDescent="0.2">
      <c r="A175" s="179">
        <v>164</v>
      </c>
      <c r="B175" s="180" t="s">
        <v>655</v>
      </c>
      <c r="C175" s="188" t="s">
        <v>656</v>
      </c>
      <c r="D175" s="181" t="s">
        <v>395</v>
      </c>
      <c r="E175" s="182">
        <v>1</v>
      </c>
      <c r="F175" s="183"/>
      <c r="G175" s="184">
        <f t="shared" ref="G175:G196" si="30">ROUND(E175*F175,2)</f>
        <v>0</v>
      </c>
      <c r="H175" s="183">
        <v>440</v>
      </c>
      <c r="I175" s="184">
        <f t="shared" ref="I175:I196" si="31">ROUND(E175*H175,2)</f>
        <v>440</v>
      </c>
      <c r="J175" s="183">
        <v>300</v>
      </c>
      <c r="K175" s="184">
        <f t="shared" ref="K175:K196" si="32">ROUND(E175*J175,2)</f>
        <v>300</v>
      </c>
      <c r="L175" s="184">
        <v>21</v>
      </c>
      <c r="M175" s="184">
        <f t="shared" ref="M175:M196" si="33">G175*(1+L175/100)</f>
        <v>0</v>
      </c>
      <c r="N175" s="184"/>
      <c r="O175" s="184" t="s">
        <v>318</v>
      </c>
      <c r="P175" s="185" t="s">
        <v>319</v>
      </c>
      <c r="Q175" s="159">
        <v>0</v>
      </c>
      <c r="R175" s="159">
        <f t="shared" ref="R175:R196" si="34">ROUND(E175*Q175,2)</f>
        <v>0</v>
      </c>
      <c r="S175" s="159"/>
      <c r="T175" s="159" t="s">
        <v>207</v>
      </c>
      <c r="U175" s="149"/>
      <c r="V175" s="149"/>
      <c r="W175" s="149"/>
      <c r="X175" s="149"/>
      <c r="Y175" s="149"/>
      <c r="Z175" s="149"/>
      <c r="AA175" s="149"/>
      <c r="AB175" s="149"/>
      <c r="AC175" s="149" t="s">
        <v>396</v>
      </c>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row>
    <row r="176" spans="1:56" outlineLevel="1" x14ac:dyDescent="0.2">
      <c r="A176" s="179">
        <v>165</v>
      </c>
      <c r="B176" s="180" t="s">
        <v>657</v>
      </c>
      <c r="C176" s="188" t="s">
        <v>658</v>
      </c>
      <c r="D176" s="181" t="s">
        <v>395</v>
      </c>
      <c r="E176" s="182">
        <v>1</v>
      </c>
      <c r="F176" s="183"/>
      <c r="G176" s="184">
        <f t="shared" si="30"/>
        <v>0</v>
      </c>
      <c r="H176" s="183">
        <v>32400</v>
      </c>
      <c r="I176" s="184">
        <f t="shared" si="31"/>
        <v>32400</v>
      </c>
      <c r="J176" s="183">
        <v>360</v>
      </c>
      <c r="K176" s="184">
        <f t="shared" si="32"/>
        <v>360</v>
      </c>
      <c r="L176" s="184">
        <v>21</v>
      </c>
      <c r="M176" s="184">
        <f t="shared" si="33"/>
        <v>0</v>
      </c>
      <c r="N176" s="184"/>
      <c r="O176" s="184" t="s">
        <v>318</v>
      </c>
      <c r="P176" s="185" t="s">
        <v>319</v>
      </c>
      <c r="Q176" s="159">
        <v>0</v>
      </c>
      <c r="R176" s="159">
        <f t="shared" si="34"/>
        <v>0</v>
      </c>
      <c r="S176" s="159"/>
      <c r="T176" s="159" t="s">
        <v>207</v>
      </c>
      <c r="U176" s="149"/>
      <c r="V176" s="149"/>
      <c r="W176" s="149"/>
      <c r="X176" s="149"/>
      <c r="Y176" s="149"/>
      <c r="Z176" s="149"/>
      <c r="AA176" s="149"/>
      <c r="AB176" s="149"/>
      <c r="AC176" s="149" t="s">
        <v>396</v>
      </c>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row>
    <row r="177" spans="1:56" ht="22.5" outlineLevel="1" x14ac:dyDescent="0.2">
      <c r="A177" s="179">
        <v>166</v>
      </c>
      <c r="B177" s="180" t="s">
        <v>659</v>
      </c>
      <c r="C177" s="188" t="s">
        <v>660</v>
      </c>
      <c r="D177" s="181" t="s">
        <v>395</v>
      </c>
      <c r="E177" s="182">
        <v>1</v>
      </c>
      <c r="F177" s="183"/>
      <c r="G177" s="184">
        <f t="shared" si="30"/>
        <v>0</v>
      </c>
      <c r="H177" s="183">
        <v>480</v>
      </c>
      <c r="I177" s="184">
        <f t="shared" si="31"/>
        <v>480</v>
      </c>
      <c r="J177" s="183">
        <v>12</v>
      </c>
      <c r="K177" s="184">
        <f t="shared" si="32"/>
        <v>12</v>
      </c>
      <c r="L177" s="184">
        <v>21</v>
      </c>
      <c r="M177" s="184">
        <f t="shared" si="33"/>
        <v>0</v>
      </c>
      <c r="N177" s="184"/>
      <c r="O177" s="184" t="s">
        <v>318</v>
      </c>
      <c r="P177" s="185" t="s">
        <v>319</v>
      </c>
      <c r="Q177" s="159">
        <v>0</v>
      </c>
      <c r="R177" s="159">
        <f t="shared" si="34"/>
        <v>0</v>
      </c>
      <c r="S177" s="159"/>
      <c r="T177" s="159" t="s">
        <v>207</v>
      </c>
      <c r="U177" s="149"/>
      <c r="V177" s="149"/>
      <c r="W177" s="149"/>
      <c r="X177" s="149"/>
      <c r="Y177" s="149"/>
      <c r="Z177" s="149"/>
      <c r="AA177" s="149"/>
      <c r="AB177" s="149"/>
      <c r="AC177" s="149" t="s">
        <v>396</v>
      </c>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row>
    <row r="178" spans="1:56" outlineLevel="1" x14ac:dyDescent="0.2">
      <c r="A178" s="179">
        <v>167</v>
      </c>
      <c r="B178" s="180" t="s">
        <v>661</v>
      </c>
      <c r="C178" s="188" t="s">
        <v>662</v>
      </c>
      <c r="D178" s="181" t="s">
        <v>395</v>
      </c>
      <c r="E178" s="182">
        <v>1</v>
      </c>
      <c r="F178" s="183"/>
      <c r="G178" s="184">
        <f t="shared" si="30"/>
        <v>0</v>
      </c>
      <c r="H178" s="183">
        <v>11400</v>
      </c>
      <c r="I178" s="184">
        <f t="shared" si="31"/>
        <v>11400</v>
      </c>
      <c r="J178" s="183">
        <v>360</v>
      </c>
      <c r="K178" s="184">
        <f t="shared" si="32"/>
        <v>360</v>
      </c>
      <c r="L178" s="184">
        <v>21</v>
      </c>
      <c r="M178" s="184">
        <f t="shared" si="33"/>
        <v>0</v>
      </c>
      <c r="N178" s="184"/>
      <c r="O178" s="184" t="s">
        <v>318</v>
      </c>
      <c r="P178" s="185" t="s">
        <v>319</v>
      </c>
      <c r="Q178" s="159">
        <v>0</v>
      </c>
      <c r="R178" s="159">
        <f t="shared" si="34"/>
        <v>0</v>
      </c>
      <c r="S178" s="159"/>
      <c r="T178" s="159" t="s">
        <v>207</v>
      </c>
      <c r="U178" s="149"/>
      <c r="V178" s="149"/>
      <c r="W178" s="149"/>
      <c r="X178" s="149"/>
      <c r="Y178" s="149"/>
      <c r="Z178" s="149"/>
      <c r="AA178" s="149"/>
      <c r="AB178" s="149"/>
      <c r="AC178" s="149" t="s">
        <v>396</v>
      </c>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row>
    <row r="179" spans="1:56" ht="22.5" outlineLevel="1" x14ac:dyDescent="0.2">
      <c r="A179" s="179">
        <v>168</v>
      </c>
      <c r="B179" s="180" t="s">
        <v>663</v>
      </c>
      <c r="C179" s="188" t="s">
        <v>664</v>
      </c>
      <c r="D179" s="181" t="s">
        <v>395</v>
      </c>
      <c r="E179" s="182">
        <v>1</v>
      </c>
      <c r="F179" s="183"/>
      <c r="G179" s="184">
        <f t="shared" si="30"/>
        <v>0</v>
      </c>
      <c r="H179" s="183">
        <v>5477</v>
      </c>
      <c r="I179" s="184">
        <f t="shared" si="31"/>
        <v>5477</v>
      </c>
      <c r="J179" s="183">
        <v>600</v>
      </c>
      <c r="K179" s="184">
        <f t="shared" si="32"/>
        <v>600</v>
      </c>
      <c r="L179" s="184">
        <v>21</v>
      </c>
      <c r="M179" s="184">
        <f t="shared" si="33"/>
        <v>0</v>
      </c>
      <c r="N179" s="184"/>
      <c r="O179" s="184" t="s">
        <v>318</v>
      </c>
      <c r="P179" s="185" t="s">
        <v>319</v>
      </c>
      <c r="Q179" s="159">
        <v>0</v>
      </c>
      <c r="R179" s="159">
        <f t="shared" si="34"/>
        <v>0</v>
      </c>
      <c r="S179" s="159"/>
      <c r="T179" s="159" t="s">
        <v>207</v>
      </c>
      <c r="U179" s="149"/>
      <c r="V179" s="149"/>
      <c r="W179" s="149"/>
      <c r="X179" s="149"/>
      <c r="Y179" s="149"/>
      <c r="Z179" s="149"/>
      <c r="AA179" s="149"/>
      <c r="AB179" s="149"/>
      <c r="AC179" s="149" t="s">
        <v>396</v>
      </c>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row>
    <row r="180" spans="1:56" outlineLevel="1" x14ac:dyDescent="0.2">
      <c r="A180" s="179">
        <v>169</v>
      </c>
      <c r="B180" s="180" t="s">
        <v>665</v>
      </c>
      <c r="C180" s="188" t="s">
        <v>666</v>
      </c>
      <c r="D180" s="181" t="s">
        <v>395</v>
      </c>
      <c r="E180" s="182">
        <v>1</v>
      </c>
      <c r="F180" s="183"/>
      <c r="G180" s="184">
        <f t="shared" si="30"/>
        <v>0</v>
      </c>
      <c r="H180" s="183">
        <v>67200</v>
      </c>
      <c r="I180" s="184">
        <f t="shared" si="31"/>
        <v>67200</v>
      </c>
      <c r="J180" s="183">
        <v>1800</v>
      </c>
      <c r="K180" s="184">
        <f t="shared" si="32"/>
        <v>1800</v>
      </c>
      <c r="L180" s="184">
        <v>21</v>
      </c>
      <c r="M180" s="184">
        <f t="shared" si="33"/>
        <v>0</v>
      </c>
      <c r="N180" s="184"/>
      <c r="O180" s="184" t="s">
        <v>318</v>
      </c>
      <c r="P180" s="185" t="s">
        <v>319</v>
      </c>
      <c r="Q180" s="159">
        <v>0</v>
      </c>
      <c r="R180" s="159">
        <f t="shared" si="34"/>
        <v>0</v>
      </c>
      <c r="S180" s="159"/>
      <c r="T180" s="159" t="s">
        <v>207</v>
      </c>
      <c r="U180" s="149"/>
      <c r="V180" s="149"/>
      <c r="W180" s="149"/>
      <c r="X180" s="149"/>
      <c r="Y180" s="149"/>
      <c r="Z180" s="149"/>
      <c r="AA180" s="149"/>
      <c r="AB180" s="149"/>
      <c r="AC180" s="149" t="s">
        <v>396</v>
      </c>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row>
    <row r="181" spans="1:56" ht="22.5" outlineLevel="1" x14ac:dyDescent="0.2">
      <c r="A181" s="179">
        <v>170</v>
      </c>
      <c r="B181" s="180" t="s">
        <v>667</v>
      </c>
      <c r="C181" s="188" t="s">
        <v>668</v>
      </c>
      <c r="D181" s="181" t="s">
        <v>395</v>
      </c>
      <c r="E181" s="182">
        <v>1</v>
      </c>
      <c r="F181" s="183"/>
      <c r="G181" s="184">
        <f t="shared" si="30"/>
        <v>0</v>
      </c>
      <c r="H181" s="183">
        <v>480</v>
      </c>
      <c r="I181" s="184">
        <f t="shared" si="31"/>
        <v>480</v>
      </c>
      <c r="J181" s="183">
        <v>12</v>
      </c>
      <c r="K181" s="184">
        <f t="shared" si="32"/>
        <v>12</v>
      </c>
      <c r="L181" s="184">
        <v>21</v>
      </c>
      <c r="M181" s="184">
        <f t="shared" si="33"/>
        <v>0</v>
      </c>
      <c r="N181" s="184"/>
      <c r="O181" s="184" t="s">
        <v>318</v>
      </c>
      <c r="P181" s="185" t="s">
        <v>319</v>
      </c>
      <c r="Q181" s="159">
        <v>0</v>
      </c>
      <c r="R181" s="159">
        <f t="shared" si="34"/>
        <v>0</v>
      </c>
      <c r="S181" s="159"/>
      <c r="T181" s="159" t="s">
        <v>207</v>
      </c>
      <c r="U181" s="149"/>
      <c r="V181" s="149"/>
      <c r="W181" s="149"/>
      <c r="X181" s="149"/>
      <c r="Y181" s="149"/>
      <c r="Z181" s="149"/>
      <c r="AA181" s="149"/>
      <c r="AB181" s="149"/>
      <c r="AC181" s="149" t="s">
        <v>396</v>
      </c>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row>
    <row r="182" spans="1:56" outlineLevel="1" x14ac:dyDescent="0.2">
      <c r="A182" s="179">
        <v>171</v>
      </c>
      <c r="B182" s="180" t="s">
        <v>669</v>
      </c>
      <c r="C182" s="188" t="s">
        <v>670</v>
      </c>
      <c r="D182" s="181" t="s">
        <v>395</v>
      </c>
      <c r="E182" s="182">
        <v>1</v>
      </c>
      <c r="F182" s="183"/>
      <c r="G182" s="184">
        <f t="shared" si="30"/>
        <v>0</v>
      </c>
      <c r="H182" s="183">
        <v>3600</v>
      </c>
      <c r="I182" s="184">
        <f t="shared" si="31"/>
        <v>3600</v>
      </c>
      <c r="J182" s="183">
        <v>600</v>
      </c>
      <c r="K182" s="184">
        <f t="shared" si="32"/>
        <v>600</v>
      </c>
      <c r="L182" s="184">
        <v>21</v>
      </c>
      <c r="M182" s="184">
        <f t="shared" si="33"/>
        <v>0</v>
      </c>
      <c r="N182" s="184"/>
      <c r="O182" s="184" t="s">
        <v>318</v>
      </c>
      <c r="P182" s="185" t="s">
        <v>319</v>
      </c>
      <c r="Q182" s="159">
        <v>0</v>
      </c>
      <c r="R182" s="159">
        <f t="shared" si="34"/>
        <v>0</v>
      </c>
      <c r="S182" s="159"/>
      <c r="T182" s="159" t="s">
        <v>207</v>
      </c>
      <c r="U182" s="149"/>
      <c r="V182" s="149"/>
      <c r="W182" s="149"/>
      <c r="X182" s="149"/>
      <c r="Y182" s="149"/>
      <c r="Z182" s="149"/>
      <c r="AA182" s="149"/>
      <c r="AB182" s="149"/>
      <c r="AC182" s="149" t="s">
        <v>396</v>
      </c>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row>
    <row r="183" spans="1:56" outlineLevel="1" x14ac:dyDescent="0.2">
      <c r="A183" s="179">
        <v>172</v>
      </c>
      <c r="B183" s="180" t="s">
        <v>671</v>
      </c>
      <c r="C183" s="188" t="s">
        <v>672</v>
      </c>
      <c r="D183" s="181" t="s">
        <v>395</v>
      </c>
      <c r="E183" s="182">
        <v>10</v>
      </c>
      <c r="F183" s="183"/>
      <c r="G183" s="184">
        <f t="shared" si="30"/>
        <v>0</v>
      </c>
      <c r="H183" s="183">
        <v>67200</v>
      </c>
      <c r="I183" s="184">
        <f t="shared" si="31"/>
        <v>672000</v>
      </c>
      <c r="J183" s="183">
        <v>1800</v>
      </c>
      <c r="K183" s="184">
        <f t="shared" si="32"/>
        <v>18000</v>
      </c>
      <c r="L183" s="184">
        <v>21</v>
      </c>
      <c r="M183" s="184">
        <f t="shared" si="33"/>
        <v>0</v>
      </c>
      <c r="N183" s="184"/>
      <c r="O183" s="184" t="s">
        <v>318</v>
      </c>
      <c r="P183" s="185" t="s">
        <v>319</v>
      </c>
      <c r="Q183" s="159">
        <v>0</v>
      </c>
      <c r="R183" s="159">
        <f t="shared" si="34"/>
        <v>0</v>
      </c>
      <c r="S183" s="159"/>
      <c r="T183" s="159" t="s">
        <v>207</v>
      </c>
      <c r="U183" s="149"/>
      <c r="V183" s="149"/>
      <c r="W183" s="149"/>
      <c r="X183" s="149"/>
      <c r="Y183" s="149"/>
      <c r="Z183" s="149"/>
      <c r="AA183" s="149"/>
      <c r="AB183" s="149"/>
      <c r="AC183" s="149" t="s">
        <v>396</v>
      </c>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row>
    <row r="184" spans="1:56" outlineLevel="1" x14ac:dyDescent="0.2">
      <c r="A184" s="179">
        <v>173</v>
      </c>
      <c r="B184" s="180" t="s">
        <v>673</v>
      </c>
      <c r="C184" s="188" t="s">
        <v>672</v>
      </c>
      <c r="D184" s="181" t="s">
        <v>395</v>
      </c>
      <c r="E184" s="182">
        <v>10</v>
      </c>
      <c r="F184" s="183"/>
      <c r="G184" s="184">
        <f t="shared" si="30"/>
        <v>0</v>
      </c>
      <c r="H184" s="183">
        <v>480</v>
      </c>
      <c r="I184" s="184">
        <f t="shared" si="31"/>
        <v>4800</v>
      </c>
      <c r="J184" s="183">
        <v>12</v>
      </c>
      <c r="K184" s="184">
        <f t="shared" si="32"/>
        <v>120</v>
      </c>
      <c r="L184" s="184">
        <v>21</v>
      </c>
      <c r="M184" s="184">
        <f t="shared" si="33"/>
        <v>0</v>
      </c>
      <c r="N184" s="184"/>
      <c r="O184" s="184" t="s">
        <v>318</v>
      </c>
      <c r="P184" s="185" t="s">
        <v>319</v>
      </c>
      <c r="Q184" s="159">
        <v>0</v>
      </c>
      <c r="R184" s="159">
        <f t="shared" si="34"/>
        <v>0</v>
      </c>
      <c r="S184" s="159"/>
      <c r="T184" s="159" t="s">
        <v>207</v>
      </c>
      <c r="U184" s="149"/>
      <c r="V184" s="149"/>
      <c r="W184" s="149"/>
      <c r="X184" s="149"/>
      <c r="Y184" s="149"/>
      <c r="Z184" s="149"/>
      <c r="AA184" s="149"/>
      <c r="AB184" s="149"/>
      <c r="AC184" s="149" t="s">
        <v>396</v>
      </c>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row>
    <row r="185" spans="1:56" outlineLevel="1" x14ac:dyDescent="0.2">
      <c r="A185" s="179">
        <v>174</v>
      </c>
      <c r="B185" s="180" t="s">
        <v>674</v>
      </c>
      <c r="C185" s="188" t="s">
        <v>672</v>
      </c>
      <c r="D185" s="181" t="s">
        <v>395</v>
      </c>
      <c r="E185" s="182">
        <v>10</v>
      </c>
      <c r="F185" s="183"/>
      <c r="G185" s="184">
        <f t="shared" si="30"/>
        <v>0</v>
      </c>
      <c r="H185" s="183">
        <v>3600</v>
      </c>
      <c r="I185" s="184">
        <f t="shared" si="31"/>
        <v>36000</v>
      </c>
      <c r="J185" s="183">
        <v>600</v>
      </c>
      <c r="K185" s="184">
        <f t="shared" si="32"/>
        <v>6000</v>
      </c>
      <c r="L185" s="184">
        <v>21</v>
      </c>
      <c r="M185" s="184">
        <f t="shared" si="33"/>
        <v>0</v>
      </c>
      <c r="N185" s="184"/>
      <c r="O185" s="184" t="s">
        <v>318</v>
      </c>
      <c r="P185" s="185" t="s">
        <v>319</v>
      </c>
      <c r="Q185" s="159">
        <v>0</v>
      </c>
      <c r="R185" s="159">
        <f t="shared" si="34"/>
        <v>0</v>
      </c>
      <c r="S185" s="159"/>
      <c r="T185" s="159" t="s">
        <v>207</v>
      </c>
      <c r="U185" s="149"/>
      <c r="V185" s="149"/>
      <c r="W185" s="149"/>
      <c r="X185" s="149"/>
      <c r="Y185" s="149"/>
      <c r="Z185" s="149"/>
      <c r="AA185" s="149"/>
      <c r="AB185" s="149"/>
      <c r="AC185" s="149" t="s">
        <v>396</v>
      </c>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row>
    <row r="186" spans="1:56" outlineLevel="1" x14ac:dyDescent="0.2">
      <c r="A186" s="179">
        <v>175</v>
      </c>
      <c r="B186" s="180" t="s">
        <v>675</v>
      </c>
      <c r="C186" s="188" t="s">
        <v>676</v>
      </c>
      <c r="D186" s="181" t="s">
        <v>395</v>
      </c>
      <c r="E186" s="182">
        <v>1</v>
      </c>
      <c r="F186" s="183"/>
      <c r="G186" s="184">
        <f t="shared" si="30"/>
        <v>0</v>
      </c>
      <c r="H186" s="183">
        <v>11400</v>
      </c>
      <c r="I186" s="184">
        <f t="shared" si="31"/>
        <v>11400</v>
      </c>
      <c r="J186" s="183">
        <v>360</v>
      </c>
      <c r="K186" s="184">
        <f t="shared" si="32"/>
        <v>360</v>
      </c>
      <c r="L186" s="184">
        <v>21</v>
      </c>
      <c r="M186" s="184">
        <f t="shared" si="33"/>
        <v>0</v>
      </c>
      <c r="N186" s="184"/>
      <c r="O186" s="184" t="s">
        <v>318</v>
      </c>
      <c r="P186" s="185" t="s">
        <v>319</v>
      </c>
      <c r="Q186" s="159">
        <v>0</v>
      </c>
      <c r="R186" s="159">
        <f t="shared" si="34"/>
        <v>0</v>
      </c>
      <c r="S186" s="159"/>
      <c r="T186" s="159" t="s">
        <v>207</v>
      </c>
      <c r="U186" s="149"/>
      <c r="V186" s="149"/>
      <c r="W186" s="149"/>
      <c r="X186" s="149"/>
      <c r="Y186" s="149"/>
      <c r="Z186" s="149"/>
      <c r="AA186" s="149"/>
      <c r="AB186" s="149"/>
      <c r="AC186" s="149" t="s">
        <v>396</v>
      </c>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row>
    <row r="187" spans="1:56" outlineLevel="1" x14ac:dyDescent="0.2">
      <c r="A187" s="179">
        <v>176</v>
      </c>
      <c r="B187" s="180" t="s">
        <v>677</v>
      </c>
      <c r="C187" s="188" t="s">
        <v>670</v>
      </c>
      <c r="D187" s="181" t="s">
        <v>395</v>
      </c>
      <c r="E187" s="182">
        <v>1</v>
      </c>
      <c r="F187" s="183"/>
      <c r="G187" s="184">
        <f t="shared" si="30"/>
        <v>0</v>
      </c>
      <c r="H187" s="183">
        <v>6000</v>
      </c>
      <c r="I187" s="184">
        <f t="shared" si="31"/>
        <v>6000</v>
      </c>
      <c r="J187" s="183">
        <v>600</v>
      </c>
      <c r="K187" s="184">
        <f t="shared" si="32"/>
        <v>600</v>
      </c>
      <c r="L187" s="184">
        <v>21</v>
      </c>
      <c r="M187" s="184">
        <f t="shared" si="33"/>
        <v>0</v>
      </c>
      <c r="N187" s="184"/>
      <c r="O187" s="184" t="s">
        <v>318</v>
      </c>
      <c r="P187" s="185" t="s">
        <v>319</v>
      </c>
      <c r="Q187" s="159">
        <v>0</v>
      </c>
      <c r="R187" s="159">
        <f t="shared" si="34"/>
        <v>0</v>
      </c>
      <c r="S187" s="159"/>
      <c r="T187" s="159" t="s">
        <v>207</v>
      </c>
      <c r="U187" s="149"/>
      <c r="V187" s="149"/>
      <c r="W187" s="149"/>
      <c r="X187" s="149"/>
      <c r="Y187" s="149"/>
      <c r="Z187" s="149"/>
      <c r="AA187" s="149"/>
      <c r="AB187" s="149"/>
      <c r="AC187" s="149" t="s">
        <v>396</v>
      </c>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row>
    <row r="188" spans="1:56" ht="22.5" outlineLevel="1" x14ac:dyDescent="0.2">
      <c r="A188" s="179">
        <v>177</v>
      </c>
      <c r="B188" s="180" t="s">
        <v>678</v>
      </c>
      <c r="C188" s="188" t="s">
        <v>679</v>
      </c>
      <c r="D188" s="181" t="s">
        <v>395</v>
      </c>
      <c r="E188" s="182">
        <v>3</v>
      </c>
      <c r="F188" s="183"/>
      <c r="G188" s="184">
        <f t="shared" si="30"/>
        <v>0</v>
      </c>
      <c r="H188" s="183">
        <v>99000</v>
      </c>
      <c r="I188" s="184">
        <f t="shared" si="31"/>
        <v>297000</v>
      </c>
      <c r="J188" s="183">
        <v>2500</v>
      </c>
      <c r="K188" s="184">
        <f t="shared" si="32"/>
        <v>7500</v>
      </c>
      <c r="L188" s="184">
        <v>21</v>
      </c>
      <c r="M188" s="184">
        <f t="shared" si="33"/>
        <v>0</v>
      </c>
      <c r="N188" s="184"/>
      <c r="O188" s="184" t="s">
        <v>318</v>
      </c>
      <c r="P188" s="185" t="s">
        <v>319</v>
      </c>
      <c r="Q188" s="159">
        <v>0</v>
      </c>
      <c r="R188" s="159">
        <f t="shared" si="34"/>
        <v>0</v>
      </c>
      <c r="S188" s="159"/>
      <c r="T188" s="159" t="s">
        <v>207</v>
      </c>
      <c r="U188" s="149"/>
      <c r="V188" s="149"/>
      <c r="W188" s="149"/>
      <c r="X188" s="149"/>
      <c r="Y188" s="149"/>
      <c r="Z188" s="149"/>
      <c r="AA188" s="149"/>
      <c r="AB188" s="149"/>
      <c r="AC188" s="149" t="s">
        <v>396</v>
      </c>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row>
    <row r="189" spans="1:56" outlineLevel="1" x14ac:dyDescent="0.2">
      <c r="A189" s="179">
        <v>178</v>
      </c>
      <c r="B189" s="180" t="s">
        <v>680</v>
      </c>
      <c r="C189" s="188" t="s">
        <v>681</v>
      </c>
      <c r="D189" s="181" t="s">
        <v>395</v>
      </c>
      <c r="E189" s="182">
        <v>3</v>
      </c>
      <c r="F189" s="183"/>
      <c r="G189" s="184">
        <f t="shared" si="30"/>
        <v>0</v>
      </c>
      <c r="H189" s="183">
        <v>450000</v>
      </c>
      <c r="I189" s="184">
        <f t="shared" si="31"/>
        <v>1350000</v>
      </c>
      <c r="J189" s="183">
        <v>15000</v>
      </c>
      <c r="K189" s="184">
        <f t="shared" si="32"/>
        <v>45000</v>
      </c>
      <c r="L189" s="184">
        <v>21</v>
      </c>
      <c r="M189" s="184">
        <f t="shared" si="33"/>
        <v>0</v>
      </c>
      <c r="N189" s="184"/>
      <c r="O189" s="184" t="s">
        <v>318</v>
      </c>
      <c r="P189" s="185" t="s">
        <v>319</v>
      </c>
      <c r="Q189" s="159">
        <v>0</v>
      </c>
      <c r="R189" s="159">
        <f t="shared" si="34"/>
        <v>0</v>
      </c>
      <c r="S189" s="159"/>
      <c r="T189" s="159" t="s">
        <v>207</v>
      </c>
      <c r="U189" s="149"/>
      <c r="V189" s="149"/>
      <c r="W189" s="149"/>
      <c r="X189" s="149"/>
      <c r="Y189" s="149"/>
      <c r="Z189" s="149"/>
      <c r="AA189" s="149"/>
      <c r="AB189" s="149"/>
      <c r="AC189" s="149" t="s">
        <v>396</v>
      </c>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row>
    <row r="190" spans="1:56" outlineLevel="1" x14ac:dyDescent="0.2">
      <c r="A190" s="179">
        <v>179</v>
      </c>
      <c r="B190" s="180" t="s">
        <v>682</v>
      </c>
      <c r="C190" s="188" t="s">
        <v>683</v>
      </c>
      <c r="D190" s="181" t="s">
        <v>395</v>
      </c>
      <c r="E190" s="182">
        <v>3</v>
      </c>
      <c r="F190" s="183"/>
      <c r="G190" s="184">
        <f t="shared" si="30"/>
        <v>0</v>
      </c>
      <c r="H190" s="183">
        <v>21960</v>
      </c>
      <c r="I190" s="184">
        <f t="shared" si="31"/>
        <v>65880</v>
      </c>
      <c r="J190" s="183">
        <v>600</v>
      </c>
      <c r="K190" s="184">
        <f t="shared" si="32"/>
        <v>1800</v>
      </c>
      <c r="L190" s="184">
        <v>21</v>
      </c>
      <c r="M190" s="184">
        <f t="shared" si="33"/>
        <v>0</v>
      </c>
      <c r="N190" s="184"/>
      <c r="O190" s="184" t="s">
        <v>318</v>
      </c>
      <c r="P190" s="185" t="s">
        <v>319</v>
      </c>
      <c r="Q190" s="159">
        <v>0</v>
      </c>
      <c r="R190" s="159">
        <f t="shared" si="34"/>
        <v>0</v>
      </c>
      <c r="S190" s="159"/>
      <c r="T190" s="159" t="s">
        <v>207</v>
      </c>
      <c r="U190" s="149"/>
      <c r="V190" s="149"/>
      <c r="W190" s="149"/>
      <c r="X190" s="149"/>
      <c r="Y190" s="149"/>
      <c r="Z190" s="149"/>
      <c r="AA190" s="149"/>
      <c r="AB190" s="149"/>
      <c r="AC190" s="149" t="s">
        <v>396</v>
      </c>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row>
    <row r="191" spans="1:56" outlineLevel="1" x14ac:dyDescent="0.2">
      <c r="A191" s="179">
        <v>180</v>
      </c>
      <c r="B191" s="180" t="s">
        <v>684</v>
      </c>
      <c r="C191" s="188" t="s">
        <v>685</v>
      </c>
      <c r="D191" s="181" t="s">
        <v>395</v>
      </c>
      <c r="E191" s="182">
        <v>21</v>
      </c>
      <c r="F191" s="183"/>
      <c r="G191" s="184">
        <f t="shared" si="30"/>
        <v>0</v>
      </c>
      <c r="H191" s="183">
        <v>3000</v>
      </c>
      <c r="I191" s="184">
        <f t="shared" si="31"/>
        <v>63000</v>
      </c>
      <c r="J191" s="183">
        <v>1500</v>
      </c>
      <c r="K191" s="184">
        <f t="shared" si="32"/>
        <v>31500</v>
      </c>
      <c r="L191" s="184">
        <v>21</v>
      </c>
      <c r="M191" s="184">
        <f t="shared" si="33"/>
        <v>0</v>
      </c>
      <c r="N191" s="184"/>
      <c r="O191" s="184" t="s">
        <v>318</v>
      </c>
      <c r="P191" s="185" t="s">
        <v>319</v>
      </c>
      <c r="Q191" s="159">
        <v>0</v>
      </c>
      <c r="R191" s="159">
        <f t="shared" si="34"/>
        <v>0</v>
      </c>
      <c r="S191" s="159"/>
      <c r="T191" s="159" t="s">
        <v>207</v>
      </c>
      <c r="U191" s="149"/>
      <c r="V191" s="149"/>
      <c r="W191" s="149"/>
      <c r="X191" s="149"/>
      <c r="Y191" s="149"/>
      <c r="Z191" s="149"/>
      <c r="AA191" s="149"/>
      <c r="AB191" s="149"/>
      <c r="AC191" s="149" t="s">
        <v>396</v>
      </c>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row>
    <row r="192" spans="1:56" outlineLevel="1" x14ac:dyDescent="0.2">
      <c r="A192" s="179">
        <v>181</v>
      </c>
      <c r="B192" s="180" t="s">
        <v>686</v>
      </c>
      <c r="C192" s="188" t="s">
        <v>687</v>
      </c>
      <c r="D192" s="181" t="s">
        <v>395</v>
      </c>
      <c r="E192" s="182">
        <v>18</v>
      </c>
      <c r="F192" s="183"/>
      <c r="G192" s="184">
        <f t="shared" si="30"/>
        <v>0</v>
      </c>
      <c r="H192" s="183">
        <v>1620</v>
      </c>
      <c r="I192" s="184">
        <f t="shared" si="31"/>
        <v>29160</v>
      </c>
      <c r="J192" s="183">
        <v>250</v>
      </c>
      <c r="K192" s="184">
        <f t="shared" si="32"/>
        <v>4500</v>
      </c>
      <c r="L192" s="184">
        <v>21</v>
      </c>
      <c r="M192" s="184">
        <f t="shared" si="33"/>
        <v>0</v>
      </c>
      <c r="N192" s="184"/>
      <c r="O192" s="184" t="s">
        <v>318</v>
      </c>
      <c r="P192" s="185" t="s">
        <v>319</v>
      </c>
      <c r="Q192" s="159">
        <v>0</v>
      </c>
      <c r="R192" s="159">
        <f t="shared" si="34"/>
        <v>0</v>
      </c>
      <c r="S192" s="159"/>
      <c r="T192" s="159" t="s">
        <v>207</v>
      </c>
      <c r="U192" s="149"/>
      <c r="V192" s="149"/>
      <c r="W192" s="149"/>
      <c r="X192" s="149"/>
      <c r="Y192" s="149"/>
      <c r="Z192" s="149"/>
      <c r="AA192" s="149"/>
      <c r="AB192" s="149"/>
      <c r="AC192" s="149" t="s">
        <v>396</v>
      </c>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row>
    <row r="193" spans="1:56" outlineLevel="1" x14ac:dyDescent="0.2">
      <c r="A193" s="179">
        <v>182</v>
      </c>
      <c r="B193" s="180" t="s">
        <v>688</v>
      </c>
      <c r="C193" s="188" t="s">
        <v>689</v>
      </c>
      <c r="D193" s="181" t="s">
        <v>690</v>
      </c>
      <c r="E193" s="182">
        <v>3</v>
      </c>
      <c r="F193" s="183"/>
      <c r="G193" s="184">
        <f t="shared" si="30"/>
        <v>0</v>
      </c>
      <c r="H193" s="183">
        <v>7165</v>
      </c>
      <c r="I193" s="184">
        <f t="shared" si="31"/>
        <v>21495</v>
      </c>
      <c r="J193" s="183">
        <v>600</v>
      </c>
      <c r="K193" s="184">
        <f t="shared" si="32"/>
        <v>1800</v>
      </c>
      <c r="L193" s="184">
        <v>21</v>
      </c>
      <c r="M193" s="184">
        <f t="shared" si="33"/>
        <v>0</v>
      </c>
      <c r="N193" s="184"/>
      <c r="O193" s="184" t="s">
        <v>318</v>
      </c>
      <c r="P193" s="185" t="s">
        <v>319</v>
      </c>
      <c r="Q193" s="159">
        <v>0</v>
      </c>
      <c r="R193" s="159">
        <f t="shared" si="34"/>
        <v>0</v>
      </c>
      <c r="S193" s="159"/>
      <c r="T193" s="159" t="s">
        <v>207</v>
      </c>
      <c r="U193" s="149"/>
      <c r="V193" s="149"/>
      <c r="W193" s="149"/>
      <c r="X193" s="149"/>
      <c r="Y193" s="149"/>
      <c r="Z193" s="149"/>
      <c r="AA193" s="149"/>
      <c r="AB193" s="149"/>
      <c r="AC193" s="149" t="s">
        <v>396</v>
      </c>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row>
    <row r="194" spans="1:56" outlineLevel="1" x14ac:dyDescent="0.2">
      <c r="A194" s="179">
        <v>183</v>
      </c>
      <c r="B194" s="180" t="s">
        <v>691</v>
      </c>
      <c r="C194" s="188" t="s">
        <v>692</v>
      </c>
      <c r="D194" s="181" t="s">
        <v>395</v>
      </c>
      <c r="E194" s="182">
        <v>3</v>
      </c>
      <c r="F194" s="183"/>
      <c r="G194" s="184">
        <f t="shared" si="30"/>
        <v>0</v>
      </c>
      <c r="H194" s="183">
        <v>3000</v>
      </c>
      <c r="I194" s="184">
        <f t="shared" si="31"/>
        <v>9000</v>
      </c>
      <c r="J194" s="183">
        <v>1000</v>
      </c>
      <c r="K194" s="184">
        <f t="shared" si="32"/>
        <v>3000</v>
      </c>
      <c r="L194" s="184">
        <v>21</v>
      </c>
      <c r="M194" s="184">
        <f t="shared" si="33"/>
        <v>0</v>
      </c>
      <c r="N194" s="184"/>
      <c r="O194" s="184" t="s">
        <v>318</v>
      </c>
      <c r="P194" s="185" t="s">
        <v>319</v>
      </c>
      <c r="Q194" s="159">
        <v>0</v>
      </c>
      <c r="R194" s="159">
        <f t="shared" si="34"/>
        <v>0</v>
      </c>
      <c r="S194" s="159"/>
      <c r="T194" s="159" t="s">
        <v>207</v>
      </c>
      <c r="U194" s="149"/>
      <c r="V194" s="149"/>
      <c r="W194" s="149"/>
      <c r="X194" s="149"/>
      <c r="Y194" s="149"/>
      <c r="Z194" s="149"/>
      <c r="AA194" s="149"/>
      <c r="AB194" s="149"/>
      <c r="AC194" s="149" t="s">
        <v>396</v>
      </c>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row>
    <row r="195" spans="1:56" outlineLevel="1" x14ac:dyDescent="0.2">
      <c r="A195" s="179">
        <v>184</v>
      </c>
      <c r="B195" s="180" t="s">
        <v>693</v>
      </c>
      <c r="C195" s="188" t="s">
        <v>694</v>
      </c>
      <c r="D195" s="181" t="s">
        <v>395</v>
      </c>
      <c r="E195" s="182">
        <v>3</v>
      </c>
      <c r="F195" s="183"/>
      <c r="G195" s="184">
        <f t="shared" si="30"/>
        <v>0</v>
      </c>
      <c r="H195" s="183">
        <v>1000</v>
      </c>
      <c r="I195" s="184">
        <f t="shared" si="31"/>
        <v>3000</v>
      </c>
      <c r="J195" s="183">
        <v>1000</v>
      </c>
      <c r="K195" s="184">
        <f t="shared" si="32"/>
        <v>3000</v>
      </c>
      <c r="L195" s="184">
        <v>21</v>
      </c>
      <c r="M195" s="184">
        <f t="shared" si="33"/>
        <v>0</v>
      </c>
      <c r="N195" s="184"/>
      <c r="O195" s="184" t="s">
        <v>318</v>
      </c>
      <c r="P195" s="185" t="s">
        <v>319</v>
      </c>
      <c r="Q195" s="159">
        <v>0</v>
      </c>
      <c r="R195" s="159">
        <f t="shared" si="34"/>
        <v>0</v>
      </c>
      <c r="S195" s="159"/>
      <c r="T195" s="159" t="s">
        <v>207</v>
      </c>
      <c r="U195" s="149"/>
      <c r="V195" s="149"/>
      <c r="W195" s="149"/>
      <c r="X195" s="149"/>
      <c r="Y195" s="149"/>
      <c r="Z195" s="149"/>
      <c r="AA195" s="149"/>
      <c r="AB195" s="149"/>
      <c r="AC195" s="149" t="s">
        <v>396</v>
      </c>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row>
    <row r="196" spans="1:56" outlineLevel="1" x14ac:dyDescent="0.2">
      <c r="A196" s="179">
        <v>185</v>
      </c>
      <c r="B196" s="180" t="s">
        <v>695</v>
      </c>
      <c r="C196" s="188" t="s">
        <v>696</v>
      </c>
      <c r="D196" s="181" t="s">
        <v>395</v>
      </c>
      <c r="E196" s="182">
        <v>24</v>
      </c>
      <c r="F196" s="183"/>
      <c r="G196" s="184">
        <f t="shared" si="30"/>
        <v>0</v>
      </c>
      <c r="H196" s="183">
        <v>480</v>
      </c>
      <c r="I196" s="184">
        <f t="shared" si="31"/>
        <v>11520</v>
      </c>
      <c r="J196" s="183">
        <v>12</v>
      </c>
      <c r="K196" s="184">
        <f t="shared" si="32"/>
        <v>288</v>
      </c>
      <c r="L196" s="184">
        <v>21</v>
      </c>
      <c r="M196" s="184">
        <f t="shared" si="33"/>
        <v>0</v>
      </c>
      <c r="N196" s="184"/>
      <c r="O196" s="184" t="s">
        <v>318</v>
      </c>
      <c r="P196" s="185" t="s">
        <v>319</v>
      </c>
      <c r="Q196" s="159">
        <v>0</v>
      </c>
      <c r="R196" s="159">
        <f t="shared" si="34"/>
        <v>0</v>
      </c>
      <c r="S196" s="159"/>
      <c r="T196" s="159" t="s">
        <v>207</v>
      </c>
      <c r="U196" s="149"/>
      <c r="V196" s="149"/>
      <c r="W196" s="149"/>
      <c r="X196" s="149"/>
      <c r="Y196" s="149"/>
      <c r="Z196" s="149"/>
      <c r="AA196" s="149"/>
      <c r="AB196" s="149"/>
      <c r="AC196" s="149" t="s">
        <v>396</v>
      </c>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row>
    <row r="197" spans="1:56" x14ac:dyDescent="0.2">
      <c r="A197" s="161" t="s">
        <v>314</v>
      </c>
      <c r="B197" s="162" t="s">
        <v>188</v>
      </c>
      <c r="C197" s="186" t="s">
        <v>190</v>
      </c>
      <c r="D197" s="163"/>
      <c r="E197" s="164"/>
      <c r="F197" s="165"/>
      <c r="G197" s="165">
        <f>SUMIF(AC198:AC213,"&lt;&gt;NOR",G198:G213)</f>
        <v>0</v>
      </c>
      <c r="H197" s="165"/>
      <c r="I197" s="165">
        <f>SUM(I198:I213)</f>
        <v>177687</v>
      </c>
      <c r="J197" s="165"/>
      <c r="K197" s="165">
        <f>SUM(K198:K213)</f>
        <v>12744</v>
      </c>
      <c r="L197" s="165"/>
      <c r="M197" s="165">
        <f>SUM(M198:M213)</f>
        <v>0</v>
      </c>
      <c r="N197" s="165"/>
      <c r="O197" s="165"/>
      <c r="P197" s="166"/>
      <c r="Q197" s="160"/>
      <c r="R197" s="160">
        <f>SUM(R198:R213)</f>
        <v>0</v>
      </c>
      <c r="S197" s="160"/>
      <c r="T197" s="160"/>
      <c r="AC197" t="s">
        <v>315</v>
      </c>
    </row>
    <row r="198" spans="1:56" outlineLevel="1" x14ac:dyDescent="0.2">
      <c r="A198" s="179">
        <v>186</v>
      </c>
      <c r="B198" s="180" t="s">
        <v>697</v>
      </c>
      <c r="C198" s="188" t="s">
        <v>698</v>
      </c>
      <c r="D198" s="181" t="s">
        <v>395</v>
      </c>
      <c r="E198" s="182">
        <v>1</v>
      </c>
      <c r="F198" s="183"/>
      <c r="G198" s="184">
        <f t="shared" ref="G198:G213" si="35">ROUND(E198*F198,2)</f>
        <v>0</v>
      </c>
      <c r="H198" s="183">
        <v>70000</v>
      </c>
      <c r="I198" s="184">
        <f t="shared" ref="I198:I213" si="36">ROUND(E198*H198,2)</f>
        <v>70000</v>
      </c>
      <c r="J198" s="183">
        <v>1800</v>
      </c>
      <c r="K198" s="184">
        <f t="shared" ref="K198:K213" si="37">ROUND(E198*J198,2)</f>
        <v>1800</v>
      </c>
      <c r="L198" s="184">
        <v>21</v>
      </c>
      <c r="M198" s="184">
        <f t="shared" ref="M198:M213" si="38">G198*(1+L198/100)</f>
        <v>0</v>
      </c>
      <c r="N198" s="184"/>
      <c r="O198" s="184" t="s">
        <v>318</v>
      </c>
      <c r="P198" s="185" t="s">
        <v>319</v>
      </c>
      <c r="Q198" s="159">
        <v>0</v>
      </c>
      <c r="R198" s="159">
        <f t="shared" ref="R198:R213" si="39">ROUND(E198*Q198,2)</f>
        <v>0</v>
      </c>
      <c r="S198" s="159"/>
      <c r="T198" s="159" t="s">
        <v>207</v>
      </c>
      <c r="U198" s="149"/>
      <c r="V198" s="149"/>
      <c r="W198" s="149"/>
      <c r="X198" s="149"/>
      <c r="Y198" s="149"/>
      <c r="Z198" s="149"/>
      <c r="AA198" s="149"/>
      <c r="AB198" s="149"/>
      <c r="AC198" s="149" t="s">
        <v>396</v>
      </c>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row>
    <row r="199" spans="1:56" ht="22.5" outlineLevel="1" x14ac:dyDescent="0.2">
      <c r="A199" s="179">
        <v>187</v>
      </c>
      <c r="B199" s="180" t="s">
        <v>699</v>
      </c>
      <c r="C199" s="188" t="s">
        <v>700</v>
      </c>
      <c r="D199" s="181" t="s">
        <v>395</v>
      </c>
      <c r="E199" s="182">
        <v>1</v>
      </c>
      <c r="F199" s="183"/>
      <c r="G199" s="184">
        <f t="shared" si="35"/>
        <v>0</v>
      </c>
      <c r="H199" s="183">
        <v>89</v>
      </c>
      <c r="I199" s="184">
        <f t="shared" si="36"/>
        <v>89</v>
      </c>
      <c r="J199" s="183">
        <v>12</v>
      </c>
      <c r="K199" s="184">
        <f t="shared" si="37"/>
        <v>12</v>
      </c>
      <c r="L199" s="184">
        <v>21</v>
      </c>
      <c r="M199" s="184">
        <f t="shared" si="38"/>
        <v>0</v>
      </c>
      <c r="N199" s="184"/>
      <c r="O199" s="184" t="s">
        <v>318</v>
      </c>
      <c r="P199" s="185" t="s">
        <v>319</v>
      </c>
      <c r="Q199" s="159">
        <v>0</v>
      </c>
      <c r="R199" s="159">
        <f t="shared" si="39"/>
        <v>0</v>
      </c>
      <c r="S199" s="159"/>
      <c r="T199" s="159" t="s">
        <v>207</v>
      </c>
      <c r="U199" s="149"/>
      <c r="V199" s="149"/>
      <c r="W199" s="149"/>
      <c r="X199" s="149"/>
      <c r="Y199" s="149"/>
      <c r="Z199" s="149"/>
      <c r="AA199" s="149"/>
      <c r="AB199" s="149"/>
      <c r="AC199" s="149" t="s">
        <v>396</v>
      </c>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row>
    <row r="200" spans="1:56" ht="22.5" outlineLevel="1" x14ac:dyDescent="0.2">
      <c r="A200" s="179">
        <v>188</v>
      </c>
      <c r="B200" s="180" t="s">
        <v>701</v>
      </c>
      <c r="C200" s="188" t="s">
        <v>702</v>
      </c>
      <c r="D200" s="181" t="s">
        <v>395</v>
      </c>
      <c r="E200" s="182">
        <v>1</v>
      </c>
      <c r="F200" s="183"/>
      <c r="G200" s="184">
        <f t="shared" si="35"/>
        <v>0</v>
      </c>
      <c r="H200" s="183">
        <v>480</v>
      </c>
      <c r="I200" s="184">
        <f t="shared" si="36"/>
        <v>480</v>
      </c>
      <c r="J200" s="183">
        <v>12</v>
      </c>
      <c r="K200" s="184">
        <f t="shared" si="37"/>
        <v>12</v>
      </c>
      <c r="L200" s="184">
        <v>21</v>
      </c>
      <c r="M200" s="184">
        <f t="shared" si="38"/>
        <v>0</v>
      </c>
      <c r="N200" s="184"/>
      <c r="O200" s="184" t="s">
        <v>318</v>
      </c>
      <c r="P200" s="185" t="s">
        <v>319</v>
      </c>
      <c r="Q200" s="159">
        <v>0</v>
      </c>
      <c r="R200" s="159">
        <f t="shared" si="39"/>
        <v>0</v>
      </c>
      <c r="S200" s="159"/>
      <c r="T200" s="159" t="s">
        <v>207</v>
      </c>
      <c r="U200" s="149"/>
      <c r="V200" s="149"/>
      <c r="W200" s="149"/>
      <c r="X200" s="149"/>
      <c r="Y200" s="149"/>
      <c r="Z200" s="149"/>
      <c r="AA200" s="149"/>
      <c r="AB200" s="149"/>
      <c r="AC200" s="149" t="s">
        <v>396</v>
      </c>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row>
    <row r="201" spans="1:56" ht="22.5" outlineLevel="1" x14ac:dyDescent="0.2">
      <c r="A201" s="179">
        <v>189</v>
      </c>
      <c r="B201" s="180" t="s">
        <v>703</v>
      </c>
      <c r="C201" s="188" t="s">
        <v>704</v>
      </c>
      <c r="D201" s="181" t="s">
        <v>395</v>
      </c>
      <c r="E201" s="182">
        <v>1</v>
      </c>
      <c r="F201" s="183"/>
      <c r="G201" s="184">
        <f t="shared" si="35"/>
        <v>0</v>
      </c>
      <c r="H201" s="183">
        <v>29000</v>
      </c>
      <c r="I201" s="184">
        <f t="shared" si="36"/>
        <v>29000</v>
      </c>
      <c r="J201" s="183">
        <v>1800</v>
      </c>
      <c r="K201" s="184">
        <f t="shared" si="37"/>
        <v>1800</v>
      </c>
      <c r="L201" s="184">
        <v>21</v>
      </c>
      <c r="M201" s="184">
        <f t="shared" si="38"/>
        <v>0</v>
      </c>
      <c r="N201" s="184"/>
      <c r="O201" s="184" t="s">
        <v>318</v>
      </c>
      <c r="P201" s="185" t="s">
        <v>319</v>
      </c>
      <c r="Q201" s="159">
        <v>0</v>
      </c>
      <c r="R201" s="159">
        <f t="shared" si="39"/>
        <v>0</v>
      </c>
      <c r="S201" s="159"/>
      <c r="T201" s="159" t="s">
        <v>207</v>
      </c>
      <c r="U201" s="149"/>
      <c r="V201" s="149"/>
      <c r="W201" s="149"/>
      <c r="X201" s="149"/>
      <c r="Y201" s="149"/>
      <c r="Z201" s="149"/>
      <c r="AA201" s="149"/>
      <c r="AB201" s="149"/>
      <c r="AC201" s="149" t="s">
        <v>396</v>
      </c>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row>
    <row r="202" spans="1:56" ht="22.5" outlineLevel="1" x14ac:dyDescent="0.2">
      <c r="A202" s="179">
        <v>190</v>
      </c>
      <c r="B202" s="180" t="s">
        <v>705</v>
      </c>
      <c r="C202" s="188" t="s">
        <v>706</v>
      </c>
      <c r="D202" s="181" t="s">
        <v>395</v>
      </c>
      <c r="E202" s="182">
        <v>1</v>
      </c>
      <c r="F202" s="183"/>
      <c r="G202" s="184">
        <f t="shared" si="35"/>
        <v>0</v>
      </c>
      <c r="H202" s="183">
        <v>32400</v>
      </c>
      <c r="I202" s="184">
        <f t="shared" si="36"/>
        <v>32400</v>
      </c>
      <c r="J202" s="183">
        <v>1800</v>
      </c>
      <c r="K202" s="184">
        <f t="shared" si="37"/>
        <v>1800</v>
      </c>
      <c r="L202" s="184">
        <v>21</v>
      </c>
      <c r="M202" s="184">
        <f t="shared" si="38"/>
        <v>0</v>
      </c>
      <c r="N202" s="184"/>
      <c r="O202" s="184" t="s">
        <v>318</v>
      </c>
      <c r="P202" s="185" t="s">
        <v>319</v>
      </c>
      <c r="Q202" s="159">
        <v>0</v>
      </c>
      <c r="R202" s="159">
        <f t="shared" si="39"/>
        <v>0</v>
      </c>
      <c r="S202" s="159"/>
      <c r="T202" s="159" t="s">
        <v>207</v>
      </c>
      <c r="U202" s="149"/>
      <c r="V202" s="149"/>
      <c r="W202" s="149"/>
      <c r="X202" s="149"/>
      <c r="Y202" s="149"/>
      <c r="Z202" s="149"/>
      <c r="AA202" s="149"/>
      <c r="AB202" s="149"/>
      <c r="AC202" s="149" t="s">
        <v>396</v>
      </c>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row>
    <row r="203" spans="1:56" outlineLevel="1" x14ac:dyDescent="0.2">
      <c r="A203" s="179">
        <v>191</v>
      </c>
      <c r="B203" s="180" t="s">
        <v>707</v>
      </c>
      <c r="C203" s="188" t="s">
        <v>708</v>
      </c>
      <c r="D203" s="181" t="s">
        <v>395</v>
      </c>
      <c r="E203" s="182">
        <v>2</v>
      </c>
      <c r="F203" s="183"/>
      <c r="G203" s="184">
        <f t="shared" si="35"/>
        <v>0</v>
      </c>
      <c r="H203" s="183">
        <v>89</v>
      </c>
      <c r="I203" s="184">
        <f t="shared" si="36"/>
        <v>178</v>
      </c>
      <c r="J203" s="183">
        <v>12</v>
      </c>
      <c r="K203" s="184">
        <f t="shared" si="37"/>
        <v>24</v>
      </c>
      <c r="L203" s="184">
        <v>21</v>
      </c>
      <c r="M203" s="184">
        <f t="shared" si="38"/>
        <v>0</v>
      </c>
      <c r="N203" s="184"/>
      <c r="O203" s="184" t="s">
        <v>318</v>
      </c>
      <c r="P203" s="185" t="s">
        <v>319</v>
      </c>
      <c r="Q203" s="159">
        <v>0</v>
      </c>
      <c r="R203" s="159">
        <f t="shared" si="39"/>
        <v>0</v>
      </c>
      <c r="S203" s="159"/>
      <c r="T203" s="159" t="s">
        <v>207</v>
      </c>
      <c r="U203" s="149"/>
      <c r="V203" s="149"/>
      <c r="W203" s="149"/>
      <c r="X203" s="149"/>
      <c r="Y203" s="149"/>
      <c r="Z203" s="149"/>
      <c r="AA203" s="149"/>
      <c r="AB203" s="149"/>
      <c r="AC203" s="149" t="s">
        <v>396</v>
      </c>
      <c r="AD203" s="149"/>
      <c r="AE203" s="149"/>
      <c r="AF203" s="149"/>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row>
    <row r="204" spans="1:56" ht="22.5" outlineLevel="1" x14ac:dyDescent="0.2">
      <c r="A204" s="179">
        <v>192</v>
      </c>
      <c r="B204" s="180" t="s">
        <v>709</v>
      </c>
      <c r="C204" s="188" t="s">
        <v>710</v>
      </c>
      <c r="D204" s="181" t="s">
        <v>395</v>
      </c>
      <c r="E204" s="182">
        <v>2</v>
      </c>
      <c r="F204" s="183"/>
      <c r="G204" s="184">
        <f t="shared" si="35"/>
        <v>0</v>
      </c>
      <c r="H204" s="183">
        <v>480</v>
      </c>
      <c r="I204" s="184">
        <f t="shared" si="36"/>
        <v>960</v>
      </c>
      <c r="J204" s="183">
        <v>12</v>
      </c>
      <c r="K204" s="184">
        <f t="shared" si="37"/>
        <v>24</v>
      </c>
      <c r="L204" s="184">
        <v>21</v>
      </c>
      <c r="M204" s="184">
        <f t="shared" si="38"/>
        <v>0</v>
      </c>
      <c r="N204" s="184"/>
      <c r="O204" s="184" t="s">
        <v>318</v>
      </c>
      <c r="P204" s="185" t="s">
        <v>319</v>
      </c>
      <c r="Q204" s="159">
        <v>0</v>
      </c>
      <c r="R204" s="159">
        <f t="shared" si="39"/>
        <v>0</v>
      </c>
      <c r="S204" s="159"/>
      <c r="T204" s="159" t="s">
        <v>207</v>
      </c>
      <c r="U204" s="149"/>
      <c r="V204" s="149"/>
      <c r="W204" s="149"/>
      <c r="X204" s="149"/>
      <c r="Y204" s="149"/>
      <c r="Z204" s="149"/>
      <c r="AA204" s="149"/>
      <c r="AB204" s="149"/>
      <c r="AC204" s="149" t="s">
        <v>396</v>
      </c>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row>
    <row r="205" spans="1:56" outlineLevel="1" x14ac:dyDescent="0.2">
      <c r="A205" s="179">
        <v>193</v>
      </c>
      <c r="B205" s="180" t="s">
        <v>711</v>
      </c>
      <c r="C205" s="188" t="s">
        <v>712</v>
      </c>
      <c r="D205" s="181" t="s">
        <v>395</v>
      </c>
      <c r="E205" s="182">
        <v>1</v>
      </c>
      <c r="F205" s="183"/>
      <c r="G205" s="184">
        <f t="shared" si="35"/>
        <v>0</v>
      </c>
      <c r="H205" s="183">
        <v>19500</v>
      </c>
      <c r="I205" s="184">
        <f t="shared" si="36"/>
        <v>19500</v>
      </c>
      <c r="J205" s="183">
        <v>1560</v>
      </c>
      <c r="K205" s="184">
        <f t="shared" si="37"/>
        <v>1560</v>
      </c>
      <c r="L205" s="184">
        <v>21</v>
      </c>
      <c r="M205" s="184">
        <f t="shared" si="38"/>
        <v>0</v>
      </c>
      <c r="N205" s="184"/>
      <c r="O205" s="184" t="s">
        <v>318</v>
      </c>
      <c r="P205" s="185" t="s">
        <v>319</v>
      </c>
      <c r="Q205" s="159">
        <v>0</v>
      </c>
      <c r="R205" s="159">
        <f t="shared" si="39"/>
        <v>0</v>
      </c>
      <c r="S205" s="159"/>
      <c r="T205" s="159" t="s">
        <v>207</v>
      </c>
      <c r="U205" s="149"/>
      <c r="V205" s="149"/>
      <c r="W205" s="149"/>
      <c r="X205" s="149"/>
      <c r="Y205" s="149"/>
      <c r="Z205" s="149"/>
      <c r="AA205" s="149"/>
      <c r="AB205" s="149"/>
      <c r="AC205" s="149" t="s">
        <v>396</v>
      </c>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row>
    <row r="206" spans="1:56" ht="22.5" outlineLevel="1" x14ac:dyDescent="0.2">
      <c r="A206" s="179">
        <v>194</v>
      </c>
      <c r="B206" s="180" t="s">
        <v>713</v>
      </c>
      <c r="C206" s="188" t="s">
        <v>714</v>
      </c>
      <c r="D206" s="181" t="s">
        <v>395</v>
      </c>
      <c r="E206" s="182">
        <v>1</v>
      </c>
      <c r="F206" s="183"/>
      <c r="G206" s="184">
        <f t="shared" si="35"/>
        <v>0</v>
      </c>
      <c r="H206" s="183">
        <v>480</v>
      </c>
      <c r="I206" s="184">
        <f t="shared" si="36"/>
        <v>480</v>
      </c>
      <c r="J206" s="183">
        <v>12</v>
      </c>
      <c r="K206" s="184">
        <f t="shared" si="37"/>
        <v>12</v>
      </c>
      <c r="L206" s="184">
        <v>21</v>
      </c>
      <c r="M206" s="184">
        <f t="shared" si="38"/>
        <v>0</v>
      </c>
      <c r="N206" s="184"/>
      <c r="O206" s="184" t="s">
        <v>318</v>
      </c>
      <c r="P206" s="185" t="s">
        <v>319</v>
      </c>
      <c r="Q206" s="159">
        <v>0</v>
      </c>
      <c r="R206" s="159">
        <f t="shared" si="39"/>
        <v>0</v>
      </c>
      <c r="S206" s="159"/>
      <c r="T206" s="159" t="s">
        <v>207</v>
      </c>
      <c r="U206" s="149"/>
      <c r="V206" s="149"/>
      <c r="W206" s="149"/>
      <c r="X206" s="149"/>
      <c r="Y206" s="149"/>
      <c r="Z206" s="149"/>
      <c r="AA206" s="149"/>
      <c r="AB206" s="149"/>
      <c r="AC206" s="149" t="s">
        <v>396</v>
      </c>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row>
    <row r="207" spans="1:56" outlineLevel="1" x14ac:dyDescent="0.2">
      <c r="A207" s="179">
        <v>195</v>
      </c>
      <c r="B207" s="180" t="s">
        <v>715</v>
      </c>
      <c r="C207" s="188" t="s">
        <v>716</v>
      </c>
      <c r="D207" s="181" t="s">
        <v>395</v>
      </c>
      <c r="E207" s="182">
        <v>1</v>
      </c>
      <c r="F207" s="183"/>
      <c r="G207" s="184">
        <f t="shared" si="35"/>
        <v>0</v>
      </c>
      <c r="H207" s="183">
        <v>1200</v>
      </c>
      <c r="I207" s="184">
        <f t="shared" si="36"/>
        <v>1200</v>
      </c>
      <c r="J207" s="183">
        <v>500</v>
      </c>
      <c r="K207" s="184">
        <f t="shared" si="37"/>
        <v>500</v>
      </c>
      <c r="L207" s="184">
        <v>21</v>
      </c>
      <c r="M207" s="184">
        <f t="shared" si="38"/>
        <v>0</v>
      </c>
      <c r="N207" s="184"/>
      <c r="O207" s="184" t="s">
        <v>318</v>
      </c>
      <c r="P207" s="185" t="s">
        <v>319</v>
      </c>
      <c r="Q207" s="159">
        <v>0</v>
      </c>
      <c r="R207" s="159">
        <f t="shared" si="39"/>
        <v>0</v>
      </c>
      <c r="S207" s="159"/>
      <c r="T207" s="159" t="s">
        <v>207</v>
      </c>
      <c r="U207" s="149"/>
      <c r="V207" s="149"/>
      <c r="W207" s="149"/>
      <c r="X207" s="149"/>
      <c r="Y207" s="149"/>
      <c r="Z207" s="149"/>
      <c r="AA207" s="149"/>
      <c r="AB207" s="149"/>
      <c r="AC207" s="149" t="s">
        <v>396</v>
      </c>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row>
    <row r="208" spans="1:56" ht="22.5" outlineLevel="1" x14ac:dyDescent="0.2">
      <c r="A208" s="179">
        <v>196</v>
      </c>
      <c r="B208" s="180" t="s">
        <v>717</v>
      </c>
      <c r="C208" s="188" t="s">
        <v>718</v>
      </c>
      <c r="D208" s="181" t="s">
        <v>395</v>
      </c>
      <c r="E208" s="182">
        <v>1</v>
      </c>
      <c r="F208" s="183"/>
      <c r="G208" s="184">
        <f t="shared" si="35"/>
        <v>0</v>
      </c>
      <c r="H208" s="183">
        <v>12000</v>
      </c>
      <c r="I208" s="184">
        <f t="shared" si="36"/>
        <v>12000</v>
      </c>
      <c r="J208" s="183">
        <v>1500</v>
      </c>
      <c r="K208" s="184">
        <f t="shared" si="37"/>
        <v>1500</v>
      </c>
      <c r="L208" s="184">
        <v>21</v>
      </c>
      <c r="M208" s="184">
        <f t="shared" si="38"/>
        <v>0</v>
      </c>
      <c r="N208" s="184"/>
      <c r="O208" s="184" t="s">
        <v>318</v>
      </c>
      <c r="P208" s="185" t="s">
        <v>319</v>
      </c>
      <c r="Q208" s="159">
        <v>0</v>
      </c>
      <c r="R208" s="159">
        <f t="shared" si="39"/>
        <v>0</v>
      </c>
      <c r="S208" s="159"/>
      <c r="T208" s="159" t="s">
        <v>207</v>
      </c>
      <c r="U208" s="149"/>
      <c r="V208" s="149"/>
      <c r="W208" s="149"/>
      <c r="X208" s="149"/>
      <c r="Y208" s="149"/>
      <c r="Z208" s="149"/>
      <c r="AA208" s="149"/>
      <c r="AB208" s="149"/>
      <c r="AC208" s="149" t="s">
        <v>396</v>
      </c>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row>
    <row r="209" spans="1:56" outlineLevel="1" x14ac:dyDescent="0.2">
      <c r="A209" s="179">
        <v>197</v>
      </c>
      <c r="B209" s="180" t="s">
        <v>719</v>
      </c>
      <c r="C209" s="188" t="s">
        <v>720</v>
      </c>
      <c r="D209" s="181" t="s">
        <v>395</v>
      </c>
      <c r="E209" s="182">
        <v>1</v>
      </c>
      <c r="F209" s="183"/>
      <c r="G209" s="184">
        <f t="shared" si="35"/>
        <v>0</v>
      </c>
      <c r="H209" s="183">
        <v>0</v>
      </c>
      <c r="I209" s="184">
        <f t="shared" si="36"/>
        <v>0</v>
      </c>
      <c r="J209" s="183">
        <v>600</v>
      </c>
      <c r="K209" s="184">
        <f t="shared" si="37"/>
        <v>600</v>
      </c>
      <c r="L209" s="184">
        <v>21</v>
      </c>
      <c r="M209" s="184">
        <f t="shared" si="38"/>
        <v>0</v>
      </c>
      <c r="N209" s="184"/>
      <c r="O209" s="184" t="s">
        <v>318</v>
      </c>
      <c r="P209" s="185" t="s">
        <v>319</v>
      </c>
      <c r="Q209" s="159">
        <v>0</v>
      </c>
      <c r="R209" s="159">
        <f t="shared" si="39"/>
        <v>0</v>
      </c>
      <c r="S209" s="159"/>
      <c r="T209" s="159" t="s">
        <v>207</v>
      </c>
      <c r="U209" s="149"/>
      <c r="V209" s="149"/>
      <c r="W209" s="149"/>
      <c r="X209" s="149"/>
      <c r="Y209" s="149"/>
      <c r="Z209" s="149"/>
      <c r="AA209" s="149"/>
      <c r="AB209" s="149"/>
      <c r="AC209" s="149" t="s">
        <v>396</v>
      </c>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row>
    <row r="210" spans="1:56" outlineLevel="1" x14ac:dyDescent="0.2">
      <c r="A210" s="179">
        <v>198</v>
      </c>
      <c r="B210" s="180" t="s">
        <v>721</v>
      </c>
      <c r="C210" s="188" t="s">
        <v>722</v>
      </c>
      <c r="D210" s="181" t="s">
        <v>395</v>
      </c>
      <c r="E210" s="182">
        <v>1</v>
      </c>
      <c r="F210" s="183"/>
      <c r="G210" s="184">
        <f t="shared" si="35"/>
        <v>0</v>
      </c>
      <c r="H210" s="183">
        <v>1200</v>
      </c>
      <c r="I210" s="184">
        <f t="shared" si="36"/>
        <v>1200</v>
      </c>
      <c r="J210" s="183">
        <v>500</v>
      </c>
      <c r="K210" s="184">
        <f t="shared" si="37"/>
        <v>500</v>
      </c>
      <c r="L210" s="184">
        <v>21</v>
      </c>
      <c r="M210" s="184">
        <f t="shared" si="38"/>
        <v>0</v>
      </c>
      <c r="N210" s="184"/>
      <c r="O210" s="184" t="s">
        <v>318</v>
      </c>
      <c r="P210" s="185" t="s">
        <v>319</v>
      </c>
      <c r="Q210" s="159">
        <v>0</v>
      </c>
      <c r="R210" s="159">
        <f t="shared" si="39"/>
        <v>0</v>
      </c>
      <c r="S210" s="159"/>
      <c r="T210" s="159" t="s">
        <v>207</v>
      </c>
      <c r="U210" s="149"/>
      <c r="V210" s="149"/>
      <c r="W210" s="149"/>
      <c r="X210" s="149"/>
      <c r="Y210" s="149"/>
      <c r="Z210" s="149"/>
      <c r="AA210" s="149"/>
      <c r="AB210" s="149"/>
      <c r="AC210" s="149" t="s">
        <v>396</v>
      </c>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row>
    <row r="211" spans="1:56" outlineLevel="1" x14ac:dyDescent="0.2">
      <c r="A211" s="179">
        <v>199</v>
      </c>
      <c r="B211" s="180" t="s">
        <v>723</v>
      </c>
      <c r="C211" s="188" t="s">
        <v>724</v>
      </c>
      <c r="D211" s="181" t="s">
        <v>395</v>
      </c>
      <c r="E211" s="182">
        <v>1</v>
      </c>
      <c r="F211" s="183"/>
      <c r="G211" s="184">
        <f t="shared" si="35"/>
        <v>0</v>
      </c>
      <c r="H211" s="183">
        <v>9000</v>
      </c>
      <c r="I211" s="184">
        <f t="shared" si="36"/>
        <v>9000</v>
      </c>
      <c r="J211" s="183">
        <v>1500</v>
      </c>
      <c r="K211" s="184">
        <f t="shared" si="37"/>
        <v>1500</v>
      </c>
      <c r="L211" s="184">
        <v>21</v>
      </c>
      <c r="M211" s="184">
        <f t="shared" si="38"/>
        <v>0</v>
      </c>
      <c r="N211" s="184"/>
      <c r="O211" s="184" t="s">
        <v>318</v>
      </c>
      <c r="P211" s="185" t="s">
        <v>319</v>
      </c>
      <c r="Q211" s="159">
        <v>0</v>
      </c>
      <c r="R211" s="159">
        <f t="shared" si="39"/>
        <v>0</v>
      </c>
      <c r="S211" s="159"/>
      <c r="T211" s="159" t="s">
        <v>207</v>
      </c>
      <c r="U211" s="149"/>
      <c r="V211" s="149"/>
      <c r="W211" s="149"/>
      <c r="X211" s="149"/>
      <c r="Y211" s="149"/>
      <c r="Z211" s="149"/>
      <c r="AA211" s="149"/>
      <c r="AB211" s="149"/>
      <c r="AC211" s="149" t="s">
        <v>396</v>
      </c>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row>
    <row r="212" spans="1:56" ht="22.5" outlineLevel="1" x14ac:dyDescent="0.2">
      <c r="A212" s="179">
        <v>200</v>
      </c>
      <c r="B212" s="180" t="s">
        <v>725</v>
      </c>
      <c r="C212" s="188" t="s">
        <v>726</v>
      </c>
      <c r="D212" s="181" t="s">
        <v>395</v>
      </c>
      <c r="E212" s="182">
        <v>1</v>
      </c>
      <c r="F212" s="183"/>
      <c r="G212" s="184">
        <f t="shared" si="35"/>
        <v>0</v>
      </c>
      <c r="H212" s="183">
        <v>0</v>
      </c>
      <c r="I212" s="184">
        <f t="shared" si="36"/>
        <v>0</v>
      </c>
      <c r="J212" s="183">
        <v>600</v>
      </c>
      <c r="K212" s="184">
        <f t="shared" si="37"/>
        <v>600</v>
      </c>
      <c r="L212" s="184">
        <v>21</v>
      </c>
      <c r="M212" s="184">
        <f t="shared" si="38"/>
        <v>0</v>
      </c>
      <c r="N212" s="184"/>
      <c r="O212" s="184" t="s">
        <v>318</v>
      </c>
      <c r="P212" s="185" t="s">
        <v>319</v>
      </c>
      <c r="Q212" s="159">
        <v>0</v>
      </c>
      <c r="R212" s="159">
        <f t="shared" si="39"/>
        <v>0</v>
      </c>
      <c r="S212" s="159"/>
      <c r="T212" s="159" t="s">
        <v>207</v>
      </c>
      <c r="U212" s="149"/>
      <c r="V212" s="149"/>
      <c r="W212" s="149"/>
      <c r="X212" s="149"/>
      <c r="Y212" s="149"/>
      <c r="Z212" s="149"/>
      <c r="AA212" s="149"/>
      <c r="AB212" s="149"/>
      <c r="AC212" s="149" t="s">
        <v>396</v>
      </c>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row>
    <row r="213" spans="1:56" outlineLevel="1" x14ac:dyDescent="0.2">
      <c r="A213" s="179">
        <v>201</v>
      </c>
      <c r="B213" s="180" t="s">
        <v>727</v>
      </c>
      <c r="C213" s="188" t="s">
        <v>724</v>
      </c>
      <c r="D213" s="181" t="s">
        <v>395</v>
      </c>
      <c r="E213" s="182">
        <v>1</v>
      </c>
      <c r="F213" s="183"/>
      <c r="G213" s="184">
        <f t="shared" si="35"/>
        <v>0</v>
      </c>
      <c r="H213" s="183">
        <v>1200</v>
      </c>
      <c r="I213" s="184">
        <f t="shared" si="36"/>
        <v>1200</v>
      </c>
      <c r="J213" s="183">
        <v>500</v>
      </c>
      <c r="K213" s="184">
        <f t="shared" si="37"/>
        <v>500</v>
      </c>
      <c r="L213" s="184">
        <v>21</v>
      </c>
      <c r="M213" s="184">
        <f t="shared" si="38"/>
        <v>0</v>
      </c>
      <c r="N213" s="184"/>
      <c r="O213" s="184" t="s">
        <v>318</v>
      </c>
      <c r="P213" s="185" t="s">
        <v>319</v>
      </c>
      <c r="Q213" s="159">
        <v>0</v>
      </c>
      <c r="R213" s="159">
        <f t="shared" si="39"/>
        <v>0</v>
      </c>
      <c r="S213" s="159"/>
      <c r="T213" s="159" t="s">
        <v>207</v>
      </c>
      <c r="U213" s="149"/>
      <c r="V213" s="149"/>
      <c r="W213" s="149"/>
      <c r="X213" s="149"/>
      <c r="Y213" s="149"/>
      <c r="Z213" s="149"/>
      <c r="AA213" s="149"/>
      <c r="AB213" s="149"/>
      <c r="AC213" s="149" t="s">
        <v>396</v>
      </c>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row>
    <row r="214" spans="1:56" x14ac:dyDescent="0.2">
      <c r="A214" s="161" t="s">
        <v>314</v>
      </c>
      <c r="B214" s="162" t="s">
        <v>191</v>
      </c>
      <c r="C214" s="186" t="s">
        <v>192</v>
      </c>
      <c r="D214" s="163"/>
      <c r="E214" s="164"/>
      <c r="F214" s="165"/>
      <c r="G214" s="165">
        <f>SUMIF(AC215:AC247,"&lt;&gt;NOR",G215:G247)</f>
        <v>0</v>
      </c>
      <c r="H214" s="165"/>
      <c r="I214" s="165">
        <f>SUM(I215:I247)</f>
        <v>631275</v>
      </c>
      <c r="J214" s="165"/>
      <c r="K214" s="165">
        <f>SUM(K215:K247)</f>
        <v>516441</v>
      </c>
      <c r="L214" s="165"/>
      <c r="M214" s="165">
        <f>SUM(M215:M247)</f>
        <v>0</v>
      </c>
      <c r="N214" s="165"/>
      <c r="O214" s="165"/>
      <c r="P214" s="166"/>
      <c r="Q214" s="160"/>
      <c r="R214" s="160">
        <f>SUM(R215:R247)</f>
        <v>0</v>
      </c>
      <c r="S214" s="160"/>
      <c r="T214" s="160"/>
      <c r="AC214" t="s">
        <v>315</v>
      </c>
    </row>
    <row r="215" spans="1:56" outlineLevel="1" x14ac:dyDescent="0.2">
      <c r="A215" s="179">
        <v>202</v>
      </c>
      <c r="B215" s="180" t="s">
        <v>728</v>
      </c>
      <c r="C215" s="188" t="s">
        <v>729</v>
      </c>
      <c r="D215" s="181" t="s">
        <v>730</v>
      </c>
      <c r="E215" s="182">
        <v>63</v>
      </c>
      <c r="F215" s="183"/>
      <c r="G215" s="184">
        <f t="shared" ref="G215:G247" si="40">ROUND(E215*F215,2)</f>
        <v>0</v>
      </c>
      <c r="H215" s="183">
        <v>40</v>
      </c>
      <c r="I215" s="184">
        <f t="shared" ref="I215:I247" si="41">ROUND(E215*H215,2)</f>
        <v>2520</v>
      </c>
      <c r="J215" s="183">
        <v>30</v>
      </c>
      <c r="K215" s="184">
        <f t="shared" ref="K215:K247" si="42">ROUND(E215*J215,2)</f>
        <v>1890</v>
      </c>
      <c r="L215" s="184">
        <v>21</v>
      </c>
      <c r="M215" s="184">
        <f t="shared" ref="M215:M247" si="43">G215*(1+L215/100)</f>
        <v>0</v>
      </c>
      <c r="N215" s="184"/>
      <c r="O215" s="184" t="s">
        <v>318</v>
      </c>
      <c r="P215" s="185" t="s">
        <v>319</v>
      </c>
      <c r="Q215" s="159">
        <v>0</v>
      </c>
      <c r="R215" s="159">
        <f t="shared" ref="R215:R247" si="44">ROUND(E215*Q215,2)</f>
        <v>0</v>
      </c>
      <c r="S215" s="159"/>
      <c r="T215" s="159" t="s">
        <v>207</v>
      </c>
      <c r="U215" s="149"/>
      <c r="V215" s="149"/>
      <c r="W215" s="149"/>
      <c r="X215" s="149"/>
      <c r="Y215" s="149"/>
      <c r="Z215" s="149"/>
      <c r="AA215" s="149"/>
      <c r="AB215" s="149"/>
      <c r="AC215" s="149" t="s">
        <v>396</v>
      </c>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row>
    <row r="216" spans="1:56" ht="22.5" outlineLevel="1" x14ac:dyDescent="0.2">
      <c r="A216" s="179">
        <v>203</v>
      </c>
      <c r="B216" s="180" t="s">
        <v>731</v>
      </c>
      <c r="C216" s="188" t="s">
        <v>732</v>
      </c>
      <c r="D216" s="181" t="s">
        <v>730</v>
      </c>
      <c r="E216" s="182">
        <v>20</v>
      </c>
      <c r="F216" s="183"/>
      <c r="G216" s="184">
        <f t="shared" si="40"/>
        <v>0</v>
      </c>
      <c r="H216" s="183">
        <v>92</v>
      </c>
      <c r="I216" s="184">
        <f t="shared" si="41"/>
        <v>1840</v>
      </c>
      <c r="J216" s="183">
        <v>66</v>
      </c>
      <c r="K216" s="184">
        <f t="shared" si="42"/>
        <v>1320</v>
      </c>
      <c r="L216" s="184">
        <v>21</v>
      </c>
      <c r="M216" s="184">
        <f t="shared" si="43"/>
        <v>0</v>
      </c>
      <c r="N216" s="184"/>
      <c r="O216" s="184" t="s">
        <v>318</v>
      </c>
      <c r="P216" s="185" t="s">
        <v>319</v>
      </c>
      <c r="Q216" s="159">
        <v>0</v>
      </c>
      <c r="R216" s="159">
        <f t="shared" si="44"/>
        <v>0</v>
      </c>
      <c r="S216" s="159"/>
      <c r="T216" s="159" t="s">
        <v>207</v>
      </c>
      <c r="U216" s="149"/>
      <c r="V216" s="149"/>
      <c r="W216" s="149"/>
      <c r="X216" s="149"/>
      <c r="Y216" s="149"/>
      <c r="Z216" s="149"/>
      <c r="AA216" s="149"/>
      <c r="AB216" s="149"/>
      <c r="AC216" s="149" t="s">
        <v>396</v>
      </c>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row>
    <row r="217" spans="1:56" ht="22.5" outlineLevel="1" x14ac:dyDescent="0.2">
      <c r="A217" s="179">
        <v>204</v>
      </c>
      <c r="B217" s="180" t="s">
        <v>733</v>
      </c>
      <c r="C217" s="188" t="s">
        <v>734</v>
      </c>
      <c r="D217" s="181" t="s">
        <v>730</v>
      </c>
      <c r="E217" s="182">
        <v>83</v>
      </c>
      <c r="F217" s="183"/>
      <c r="G217" s="184">
        <f t="shared" si="40"/>
        <v>0</v>
      </c>
      <c r="H217" s="183">
        <v>39</v>
      </c>
      <c r="I217" s="184">
        <f t="shared" si="41"/>
        <v>3237</v>
      </c>
      <c r="J217" s="183">
        <v>39</v>
      </c>
      <c r="K217" s="184">
        <f t="shared" si="42"/>
        <v>3237</v>
      </c>
      <c r="L217" s="184">
        <v>21</v>
      </c>
      <c r="M217" s="184">
        <f t="shared" si="43"/>
        <v>0</v>
      </c>
      <c r="N217" s="184"/>
      <c r="O217" s="184" t="s">
        <v>318</v>
      </c>
      <c r="P217" s="185" t="s">
        <v>319</v>
      </c>
      <c r="Q217" s="159">
        <v>0</v>
      </c>
      <c r="R217" s="159">
        <f t="shared" si="44"/>
        <v>0</v>
      </c>
      <c r="S217" s="159"/>
      <c r="T217" s="159" t="s">
        <v>207</v>
      </c>
      <c r="U217" s="149"/>
      <c r="V217" s="149"/>
      <c r="W217" s="149"/>
      <c r="X217" s="149"/>
      <c r="Y217" s="149"/>
      <c r="Z217" s="149"/>
      <c r="AA217" s="149"/>
      <c r="AB217" s="149"/>
      <c r="AC217" s="149" t="s">
        <v>396</v>
      </c>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row>
    <row r="218" spans="1:56" ht="22.5" outlineLevel="1" x14ac:dyDescent="0.2">
      <c r="A218" s="179">
        <v>205</v>
      </c>
      <c r="B218" s="180" t="s">
        <v>735</v>
      </c>
      <c r="C218" s="188" t="s">
        <v>736</v>
      </c>
      <c r="D218" s="181" t="s">
        <v>730</v>
      </c>
      <c r="E218" s="182">
        <v>1765</v>
      </c>
      <c r="F218" s="183"/>
      <c r="G218" s="184">
        <f t="shared" si="40"/>
        <v>0</v>
      </c>
      <c r="H218" s="183">
        <v>50</v>
      </c>
      <c r="I218" s="184">
        <f t="shared" si="41"/>
        <v>88250</v>
      </c>
      <c r="J218" s="183">
        <v>48</v>
      </c>
      <c r="K218" s="184">
        <f t="shared" si="42"/>
        <v>84720</v>
      </c>
      <c r="L218" s="184">
        <v>21</v>
      </c>
      <c r="M218" s="184">
        <f t="shared" si="43"/>
        <v>0</v>
      </c>
      <c r="N218" s="184"/>
      <c r="O218" s="184" t="s">
        <v>318</v>
      </c>
      <c r="P218" s="185" t="s">
        <v>319</v>
      </c>
      <c r="Q218" s="159">
        <v>0</v>
      </c>
      <c r="R218" s="159">
        <f t="shared" si="44"/>
        <v>0</v>
      </c>
      <c r="S218" s="159"/>
      <c r="T218" s="159" t="s">
        <v>207</v>
      </c>
      <c r="U218" s="149"/>
      <c r="V218" s="149"/>
      <c r="W218" s="149"/>
      <c r="X218" s="149"/>
      <c r="Y218" s="149"/>
      <c r="Z218" s="149"/>
      <c r="AA218" s="149"/>
      <c r="AB218" s="149"/>
      <c r="AC218" s="149" t="s">
        <v>396</v>
      </c>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row>
    <row r="219" spans="1:56" ht="22.5" outlineLevel="1" x14ac:dyDescent="0.2">
      <c r="A219" s="179">
        <v>206</v>
      </c>
      <c r="B219" s="180" t="s">
        <v>737</v>
      </c>
      <c r="C219" s="188" t="s">
        <v>738</v>
      </c>
      <c r="D219" s="181" t="s">
        <v>730</v>
      </c>
      <c r="E219" s="182">
        <v>741</v>
      </c>
      <c r="F219" s="183"/>
      <c r="G219" s="184">
        <f t="shared" si="40"/>
        <v>0</v>
      </c>
      <c r="H219" s="183">
        <v>59</v>
      </c>
      <c r="I219" s="184">
        <f t="shared" si="41"/>
        <v>43719</v>
      </c>
      <c r="J219" s="183">
        <v>54</v>
      </c>
      <c r="K219" s="184">
        <f t="shared" si="42"/>
        <v>40014</v>
      </c>
      <c r="L219" s="184">
        <v>21</v>
      </c>
      <c r="M219" s="184">
        <f t="shared" si="43"/>
        <v>0</v>
      </c>
      <c r="N219" s="184"/>
      <c r="O219" s="184" t="s">
        <v>318</v>
      </c>
      <c r="P219" s="185" t="s">
        <v>319</v>
      </c>
      <c r="Q219" s="159">
        <v>0</v>
      </c>
      <c r="R219" s="159">
        <f t="shared" si="44"/>
        <v>0</v>
      </c>
      <c r="S219" s="159"/>
      <c r="T219" s="159" t="s">
        <v>207</v>
      </c>
      <c r="U219" s="149"/>
      <c r="V219" s="149"/>
      <c r="W219" s="149"/>
      <c r="X219" s="149"/>
      <c r="Y219" s="149"/>
      <c r="Z219" s="149"/>
      <c r="AA219" s="149"/>
      <c r="AB219" s="149"/>
      <c r="AC219" s="149" t="s">
        <v>396</v>
      </c>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row>
    <row r="220" spans="1:56" ht="22.5" outlineLevel="1" x14ac:dyDescent="0.2">
      <c r="A220" s="179">
        <v>207</v>
      </c>
      <c r="B220" s="180" t="s">
        <v>739</v>
      </c>
      <c r="C220" s="188" t="s">
        <v>740</v>
      </c>
      <c r="D220" s="181" t="s">
        <v>730</v>
      </c>
      <c r="E220" s="182">
        <v>612</v>
      </c>
      <c r="F220" s="183"/>
      <c r="G220" s="184">
        <f t="shared" si="40"/>
        <v>0</v>
      </c>
      <c r="H220" s="183">
        <v>68</v>
      </c>
      <c r="I220" s="184">
        <f t="shared" si="41"/>
        <v>41616</v>
      </c>
      <c r="J220" s="183">
        <v>61</v>
      </c>
      <c r="K220" s="184">
        <f t="shared" si="42"/>
        <v>37332</v>
      </c>
      <c r="L220" s="184">
        <v>21</v>
      </c>
      <c r="M220" s="184">
        <f t="shared" si="43"/>
        <v>0</v>
      </c>
      <c r="N220" s="184"/>
      <c r="O220" s="184" t="s">
        <v>318</v>
      </c>
      <c r="P220" s="185" t="s">
        <v>319</v>
      </c>
      <c r="Q220" s="159">
        <v>0</v>
      </c>
      <c r="R220" s="159">
        <f t="shared" si="44"/>
        <v>0</v>
      </c>
      <c r="S220" s="159"/>
      <c r="T220" s="159" t="s">
        <v>207</v>
      </c>
      <c r="U220" s="149"/>
      <c r="V220" s="149"/>
      <c r="W220" s="149"/>
      <c r="X220" s="149"/>
      <c r="Y220" s="149"/>
      <c r="Z220" s="149"/>
      <c r="AA220" s="149"/>
      <c r="AB220" s="149"/>
      <c r="AC220" s="149" t="s">
        <v>396</v>
      </c>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row>
    <row r="221" spans="1:56" ht="22.5" outlineLevel="1" x14ac:dyDescent="0.2">
      <c r="A221" s="179">
        <v>208</v>
      </c>
      <c r="B221" s="180" t="s">
        <v>741</v>
      </c>
      <c r="C221" s="188" t="s">
        <v>742</v>
      </c>
      <c r="D221" s="181" t="s">
        <v>730</v>
      </c>
      <c r="E221" s="182">
        <v>170</v>
      </c>
      <c r="F221" s="183"/>
      <c r="G221" s="184">
        <f t="shared" si="40"/>
        <v>0</v>
      </c>
      <c r="H221" s="183">
        <v>90</v>
      </c>
      <c r="I221" s="184">
        <f t="shared" si="41"/>
        <v>15300</v>
      </c>
      <c r="J221" s="183">
        <v>77</v>
      </c>
      <c r="K221" s="184">
        <f t="shared" si="42"/>
        <v>13090</v>
      </c>
      <c r="L221" s="184">
        <v>21</v>
      </c>
      <c r="M221" s="184">
        <f t="shared" si="43"/>
        <v>0</v>
      </c>
      <c r="N221" s="184"/>
      <c r="O221" s="184" t="s">
        <v>318</v>
      </c>
      <c r="P221" s="185" t="s">
        <v>319</v>
      </c>
      <c r="Q221" s="159">
        <v>0</v>
      </c>
      <c r="R221" s="159">
        <f t="shared" si="44"/>
        <v>0</v>
      </c>
      <c r="S221" s="159"/>
      <c r="T221" s="159" t="s">
        <v>207</v>
      </c>
      <c r="U221" s="149"/>
      <c r="V221" s="149"/>
      <c r="W221" s="149"/>
      <c r="X221" s="149"/>
      <c r="Y221" s="149"/>
      <c r="Z221" s="149"/>
      <c r="AA221" s="149"/>
      <c r="AB221" s="149"/>
      <c r="AC221" s="149" t="s">
        <v>396</v>
      </c>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row>
    <row r="222" spans="1:56" ht="22.5" outlineLevel="1" x14ac:dyDescent="0.2">
      <c r="A222" s="179">
        <v>209</v>
      </c>
      <c r="B222" s="180" t="s">
        <v>743</v>
      </c>
      <c r="C222" s="188" t="s">
        <v>744</v>
      </c>
      <c r="D222" s="181" t="s">
        <v>730</v>
      </c>
      <c r="E222" s="182">
        <v>680</v>
      </c>
      <c r="F222" s="183"/>
      <c r="G222" s="184">
        <f t="shared" si="40"/>
        <v>0</v>
      </c>
      <c r="H222" s="183">
        <v>149</v>
      </c>
      <c r="I222" s="184">
        <f t="shared" si="41"/>
        <v>101320</v>
      </c>
      <c r="J222" s="183">
        <v>132</v>
      </c>
      <c r="K222" s="184">
        <f t="shared" si="42"/>
        <v>89760</v>
      </c>
      <c r="L222" s="184">
        <v>21</v>
      </c>
      <c r="M222" s="184">
        <f t="shared" si="43"/>
        <v>0</v>
      </c>
      <c r="N222" s="184"/>
      <c r="O222" s="184" t="s">
        <v>318</v>
      </c>
      <c r="P222" s="185" t="s">
        <v>319</v>
      </c>
      <c r="Q222" s="159">
        <v>0</v>
      </c>
      <c r="R222" s="159">
        <f t="shared" si="44"/>
        <v>0</v>
      </c>
      <c r="S222" s="159"/>
      <c r="T222" s="159" t="s">
        <v>207</v>
      </c>
      <c r="U222" s="149"/>
      <c r="V222" s="149"/>
      <c r="W222" s="149"/>
      <c r="X222" s="149"/>
      <c r="Y222" s="149"/>
      <c r="Z222" s="149"/>
      <c r="AA222" s="149"/>
      <c r="AB222" s="149"/>
      <c r="AC222" s="149" t="s">
        <v>396</v>
      </c>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row>
    <row r="223" spans="1:56" ht="22.5" outlineLevel="1" x14ac:dyDescent="0.2">
      <c r="A223" s="179">
        <v>210</v>
      </c>
      <c r="B223" s="180" t="s">
        <v>745</v>
      </c>
      <c r="C223" s="188" t="s">
        <v>746</v>
      </c>
      <c r="D223" s="181" t="s">
        <v>730</v>
      </c>
      <c r="E223" s="182">
        <v>170</v>
      </c>
      <c r="F223" s="183"/>
      <c r="G223" s="184">
        <f t="shared" si="40"/>
        <v>0</v>
      </c>
      <c r="H223" s="183">
        <v>161</v>
      </c>
      <c r="I223" s="184">
        <f t="shared" si="41"/>
        <v>27370</v>
      </c>
      <c r="J223" s="183">
        <v>143</v>
      </c>
      <c r="K223" s="184">
        <f t="shared" si="42"/>
        <v>24310</v>
      </c>
      <c r="L223" s="184">
        <v>21</v>
      </c>
      <c r="M223" s="184">
        <f t="shared" si="43"/>
        <v>0</v>
      </c>
      <c r="N223" s="184"/>
      <c r="O223" s="184" t="s">
        <v>318</v>
      </c>
      <c r="P223" s="185" t="s">
        <v>319</v>
      </c>
      <c r="Q223" s="159">
        <v>0</v>
      </c>
      <c r="R223" s="159">
        <f t="shared" si="44"/>
        <v>0</v>
      </c>
      <c r="S223" s="159"/>
      <c r="T223" s="159" t="s">
        <v>207</v>
      </c>
      <c r="U223" s="149"/>
      <c r="V223" s="149"/>
      <c r="W223" s="149"/>
      <c r="X223" s="149"/>
      <c r="Y223" s="149"/>
      <c r="Z223" s="149"/>
      <c r="AA223" s="149"/>
      <c r="AB223" s="149"/>
      <c r="AC223" s="149" t="s">
        <v>396</v>
      </c>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row>
    <row r="224" spans="1:56" ht="22.5" outlineLevel="1" x14ac:dyDescent="0.2">
      <c r="A224" s="179">
        <v>211</v>
      </c>
      <c r="B224" s="180" t="s">
        <v>747</v>
      </c>
      <c r="C224" s="188" t="s">
        <v>748</v>
      </c>
      <c r="D224" s="181" t="s">
        <v>730</v>
      </c>
      <c r="E224" s="182">
        <v>15</v>
      </c>
      <c r="F224" s="183"/>
      <c r="G224" s="184">
        <f t="shared" si="40"/>
        <v>0</v>
      </c>
      <c r="H224" s="183">
        <v>347</v>
      </c>
      <c r="I224" s="184">
        <f t="shared" si="41"/>
        <v>5205</v>
      </c>
      <c r="J224" s="183">
        <v>237</v>
      </c>
      <c r="K224" s="184">
        <f t="shared" si="42"/>
        <v>3555</v>
      </c>
      <c r="L224" s="184">
        <v>21</v>
      </c>
      <c r="M224" s="184">
        <f t="shared" si="43"/>
        <v>0</v>
      </c>
      <c r="N224" s="184"/>
      <c r="O224" s="184" t="s">
        <v>318</v>
      </c>
      <c r="P224" s="185" t="s">
        <v>319</v>
      </c>
      <c r="Q224" s="159">
        <v>0</v>
      </c>
      <c r="R224" s="159">
        <f t="shared" si="44"/>
        <v>0</v>
      </c>
      <c r="S224" s="159"/>
      <c r="T224" s="159" t="s">
        <v>207</v>
      </c>
      <c r="U224" s="149"/>
      <c r="V224" s="149"/>
      <c r="W224" s="149"/>
      <c r="X224" s="149"/>
      <c r="Y224" s="149"/>
      <c r="Z224" s="149"/>
      <c r="AA224" s="149"/>
      <c r="AB224" s="149"/>
      <c r="AC224" s="149" t="s">
        <v>396</v>
      </c>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row>
    <row r="225" spans="1:56" ht="22.5" outlineLevel="1" x14ac:dyDescent="0.2">
      <c r="A225" s="179">
        <v>212</v>
      </c>
      <c r="B225" s="180" t="s">
        <v>749</v>
      </c>
      <c r="C225" s="188" t="s">
        <v>750</v>
      </c>
      <c r="D225" s="181" t="s">
        <v>730</v>
      </c>
      <c r="E225" s="182">
        <v>648</v>
      </c>
      <c r="F225" s="183"/>
      <c r="G225" s="184">
        <f t="shared" si="40"/>
        <v>0</v>
      </c>
      <c r="H225" s="183">
        <v>40</v>
      </c>
      <c r="I225" s="184">
        <f t="shared" si="41"/>
        <v>25920</v>
      </c>
      <c r="J225" s="183">
        <v>37</v>
      </c>
      <c r="K225" s="184">
        <f t="shared" si="42"/>
        <v>23976</v>
      </c>
      <c r="L225" s="184">
        <v>21</v>
      </c>
      <c r="M225" s="184">
        <f t="shared" si="43"/>
        <v>0</v>
      </c>
      <c r="N225" s="184"/>
      <c r="O225" s="184" t="s">
        <v>318</v>
      </c>
      <c r="P225" s="185" t="s">
        <v>319</v>
      </c>
      <c r="Q225" s="159">
        <v>0</v>
      </c>
      <c r="R225" s="159">
        <f t="shared" si="44"/>
        <v>0</v>
      </c>
      <c r="S225" s="159"/>
      <c r="T225" s="159" t="s">
        <v>207</v>
      </c>
      <c r="U225" s="149"/>
      <c r="V225" s="149"/>
      <c r="W225" s="149"/>
      <c r="X225" s="149"/>
      <c r="Y225" s="149"/>
      <c r="Z225" s="149"/>
      <c r="AA225" s="149"/>
      <c r="AB225" s="149"/>
      <c r="AC225" s="149" t="s">
        <v>396</v>
      </c>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row>
    <row r="226" spans="1:56" ht="22.5" outlineLevel="1" x14ac:dyDescent="0.2">
      <c r="A226" s="179">
        <v>213</v>
      </c>
      <c r="B226" s="180" t="s">
        <v>751</v>
      </c>
      <c r="C226" s="188" t="s">
        <v>752</v>
      </c>
      <c r="D226" s="181" t="s">
        <v>730</v>
      </c>
      <c r="E226" s="182">
        <v>170</v>
      </c>
      <c r="F226" s="183"/>
      <c r="G226" s="184">
        <f t="shared" si="40"/>
        <v>0</v>
      </c>
      <c r="H226" s="183">
        <v>40</v>
      </c>
      <c r="I226" s="184">
        <f t="shared" si="41"/>
        <v>6800</v>
      </c>
      <c r="J226" s="183">
        <v>37</v>
      </c>
      <c r="K226" s="184">
        <f t="shared" si="42"/>
        <v>6290</v>
      </c>
      <c r="L226" s="184">
        <v>21</v>
      </c>
      <c r="M226" s="184">
        <f t="shared" si="43"/>
        <v>0</v>
      </c>
      <c r="N226" s="184"/>
      <c r="O226" s="184" t="s">
        <v>318</v>
      </c>
      <c r="P226" s="185" t="s">
        <v>319</v>
      </c>
      <c r="Q226" s="159">
        <v>0</v>
      </c>
      <c r="R226" s="159">
        <f t="shared" si="44"/>
        <v>0</v>
      </c>
      <c r="S226" s="159"/>
      <c r="T226" s="159" t="s">
        <v>207</v>
      </c>
      <c r="U226" s="149"/>
      <c r="V226" s="149"/>
      <c r="W226" s="149"/>
      <c r="X226" s="149"/>
      <c r="Y226" s="149"/>
      <c r="Z226" s="149"/>
      <c r="AA226" s="149"/>
      <c r="AB226" s="149"/>
      <c r="AC226" s="149" t="s">
        <v>396</v>
      </c>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row>
    <row r="227" spans="1:56" ht="22.5" outlineLevel="1" x14ac:dyDescent="0.2">
      <c r="A227" s="179">
        <v>214</v>
      </c>
      <c r="B227" s="180" t="s">
        <v>753</v>
      </c>
      <c r="C227" s="188" t="s">
        <v>754</v>
      </c>
      <c r="D227" s="181" t="s">
        <v>730</v>
      </c>
      <c r="E227" s="182">
        <v>213</v>
      </c>
      <c r="F227" s="183"/>
      <c r="G227" s="184">
        <f t="shared" si="40"/>
        <v>0</v>
      </c>
      <c r="H227" s="183">
        <v>26</v>
      </c>
      <c r="I227" s="184">
        <f t="shared" si="41"/>
        <v>5538</v>
      </c>
      <c r="J227" s="183">
        <v>24</v>
      </c>
      <c r="K227" s="184">
        <f t="shared" si="42"/>
        <v>5112</v>
      </c>
      <c r="L227" s="184">
        <v>21</v>
      </c>
      <c r="M227" s="184">
        <f t="shared" si="43"/>
        <v>0</v>
      </c>
      <c r="N227" s="184"/>
      <c r="O227" s="184" t="s">
        <v>318</v>
      </c>
      <c r="P227" s="185" t="s">
        <v>319</v>
      </c>
      <c r="Q227" s="159">
        <v>0</v>
      </c>
      <c r="R227" s="159">
        <f t="shared" si="44"/>
        <v>0</v>
      </c>
      <c r="S227" s="159"/>
      <c r="T227" s="159" t="s">
        <v>207</v>
      </c>
      <c r="U227" s="149"/>
      <c r="V227" s="149"/>
      <c r="W227" s="149"/>
      <c r="X227" s="149"/>
      <c r="Y227" s="149"/>
      <c r="Z227" s="149"/>
      <c r="AA227" s="149"/>
      <c r="AB227" s="149"/>
      <c r="AC227" s="149" t="s">
        <v>396</v>
      </c>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row>
    <row r="228" spans="1:56" ht="22.5" outlineLevel="1" x14ac:dyDescent="0.2">
      <c r="A228" s="179">
        <v>215</v>
      </c>
      <c r="B228" s="180" t="s">
        <v>755</v>
      </c>
      <c r="C228" s="188" t="s">
        <v>756</v>
      </c>
      <c r="D228" s="181" t="s">
        <v>730</v>
      </c>
      <c r="E228" s="182">
        <v>170</v>
      </c>
      <c r="F228" s="183"/>
      <c r="G228" s="184">
        <f t="shared" si="40"/>
        <v>0</v>
      </c>
      <c r="H228" s="183">
        <v>185</v>
      </c>
      <c r="I228" s="184">
        <f t="shared" si="41"/>
        <v>31450</v>
      </c>
      <c r="J228" s="183">
        <v>143</v>
      </c>
      <c r="K228" s="184">
        <f t="shared" si="42"/>
        <v>24310</v>
      </c>
      <c r="L228" s="184">
        <v>21</v>
      </c>
      <c r="M228" s="184">
        <f t="shared" si="43"/>
        <v>0</v>
      </c>
      <c r="N228" s="184"/>
      <c r="O228" s="184" t="s">
        <v>318</v>
      </c>
      <c r="P228" s="185" t="s">
        <v>319</v>
      </c>
      <c r="Q228" s="159">
        <v>0</v>
      </c>
      <c r="R228" s="159">
        <f t="shared" si="44"/>
        <v>0</v>
      </c>
      <c r="S228" s="159"/>
      <c r="T228" s="159" t="s">
        <v>207</v>
      </c>
      <c r="U228" s="149"/>
      <c r="V228" s="149"/>
      <c r="W228" s="149"/>
      <c r="X228" s="149"/>
      <c r="Y228" s="149"/>
      <c r="Z228" s="149"/>
      <c r="AA228" s="149"/>
      <c r="AB228" s="149"/>
      <c r="AC228" s="149" t="s">
        <v>396</v>
      </c>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row>
    <row r="229" spans="1:56" ht="22.5" outlineLevel="1" x14ac:dyDescent="0.2">
      <c r="A229" s="179">
        <v>216</v>
      </c>
      <c r="B229" s="180" t="s">
        <v>757</v>
      </c>
      <c r="C229" s="188" t="s">
        <v>758</v>
      </c>
      <c r="D229" s="181" t="s">
        <v>730</v>
      </c>
      <c r="E229" s="182">
        <v>5</v>
      </c>
      <c r="F229" s="183"/>
      <c r="G229" s="184">
        <f t="shared" si="40"/>
        <v>0</v>
      </c>
      <c r="H229" s="183">
        <v>275</v>
      </c>
      <c r="I229" s="184">
        <f t="shared" si="41"/>
        <v>1375</v>
      </c>
      <c r="J229" s="183">
        <v>165</v>
      </c>
      <c r="K229" s="184">
        <f t="shared" si="42"/>
        <v>825</v>
      </c>
      <c r="L229" s="184">
        <v>21</v>
      </c>
      <c r="M229" s="184">
        <f t="shared" si="43"/>
        <v>0</v>
      </c>
      <c r="N229" s="184"/>
      <c r="O229" s="184" t="s">
        <v>318</v>
      </c>
      <c r="P229" s="185" t="s">
        <v>319</v>
      </c>
      <c r="Q229" s="159">
        <v>0</v>
      </c>
      <c r="R229" s="159">
        <f t="shared" si="44"/>
        <v>0</v>
      </c>
      <c r="S229" s="159"/>
      <c r="T229" s="159" t="s">
        <v>207</v>
      </c>
      <c r="U229" s="149"/>
      <c r="V229" s="149"/>
      <c r="W229" s="149"/>
      <c r="X229" s="149"/>
      <c r="Y229" s="149"/>
      <c r="Z229" s="149"/>
      <c r="AA229" s="149"/>
      <c r="AB229" s="149"/>
      <c r="AC229" s="149" t="s">
        <v>396</v>
      </c>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row>
    <row r="230" spans="1:56" ht="22.5" outlineLevel="1" x14ac:dyDescent="0.2">
      <c r="A230" s="179">
        <v>217</v>
      </c>
      <c r="B230" s="180" t="s">
        <v>759</v>
      </c>
      <c r="C230" s="188" t="s">
        <v>760</v>
      </c>
      <c r="D230" s="181" t="s">
        <v>730</v>
      </c>
      <c r="E230" s="182">
        <v>170</v>
      </c>
      <c r="F230" s="183"/>
      <c r="G230" s="184">
        <f t="shared" si="40"/>
        <v>0</v>
      </c>
      <c r="H230" s="183">
        <v>186</v>
      </c>
      <c r="I230" s="184">
        <f t="shared" si="41"/>
        <v>31620</v>
      </c>
      <c r="J230" s="183">
        <v>143</v>
      </c>
      <c r="K230" s="184">
        <f t="shared" si="42"/>
        <v>24310</v>
      </c>
      <c r="L230" s="184">
        <v>21</v>
      </c>
      <c r="M230" s="184">
        <f t="shared" si="43"/>
        <v>0</v>
      </c>
      <c r="N230" s="184"/>
      <c r="O230" s="184" t="s">
        <v>318</v>
      </c>
      <c r="P230" s="185" t="s">
        <v>319</v>
      </c>
      <c r="Q230" s="159">
        <v>0</v>
      </c>
      <c r="R230" s="159">
        <f t="shared" si="44"/>
        <v>0</v>
      </c>
      <c r="S230" s="159"/>
      <c r="T230" s="159" t="s">
        <v>207</v>
      </c>
      <c r="U230" s="149"/>
      <c r="V230" s="149"/>
      <c r="W230" s="149"/>
      <c r="X230" s="149"/>
      <c r="Y230" s="149"/>
      <c r="Z230" s="149"/>
      <c r="AA230" s="149"/>
      <c r="AB230" s="149"/>
      <c r="AC230" s="149" t="s">
        <v>396</v>
      </c>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row>
    <row r="231" spans="1:56" ht="22.5" outlineLevel="1" x14ac:dyDescent="0.2">
      <c r="A231" s="179">
        <v>218</v>
      </c>
      <c r="B231" s="180" t="s">
        <v>761</v>
      </c>
      <c r="C231" s="188" t="s">
        <v>762</v>
      </c>
      <c r="D231" s="181" t="s">
        <v>730</v>
      </c>
      <c r="E231" s="182">
        <v>5</v>
      </c>
      <c r="F231" s="183"/>
      <c r="G231" s="184">
        <f t="shared" si="40"/>
        <v>0</v>
      </c>
      <c r="H231" s="183">
        <v>347</v>
      </c>
      <c r="I231" s="184">
        <f t="shared" si="41"/>
        <v>1735</v>
      </c>
      <c r="J231" s="183">
        <v>275</v>
      </c>
      <c r="K231" s="184">
        <f t="shared" si="42"/>
        <v>1375</v>
      </c>
      <c r="L231" s="184">
        <v>21</v>
      </c>
      <c r="M231" s="184">
        <f t="shared" si="43"/>
        <v>0</v>
      </c>
      <c r="N231" s="184"/>
      <c r="O231" s="184" t="s">
        <v>318</v>
      </c>
      <c r="P231" s="185" t="s">
        <v>319</v>
      </c>
      <c r="Q231" s="159">
        <v>0</v>
      </c>
      <c r="R231" s="159">
        <f t="shared" si="44"/>
        <v>0</v>
      </c>
      <c r="S231" s="159"/>
      <c r="T231" s="159" t="s">
        <v>207</v>
      </c>
      <c r="U231" s="149"/>
      <c r="V231" s="149"/>
      <c r="W231" s="149"/>
      <c r="X231" s="149"/>
      <c r="Y231" s="149"/>
      <c r="Z231" s="149"/>
      <c r="AA231" s="149"/>
      <c r="AB231" s="149"/>
      <c r="AC231" s="149" t="s">
        <v>396</v>
      </c>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row>
    <row r="232" spans="1:56" ht="22.5" outlineLevel="1" x14ac:dyDescent="0.2">
      <c r="A232" s="179">
        <v>219</v>
      </c>
      <c r="B232" s="180" t="s">
        <v>763</v>
      </c>
      <c r="C232" s="188" t="s">
        <v>764</v>
      </c>
      <c r="D232" s="181" t="s">
        <v>730</v>
      </c>
      <c r="E232" s="182">
        <v>5</v>
      </c>
      <c r="F232" s="183"/>
      <c r="G232" s="184">
        <f t="shared" si="40"/>
        <v>0</v>
      </c>
      <c r="H232" s="183">
        <v>134</v>
      </c>
      <c r="I232" s="184">
        <f t="shared" si="41"/>
        <v>670</v>
      </c>
      <c r="J232" s="183">
        <v>99</v>
      </c>
      <c r="K232" s="184">
        <f t="shared" si="42"/>
        <v>495</v>
      </c>
      <c r="L232" s="184">
        <v>21</v>
      </c>
      <c r="M232" s="184">
        <f t="shared" si="43"/>
        <v>0</v>
      </c>
      <c r="N232" s="184"/>
      <c r="O232" s="184" t="s">
        <v>318</v>
      </c>
      <c r="P232" s="185" t="s">
        <v>319</v>
      </c>
      <c r="Q232" s="159">
        <v>0</v>
      </c>
      <c r="R232" s="159">
        <f t="shared" si="44"/>
        <v>0</v>
      </c>
      <c r="S232" s="159"/>
      <c r="T232" s="159" t="s">
        <v>207</v>
      </c>
      <c r="U232" s="149"/>
      <c r="V232" s="149"/>
      <c r="W232" s="149"/>
      <c r="X232" s="149"/>
      <c r="Y232" s="149"/>
      <c r="Z232" s="149"/>
      <c r="AA232" s="149"/>
      <c r="AB232" s="149"/>
      <c r="AC232" s="149" t="s">
        <v>396</v>
      </c>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row>
    <row r="233" spans="1:56" ht="22.5" outlineLevel="1" x14ac:dyDescent="0.2">
      <c r="A233" s="179">
        <v>220</v>
      </c>
      <c r="B233" s="180" t="s">
        <v>765</v>
      </c>
      <c r="C233" s="188" t="s">
        <v>766</v>
      </c>
      <c r="D233" s="181" t="s">
        <v>730</v>
      </c>
      <c r="E233" s="182">
        <v>40</v>
      </c>
      <c r="F233" s="183"/>
      <c r="G233" s="184">
        <f t="shared" si="40"/>
        <v>0</v>
      </c>
      <c r="H233" s="183">
        <v>40</v>
      </c>
      <c r="I233" s="184">
        <f t="shared" si="41"/>
        <v>1600</v>
      </c>
      <c r="J233" s="183">
        <v>40</v>
      </c>
      <c r="K233" s="184">
        <f t="shared" si="42"/>
        <v>1600</v>
      </c>
      <c r="L233" s="184">
        <v>21</v>
      </c>
      <c r="M233" s="184">
        <f t="shared" si="43"/>
        <v>0</v>
      </c>
      <c r="N233" s="184"/>
      <c r="O233" s="184" t="s">
        <v>318</v>
      </c>
      <c r="P233" s="185" t="s">
        <v>319</v>
      </c>
      <c r="Q233" s="159">
        <v>0</v>
      </c>
      <c r="R233" s="159">
        <f t="shared" si="44"/>
        <v>0</v>
      </c>
      <c r="S233" s="159"/>
      <c r="T233" s="159" t="s">
        <v>207</v>
      </c>
      <c r="U233" s="149"/>
      <c r="V233" s="149"/>
      <c r="W233" s="149"/>
      <c r="X233" s="149"/>
      <c r="Y233" s="149"/>
      <c r="Z233" s="149"/>
      <c r="AA233" s="149"/>
      <c r="AB233" s="149"/>
      <c r="AC233" s="149" t="s">
        <v>396</v>
      </c>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row>
    <row r="234" spans="1:56" outlineLevel="1" x14ac:dyDescent="0.2">
      <c r="A234" s="179">
        <v>221</v>
      </c>
      <c r="B234" s="180" t="s">
        <v>767</v>
      </c>
      <c r="C234" s="188" t="s">
        <v>768</v>
      </c>
      <c r="D234" s="181" t="s">
        <v>730</v>
      </c>
      <c r="E234" s="182">
        <v>20</v>
      </c>
      <c r="F234" s="183"/>
      <c r="G234" s="184">
        <f t="shared" si="40"/>
        <v>0</v>
      </c>
      <c r="H234" s="183">
        <v>20</v>
      </c>
      <c r="I234" s="184">
        <f t="shared" si="41"/>
        <v>400</v>
      </c>
      <c r="J234" s="183">
        <v>20</v>
      </c>
      <c r="K234" s="184">
        <f t="shared" si="42"/>
        <v>400</v>
      </c>
      <c r="L234" s="184">
        <v>21</v>
      </c>
      <c r="M234" s="184">
        <f t="shared" si="43"/>
        <v>0</v>
      </c>
      <c r="N234" s="184"/>
      <c r="O234" s="184" t="s">
        <v>318</v>
      </c>
      <c r="P234" s="185" t="s">
        <v>319</v>
      </c>
      <c r="Q234" s="159">
        <v>0</v>
      </c>
      <c r="R234" s="159">
        <f t="shared" si="44"/>
        <v>0</v>
      </c>
      <c r="S234" s="159"/>
      <c r="T234" s="159" t="s">
        <v>207</v>
      </c>
      <c r="U234" s="149"/>
      <c r="V234" s="149"/>
      <c r="W234" s="149"/>
      <c r="X234" s="149"/>
      <c r="Y234" s="149"/>
      <c r="Z234" s="149"/>
      <c r="AA234" s="149"/>
      <c r="AB234" s="149"/>
      <c r="AC234" s="149" t="s">
        <v>396</v>
      </c>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row>
    <row r="235" spans="1:56" outlineLevel="1" x14ac:dyDescent="0.2">
      <c r="A235" s="179">
        <v>222</v>
      </c>
      <c r="B235" s="180" t="s">
        <v>769</v>
      </c>
      <c r="C235" s="188" t="s">
        <v>770</v>
      </c>
      <c r="D235" s="181" t="s">
        <v>730</v>
      </c>
      <c r="E235" s="182">
        <v>60</v>
      </c>
      <c r="F235" s="183"/>
      <c r="G235" s="184">
        <f t="shared" si="40"/>
        <v>0</v>
      </c>
      <c r="H235" s="183">
        <v>17</v>
      </c>
      <c r="I235" s="184">
        <f t="shared" si="41"/>
        <v>1020</v>
      </c>
      <c r="J235" s="183">
        <v>17</v>
      </c>
      <c r="K235" s="184">
        <f t="shared" si="42"/>
        <v>1020</v>
      </c>
      <c r="L235" s="184">
        <v>21</v>
      </c>
      <c r="M235" s="184">
        <f t="shared" si="43"/>
        <v>0</v>
      </c>
      <c r="N235" s="184"/>
      <c r="O235" s="184" t="s">
        <v>318</v>
      </c>
      <c r="P235" s="185" t="s">
        <v>319</v>
      </c>
      <c r="Q235" s="159">
        <v>0</v>
      </c>
      <c r="R235" s="159">
        <f t="shared" si="44"/>
        <v>0</v>
      </c>
      <c r="S235" s="159"/>
      <c r="T235" s="159" t="s">
        <v>207</v>
      </c>
      <c r="U235" s="149"/>
      <c r="V235" s="149"/>
      <c r="W235" s="149"/>
      <c r="X235" s="149"/>
      <c r="Y235" s="149"/>
      <c r="Z235" s="149"/>
      <c r="AA235" s="149"/>
      <c r="AB235" s="149"/>
      <c r="AC235" s="149" t="s">
        <v>396</v>
      </c>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row>
    <row r="236" spans="1:56" ht="22.5" outlineLevel="1" x14ac:dyDescent="0.2">
      <c r="A236" s="179">
        <v>223</v>
      </c>
      <c r="B236" s="180" t="s">
        <v>771</v>
      </c>
      <c r="C236" s="188" t="s">
        <v>772</v>
      </c>
      <c r="D236" s="181" t="s">
        <v>603</v>
      </c>
      <c r="E236" s="182">
        <v>1</v>
      </c>
      <c r="F236" s="183"/>
      <c r="G236" s="184">
        <f t="shared" si="40"/>
        <v>0</v>
      </c>
      <c r="H236" s="183">
        <v>1100</v>
      </c>
      <c r="I236" s="184">
        <f t="shared" si="41"/>
        <v>1100</v>
      </c>
      <c r="J236" s="183">
        <v>1100</v>
      </c>
      <c r="K236" s="184">
        <f t="shared" si="42"/>
        <v>1100</v>
      </c>
      <c r="L236" s="184">
        <v>21</v>
      </c>
      <c r="M236" s="184">
        <f t="shared" si="43"/>
        <v>0</v>
      </c>
      <c r="N236" s="184"/>
      <c r="O236" s="184" t="s">
        <v>318</v>
      </c>
      <c r="P236" s="185" t="s">
        <v>319</v>
      </c>
      <c r="Q236" s="159">
        <v>0</v>
      </c>
      <c r="R236" s="159">
        <f t="shared" si="44"/>
        <v>0</v>
      </c>
      <c r="S236" s="159"/>
      <c r="T236" s="159" t="s">
        <v>207</v>
      </c>
      <c r="U236" s="149"/>
      <c r="V236" s="149"/>
      <c r="W236" s="149"/>
      <c r="X236" s="149"/>
      <c r="Y236" s="149"/>
      <c r="Z236" s="149"/>
      <c r="AA236" s="149"/>
      <c r="AB236" s="149"/>
      <c r="AC236" s="149" t="s">
        <v>396</v>
      </c>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row>
    <row r="237" spans="1:56" outlineLevel="1" x14ac:dyDescent="0.2">
      <c r="A237" s="179">
        <v>224</v>
      </c>
      <c r="B237" s="180" t="s">
        <v>773</v>
      </c>
      <c r="C237" s="188" t="s">
        <v>774</v>
      </c>
      <c r="D237" s="181" t="s">
        <v>603</v>
      </c>
      <c r="E237" s="182">
        <v>1</v>
      </c>
      <c r="F237" s="183"/>
      <c r="G237" s="184">
        <f t="shared" si="40"/>
        <v>0</v>
      </c>
      <c r="H237" s="183">
        <v>2000</v>
      </c>
      <c r="I237" s="184">
        <f t="shared" si="41"/>
        <v>2000</v>
      </c>
      <c r="J237" s="183">
        <v>2000</v>
      </c>
      <c r="K237" s="184">
        <f t="shared" si="42"/>
        <v>2000</v>
      </c>
      <c r="L237" s="184">
        <v>21</v>
      </c>
      <c r="M237" s="184">
        <f t="shared" si="43"/>
        <v>0</v>
      </c>
      <c r="N237" s="184"/>
      <c r="O237" s="184" t="s">
        <v>318</v>
      </c>
      <c r="P237" s="185" t="s">
        <v>319</v>
      </c>
      <c r="Q237" s="159">
        <v>0</v>
      </c>
      <c r="R237" s="159">
        <f t="shared" si="44"/>
        <v>0</v>
      </c>
      <c r="S237" s="159"/>
      <c r="T237" s="159" t="s">
        <v>207</v>
      </c>
      <c r="U237" s="149"/>
      <c r="V237" s="149"/>
      <c r="W237" s="149"/>
      <c r="X237" s="149"/>
      <c r="Y237" s="149"/>
      <c r="Z237" s="149"/>
      <c r="AA237" s="149"/>
      <c r="AB237" s="149"/>
      <c r="AC237" s="149" t="s">
        <v>396</v>
      </c>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row>
    <row r="238" spans="1:56" outlineLevel="1" x14ac:dyDescent="0.2">
      <c r="A238" s="179">
        <v>225</v>
      </c>
      <c r="B238" s="180" t="s">
        <v>775</v>
      </c>
      <c r="C238" s="188" t="s">
        <v>776</v>
      </c>
      <c r="D238" s="181" t="s">
        <v>730</v>
      </c>
      <c r="E238" s="182">
        <v>50</v>
      </c>
      <c r="F238" s="183"/>
      <c r="G238" s="184">
        <f t="shared" si="40"/>
        <v>0</v>
      </c>
      <c r="H238" s="183">
        <v>625</v>
      </c>
      <c r="I238" s="184">
        <f t="shared" si="41"/>
        <v>31250</v>
      </c>
      <c r="J238" s="183">
        <v>440</v>
      </c>
      <c r="K238" s="184">
        <f t="shared" si="42"/>
        <v>22000</v>
      </c>
      <c r="L238" s="184">
        <v>21</v>
      </c>
      <c r="M238" s="184">
        <f t="shared" si="43"/>
        <v>0</v>
      </c>
      <c r="N238" s="184"/>
      <c r="O238" s="184" t="s">
        <v>318</v>
      </c>
      <c r="P238" s="185" t="s">
        <v>319</v>
      </c>
      <c r="Q238" s="159">
        <v>0</v>
      </c>
      <c r="R238" s="159">
        <f t="shared" si="44"/>
        <v>0</v>
      </c>
      <c r="S238" s="159"/>
      <c r="T238" s="159" t="s">
        <v>207</v>
      </c>
      <c r="U238" s="149"/>
      <c r="V238" s="149"/>
      <c r="W238" s="149"/>
      <c r="X238" s="149"/>
      <c r="Y238" s="149"/>
      <c r="Z238" s="149"/>
      <c r="AA238" s="149"/>
      <c r="AB238" s="149"/>
      <c r="AC238" s="149" t="s">
        <v>396</v>
      </c>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row>
    <row r="239" spans="1:56" outlineLevel="1" x14ac:dyDescent="0.2">
      <c r="A239" s="179">
        <v>226</v>
      </c>
      <c r="B239" s="180" t="s">
        <v>777</v>
      </c>
      <c r="C239" s="188" t="s">
        <v>778</v>
      </c>
      <c r="D239" s="181" t="s">
        <v>730</v>
      </c>
      <c r="E239" s="182">
        <v>140</v>
      </c>
      <c r="F239" s="183"/>
      <c r="G239" s="184">
        <f t="shared" si="40"/>
        <v>0</v>
      </c>
      <c r="H239" s="183">
        <v>898</v>
      </c>
      <c r="I239" s="184">
        <f t="shared" si="41"/>
        <v>125720</v>
      </c>
      <c r="J239" s="183">
        <v>550</v>
      </c>
      <c r="K239" s="184">
        <f t="shared" si="42"/>
        <v>77000</v>
      </c>
      <c r="L239" s="184">
        <v>21</v>
      </c>
      <c r="M239" s="184">
        <f t="shared" si="43"/>
        <v>0</v>
      </c>
      <c r="N239" s="184"/>
      <c r="O239" s="184" t="s">
        <v>318</v>
      </c>
      <c r="P239" s="185" t="s">
        <v>319</v>
      </c>
      <c r="Q239" s="159">
        <v>0</v>
      </c>
      <c r="R239" s="159">
        <f t="shared" si="44"/>
        <v>0</v>
      </c>
      <c r="S239" s="159"/>
      <c r="T239" s="159" t="s">
        <v>207</v>
      </c>
      <c r="U239" s="149"/>
      <c r="V239" s="149"/>
      <c r="W239" s="149"/>
      <c r="X239" s="149"/>
      <c r="Y239" s="149"/>
      <c r="Z239" s="149"/>
      <c r="AA239" s="149"/>
      <c r="AB239" s="149"/>
      <c r="AC239" s="149" t="s">
        <v>396</v>
      </c>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row>
    <row r="240" spans="1:56" outlineLevel="1" x14ac:dyDescent="0.2">
      <c r="A240" s="179">
        <v>227</v>
      </c>
      <c r="B240" s="180" t="s">
        <v>779</v>
      </c>
      <c r="C240" s="188" t="s">
        <v>780</v>
      </c>
      <c r="D240" s="181" t="s">
        <v>730</v>
      </c>
      <c r="E240" s="182">
        <v>30</v>
      </c>
      <c r="F240" s="183"/>
      <c r="G240" s="184">
        <f t="shared" si="40"/>
        <v>0</v>
      </c>
      <c r="H240" s="183">
        <v>231</v>
      </c>
      <c r="I240" s="184">
        <f t="shared" si="41"/>
        <v>6930</v>
      </c>
      <c r="J240" s="183">
        <v>176</v>
      </c>
      <c r="K240" s="184">
        <f t="shared" si="42"/>
        <v>5280</v>
      </c>
      <c r="L240" s="184">
        <v>21</v>
      </c>
      <c r="M240" s="184">
        <f t="shared" si="43"/>
        <v>0</v>
      </c>
      <c r="N240" s="184"/>
      <c r="O240" s="184" t="s">
        <v>318</v>
      </c>
      <c r="P240" s="185" t="s">
        <v>319</v>
      </c>
      <c r="Q240" s="159">
        <v>0</v>
      </c>
      <c r="R240" s="159">
        <f t="shared" si="44"/>
        <v>0</v>
      </c>
      <c r="S240" s="159"/>
      <c r="T240" s="159" t="s">
        <v>207</v>
      </c>
      <c r="U240" s="149"/>
      <c r="V240" s="149"/>
      <c r="W240" s="149"/>
      <c r="X240" s="149"/>
      <c r="Y240" s="149"/>
      <c r="Z240" s="149"/>
      <c r="AA240" s="149"/>
      <c r="AB240" s="149"/>
      <c r="AC240" s="149" t="s">
        <v>396</v>
      </c>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row>
    <row r="241" spans="1:56" outlineLevel="1" x14ac:dyDescent="0.2">
      <c r="A241" s="179">
        <v>228</v>
      </c>
      <c r="B241" s="180" t="s">
        <v>781</v>
      </c>
      <c r="C241" s="188" t="s">
        <v>782</v>
      </c>
      <c r="D241" s="181" t="s">
        <v>730</v>
      </c>
      <c r="E241" s="182">
        <v>25</v>
      </c>
      <c r="F241" s="183"/>
      <c r="G241" s="184">
        <f t="shared" si="40"/>
        <v>0</v>
      </c>
      <c r="H241" s="183">
        <v>264</v>
      </c>
      <c r="I241" s="184">
        <f t="shared" si="41"/>
        <v>6600</v>
      </c>
      <c r="J241" s="183">
        <v>176</v>
      </c>
      <c r="K241" s="184">
        <f t="shared" si="42"/>
        <v>4400</v>
      </c>
      <c r="L241" s="184">
        <v>21</v>
      </c>
      <c r="M241" s="184">
        <f t="shared" si="43"/>
        <v>0</v>
      </c>
      <c r="N241" s="184"/>
      <c r="O241" s="184" t="s">
        <v>318</v>
      </c>
      <c r="P241" s="185" t="s">
        <v>319</v>
      </c>
      <c r="Q241" s="159">
        <v>0</v>
      </c>
      <c r="R241" s="159">
        <f t="shared" si="44"/>
        <v>0</v>
      </c>
      <c r="S241" s="159"/>
      <c r="T241" s="159" t="s">
        <v>207</v>
      </c>
      <c r="U241" s="149"/>
      <c r="V241" s="149"/>
      <c r="W241" s="149"/>
      <c r="X241" s="149"/>
      <c r="Y241" s="149"/>
      <c r="Z241" s="149"/>
      <c r="AA241" s="149"/>
      <c r="AB241" s="149"/>
      <c r="AC241" s="149" t="s">
        <v>396</v>
      </c>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row>
    <row r="242" spans="1:56" outlineLevel="1" x14ac:dyDescent="0.2">
      <c r="A242" s="179">
        <v>229</v>
      </c>
      <c r="B242" s="180" t="s">
        <v>783</v>
      </c>
      <c r="C242" s="188" t="s">
        <v>784</v>
      </c>
      <c r="D242" s="181" t="s">
        <v>730</v>
      </c>
      <c r="E242" s="182">
        <v>25</v>
      </c>
      <c r="F242" s="183"/>
      <c r="G242" s="184">
        <f t="shared" si="40"/>
        <v>0</v>
      </c>
      <c r="H242" s="183">
        <v>330</v>
      </c>
      <c r="I242" s="184">
        <f t="shared" si="41"/>
        <v>8250</v>
      </c>
      <c r="J242" s="183">
        <v>176</v>
      </c>
      <c r="K242" s="184">
        <f t="shared" si="42"/>
        <v>4400</v>
      </c>
      <c r="L242" s="184">
        <v>21</v>
      </c>
      <c r="M242" s="184">
        <f t="shared" si="43"/>
        <v>0</v>
      </c>
      <c r="N242" s="184"/>
      <c r="O242" s="184" t="s">
        <v>318</v>
      </c>
      <c r="P242" s="185" t="s">
        <v>319</v>
      </c>
      <c r="Q242" s="159">
        <v>0</v>
      </c>
      <c r="R242" s="159">
        <f t="shared" si="44"/>
        <v>0</v>
      </c>
      <c r="S242" s="159"/>
      <c r="T242" s="159" t="s">
        <v>207</v>
      </c>
      <c r="U242" s="149"/>
      <c r="V242" s="149"/>
      <c r="W242" s="149"/>
      <c r="X242" s="149"/>
      <c r="Y242" s="149"/>
      <c r="Z242" s="149"/>
      <c r="AA242" s="149"/>
      <c r="AB242" s="149"/>
      <c r="AC242" s="149" t="s">
        <v>396</v>
      </c>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row>
    <row r="243" spans="1:56" outlineLevel="1" x14ac:dyDescent="0.2">
      <c r="A243" s="179">
        <v>230</v>
      </c>
      <c r="B243" s="180" t="s">
        <v>785</v>
      </c>
      <c r="C243" s="188" t="s">
        <v>786</v>
      </c>
      <c r="D243" s="181" t="s">
        <v>730</v>
      </c>
      <c r="E243" s="182">
        <v>20</v>
      </c>
      <c r="F243" s="183"/>
      <c r="G243" s="184">
        <f t="shared" si="40"/>
        <v>0</v>
      </c>
      <c r="H243" s="183">
        <v>66</v>
      </c>
      <c r="I243" s="184">
        <f t="shared" si="41"/>
        <v>1320</v>
      </c>
      <c r="J243" s="183">
        <v>66</v>
      </c>
      <c r="K243" s="184">
        <f t="shared" si="42"/>
        <v>1320</v>
      </c>
      <c r="L243" s="184">
        <v>21</v>
      </c>
      <c r="M243" s="184">
        <f t="shared" si="43"/>
        <v>0</v>
      </c>
      <c r="N243" s="184"/>
      <c r="O243" s="184" t="s">
        <v>318</v>
      </c>
      <c r="P243" s="185" t="s">
        <v>319</v>
      </c>
      <c r="Q243" s="159">
        <v>0</v>
      </c>
      <c r="R243" s="159">
        <f t="shared" si="44"/>
        <v>0</v>
      </c>
      <c r="S243" s="159"/>
      <c r="T243" s="159" t="s">
        <v>207</v>
      </c>
      <c r="U243" s="149"/>
      <c r="V243" s="149"/>
      <c r="W243" s="149"/>
      <c r="X243" s="149"/>
      <c r="Y243" s="149"/>
      <c r="Z243" s="149"/>
      <c r="AA243" s="149"/>
      <c r="AB243" s="149"/>
      <c r="AC243" s="149" t="s">
        <v>396</v>
      </c>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row>
    <row r="244" spans="1:56" outlineLevel="1" x14ac:dyDescent="0.2">
      <c r="A244" s="179">
        <v>231</v>
      </c>
      <c r="B244" s="180" t="s">
        <v>787</v>
      </c>
      <c r="C244" s="188" t="s">
        <v>788</v>
      </c>
      <c r="D244" s="181" t="s">
        <v>789</v>
      </c>
      <c r="E244" s="182">
        <v>10</v>
      </c>
      <c r="F244" s="183"/>
      <c r="G244" s="184">
        <f t="shared" si="40"/>
        <v>0</v>
      </c>
      <c r="H244" s="183">
        <v>660</v>
      </c>
      <c r="I244" s="184">
        <f t="shared" si="41"/>
        <v>6600</v>
      </c>
      <c r="J244" s="183">
        <v>660</v>
      </c>
      <c r="K244" s="184">
        <f t="shared" si="42"/>
        <v>6600</v>
      </c>
      <c r="L244" s="184">
        <v>21</v>
      </c>
      <c r="M244" s="184">
        <f t="shared" si="43"/>
        <v>0</v>
      </c>
      <c r="N244" s="184"/>
      <c r="O244" s="184" t="s">
        <v>318</v>
      </c>
      <c r="P244" s="185" t="s">
        <v>319</v>
      </c>
      <c r="Q244" s="159">
        <v>0</v>
      </c>
      <c r="R244" s="159">
        <f t="shared" si="44"/>
        <v>0</v>
      </c>
      <c r="S244" s="159"/>
      <c r="T244" s="159" t="s">
        <v>207</v>
      </c>
      <c r="U244" s="149"/>
      <c r="V244" s="149"/>
      <c r="W244" s="149"/>
      <c r="X244" s="149"/>
      <c r="Y244" s="149"/>
      <c r="Z244" s="149"/>
      <c r="AA244" s="149"/>
      <c r="AB244" s="149"/>
      <c r="AC244" s="149" t="s">
        <v>396</v>
      </c>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row>
    <row r="245" spans="1:56" outlineLevel="1" x14ac:dyDescent="0.2">
      <c r="A245" s="179">
        <v>232</v>
      </c>
      <c r="B245" s="180" t="s">
        <v>790</v>
      </c>
      <c r="C245" s="188" t="s">
        <v>791</v>
      </c>
      <c r="D245" s="181" t="s">
        <v>395</v>
      </c>
      <c r="E245" s="182">
        <v>200</v>
      </c>
      <c r="F245" s="183"/>
      <c r="G245" s="184">
        <f t="shared" si="40"/>
        <v>0</v>
      </c>
      <c r="H245" s="183">
        <v>4</v>
      </c>
      <c r="I245" s="184">
        <f t="shared" si="41"/>
        <v>800</v>
      </c>
      <c r="J245" s="183">
        <v>6</v>
      </c>
      <c r="K245" s="184">
        <f t="shared" si="42"/>
        <v>1200</v>
      </c>
      <c r="L245" s="184">
        <v>21</v>
      </c>
      <c r="M245" s="184">
        <f t="shared" si="43"/>
        <v>0</v>
      </c>
      <c r="N245" s="184"/>
      <c r="O245" s="184" t="s">
        <v>318</v>
      </c>
      <c r="P245" s="185" t="s">
        <v>319</v>
      </c>
      <c r="Q245" s="159">
        <v>0</v>
      </c>
      <c r="R245" s="159">
        <f t="shared" si="44"/>
        <v>0</v>
      </c>
      <c r="S245" s="159"/>
      <c r="T245" s="159" t="s">
        <v>207</v>
      </c>
      <c r="U245" s="149"/>
      <c r="V245" s="149"/>
      <c r="W245" s="149"/>
      <c r="X245" s="149"/>
      <c r="Y245" s="149"/>
      <c r="Z245" s="149"/>
      <c r="AA245" s="149"/>
      <c r="AB245" s="149"/>
      <c r="AC245" s="149" t="s">
        <v>396</v>
      </c>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row>
    <row r="246" spans="1:56" outlineLevel="1" x14ac:dyDescent="0.2">
      <c r="A246" s="179">
        <v>233</v>
      </c>
      <c r="B246" s="180" t="s">
        <v>792</v>
      </c>
      <c r="C246" s="188" t="s">
        <v>793</v>
      </c>
      <c r="D246" s="181" t="s">
        <v>603</v>
      </c>
      <c r="E246" s="182">
        <v>1</v>
      </c>
      <c r="F246" s="183"/>
      <c r="G246" s="184">
        <f t="shared" si="40"/>
        <v>0</v>
      </c>
      <c r="H246" s="183">
        <v>1650</v>
      </c>
      <c r="I246" s="184">
        <f t="shared" si="41"/>
        <v>1650</v>
      </c>
      <c r="J246" s="183">
        <v>1650</v>
      </c>
      <c r="K246" s="184">
        <f t="shared" si="42"/>
        <v>1650</v>
      </c>
      <c r="L246" s="184">
        <v>21</v>
      </c>
      <c r="M246" s="184">
        <f t="shared" si="43"/>
        <v>0</v>
      </c>
      <c r="N246" s="184"/>
      <c r="O246" s="184" t="s">
        <v>318</v>
      </c>
      <c r="P246" s="185" t="s">
        <v>319</v>
      </c>
      <c r="Q246" s="159">
        <v>0</v>
      </c>
      <c r="R246" s="159">
        <f t="shared" si="44"/>
        <v>0</v>
      </c>
      <c r="S246" s="159"/>
      <c r="T246" s="159" t="s">
        <v>207</v>
      </c>
      <c r="U246" s="149"/>
      <c r="V246" s="149"/>
      <c r="W246" s="149"/>
      <c r="X246" s="149"/>
      <c r="Y246" s="149"/>
      <c r="Z246" s="149"/>
      <c r="AA246" s="149"/>
      <c r="AB246" s="149"/>
      <c r="AC246" s="149" t="s">
        <v>396</v>
      </c>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row>
    <row r="247" spans="1:56" outlineLevel="1" x14ac:dyDescent="0.2">
      <c r="A247" s="179">
        <v>234</v>
      </c>
      <c r="B247" s="180" t="s">
        <v>794</v>
      </c>
      <c r="C247" s="188" t="s">
        <v>795</v>
      </c>
      <c r="D247" s="181" t="s">
        <v>603</v>
      </c>
      <c r="E247" s="182">
        <v>1</v>
      </c>
      <c r="F247" s="183"/>
      <c r="G247" s="184">
        <f t="shared" si="40"/>
        <v>0</v>
      </c>
      <c r="H247" s="183">
        <v>550</v>
      </c>
      <c r="I247" s="184">
        <f t="shared" si="41"/>
        <v>550</v>
      </c>
      <c r="J247" s="183">
        <v>550</v>
      </c>
      <c r="K247" s="184">
        <f t="shared" si="42"/>
        <v>550</v>
      </c>
      <c r="L247" s="184">
        <v>21</v>
      </c>
      <c r="M247" s="184">
        <f t="shared" si="43"/>
        <v>0</v>
      </c>
      <c r="N247" s="184"/>
      <c r="O247" s="184" t="s">
        <v>318</v>
      </c>
      <c r="P247" s="185" t="s">
        <v>319</v>
      </c>
      <c r="Q247" s="159">
        <v>0</v>
      </c>
      <c r="R247" s="159">
        <f t="shared" si="44"/>
        <v>0</v>
      </c>
      <c r="S247" s="159"/>
      <c r="T247" s="159" t="s">
        <v>207</v>
      </c>
      <c r="U247" s="149"/>
      <c r="V247" s="149"/>
      <c r="W247" s="149"/>
      <c r="X247" s="149"/>
      <c r="Y247" s="149"/>
      <c r="Z247" s="149"/>
      <c r="AA247" s="149"/>
      <c r="AB247" s="149"/>
      <c r="AC247" s="149" t="s">
        <v>396</v>
      </c>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row>
    <row r="248" spans="1:56" x14ac:dyDescent="0.2">
      <c r="A248" s="161" t="s">
        <v>314</v>
      </c>
      <c r="B248" s="162" t="s">
        <v>195</v>
      </c>
      <c r="C248" s="186" t="s">
        <v>196</v>
      </c>
      <c r="D248" s="163"/>
      <c r="E248" s="164"/>
      <c r="F248" s="165"/>
      <c r="G248" s="165">
        <f>SUMIF(AC249:AC265,"&lt;&gt;NOR",G249:G265)</f>
        <v>0</v>
      </c>
      <c r="H248" s="165"/>
      <c r="I248" s="165">
        <f>SUM(I249:I265)</f>
        <v>99300</v>
      </c>
      <c r="J248" s="165"/>
      <c r="K248" s="165">
        <f>SUM(K249:K265)</f>
        <v>72930</v>
      </c>
      <c r="L248" s="165"/>
      <c r="M248" s="165">
        <f>SUM(M249:M265)</f>
        <v>0</v>
      </c>
      <c r="N248" s="165"/>
      <c r="O248" s="165"/>
      <c r="P248" s="166"/>
      <c r="Q248" s="160"/>
      <c r="R248" s="160">
        <f>SUM(R249:R265)</f>
        <v>0</v>
      </c>
      <c r="S248" s="160"/>
      <c r="T248" s="160"/>
      <c r="AC248" t="s">
        <v>315</v>
      </c>
    </row>
    <row r="249" spans="1:56" ht="22.5" outlineLevel="1" x14ac:dyDescent="0.2">
      <c r="A249" s="179">
        <v>235</v>
      </c>
      <c r="B249" s="180" t="s">
        <v>796</v>
      </c>
      <c r="C249" s="188" t="s">
        <v>797</v>
      </c>
      <c r="D249" s="181" t="s">
        <v>730</v>
      </c>
      <c r="E249" s="182">
        <v>80</v>
      </c>
      <c r="F249" s="183"/>
      <c r="G249" s="184">
        <f t="shared" ref="G249:G265" si="45">ROUND(E249*F249,2)</f>
        <v>0</v>
      </c>
      <c r="H249" s="183">
        <v>161</v>
      </c>
      <c r="I249" s="184">
        <f t="shared" ref="I249:I265" si="46">ROUND(E249*H249,2)</f>
        <v>12880</v>
      </c>
      <c r="J249" s="183">
        <v>132</v>
      </c>
      <c r="K249" s="184">
        <f t="shared" ref="K249:K265" si="47">ROUND(E249*J249,2)</f>
        <v>10560</v>
      </c>
      <c r="L249" s="184">
        <v>21</v>
      </c>
      <c r="M249" s="184">
        <f t="shared" ref="M249:M265" si="48">G249*(1+L249/100)</f>
        <v>0</v>
      </c>
      <c r="N249" s="184"/>
      <c r="O249" s="184" t="s">
        <v>318</v>
      </c>
      <c r="P249" s="185" t="s">
        <v>319</v>
      </c>
      <c r="Q249" s="159">
        <v>0</v>
      </c>
      <c r="R249" s="159">
        <f t="shared" ref="R249:R265" si="49">ROUND(E249*Q249,2)</f>
        <v>0</v>
      </c>
      <c r="S249" s="159"/>
      <c r="T249" s="159" t="s">
        <v>207</v>
      </c>
      <c r="U249" s="149"/>
      <c r="V249" s="149"/>
      <c r="W249" s="149"/>
      <c r="X249" s="149"/>
      <c r="Y249" s="149"/>
      <c r="Z249" s="149"/>
      <c r="AA249" s="149"/>
      <c r="AB249" s="149"/>
      <c r="AC249" s="149" t="s">
        <v>396</v>
      </c>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row>
    <row r="250" spans="1:56" ht="22.5" outlineLevel="1" x14ac:dyDescent="0.2">
      <c r="A250" s="179">
        <v>236</v>
      </c>
      <c r="B250" s="180" t="s">
        <v>798</v>
      </c>
      <c r="C250" s="188" t="s">
        <v>736</v>
      </c>
      <c r="D250" s="181" t="s">
        <v>730</v>
      </c>
      <c r="E250" s="182">
        <v>70</v>
      </c>
      <c r="F250" s="183"/>
      <c r="G250" s="184">
        <f t="shared" si="45"/>
        <v>0</v>
      </c>
      <c r="H250" s="183">
        <v>50</v>
      </c>
      <c r="I250" s="184">
        <f t="shared" si="46"/>
        <v>3500</v>
      </c>
      <c r="J250" s="183">
        <v>48</v>
      </c>
      <c r="K250" s="184">
        <f t="shared" si="47"/>
        <v>3360</v>
      </c>
      <c r="L250" s="184">
        <v>21</v>
      </c>
      <c r="M250" s="184">
        <f t="shared" si="48"/>
        <v>0</v>
      </c>
      <c r="N250" s="184"/>
      <c r="O250" s="184" t="s">
        <v>318</v>
      </c>
      <c r="P250" s="185" t="s">
        <v>319</v>
      </c>
      <c r="Q250" s="159">
        <v>0</v>
      </c>
      <c r="R250" s="159">
        <f t="shared" si="49"/>
        <v>0</v>
      </c>
      <c r="S250" s="159"/>
      <c r="T250" s="159" t="s">
        <v>207</v>
      </c>
      <c r="U250" s="149"/>
      <c r="V250" s="149"/>
      <c r="W250" s="149"/>
      <c r="X250" s="149"/>
      <c r="Y250" s="149"/>
      <c r="Z250" s="149"/>
      <c r="AA250" s="149"/>
      <c r="AB250" s="149"/>
      <c r="AC250" s="149" t="s">
        <v>396</v>
      </c>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row>
    <row r="251" spans="1:56" ht="22.5" outlineLevel="1" x14ac:dyDescent="0.2">
      <c r="A251" s="179">
        <v>237</v>
      </c>
      <c r="B251" s="180" t="s">
        <v>799</v>
      </c>
      <c r="C251" s="188" t="s">
        <v>738</v>
      </c>
      <c r="D251" s="181" t="s">
        <v>730</v>
      </c>
      <c r="E251" s="182">
        <v>70</v>
      </c>
      <c r="F251" s="183"/>
      <c r="G251" s="184">
        <f t="shared" si="45"/>
        <v>0</v>
      </c>
      <c r="H251" s="183">
        <v>59</v>
      </c>
      <c r="I251" s="184">
        <f t="shared" si="46"/>
        <v>4130</v>
      </c>
      <c r="J251" s="183">
        <v>44</v>
      </c>
      <c r="K251" s="184">
        <f t="shared" si="47"/>
        <v>3080</v>
      </c>
      <c r="L251" s="184">
        <v>21</v>
      </c>
      <c r="M251" s="184">
        <f t="shared" si="48"/>
        <v>0</v>
      </c>
      <c r="N251" s="184"/>
      <c r="O251" s="184" t="s">
        <v>318</v>
      </c>
      <c r="P251" s="185" t="s">
        <v>319</v>
      </c>
      <c r="Q251" s="159">
        <v>0</v>
      </c>
      <c r="R251" s="159">
        <f t="shared" si="49"/>
        <v>0</v>
      </c>
      <c r="S251" s="159"/>
      <c r="T251" s="159" t="s">
        <v>207</v>
      </c>
      <c r="U251" s="149"/>
      <c r="V251" s="149"/>
      <c r="W251" s="149"/>
      <c r="X251" s="149"/>
      <c r="Y251" s="149"/>
      <c r="Z251" s="149"/>
      <c r="AA251" s="149"/>
      <c r="AB251" s="149"/>
      <c r="AC251" s="149" t="s">
        <v>396</v>
      </c>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row>
    <row r="252" spans="1:56" ht="22.5" outlineLevel="1" x14ac:dyDescent="0.2">
      <c r="A252" s="179">
        <v>238</v>
      </c>
      <c r="B252" s="180" t="s">
        <v>800</v>
      </c>
      <c r="C252" s="188" t="s">
        <v>740</v>
      </c>
      <c r="D252" s="181" t="s">
        <v>730</v>
      </c>
      <c r="E252" s="182">
        <v>140</v>
      </c>
      <c r="F252" s="183"/>
      <c r="G252" s="184">
        <f t="shared" si="45"/>
        <v>0</v>
      </c>
      <c r="H252" s="183">
        <v>68</v>
      </c>
      <c r="I252" s="184">
        <f t="shared" si="46"/>
        <v>9520</v>
      </c>
      <c r="J252" s="183">
        <v>61</v>
      </c>
      <c r="K252" s="184">
        <f t="shared" si="47"/>
        <v>8540</v>
      </c>
      <c r="L252" s="184">
        <v>21</v>
      </c>
      <c r="M252" s="184">
        <f t="shared" si="48"/>
        <v>0</v>
      </c>
      <c r="N252" s="184"/>
      <c r="O252" s="184" t="s">
        <v>318</v>
      </c>
      <c r="P252" s="185" t="s">
        <v>319</v>
      </c>
      <c r="Q252" s="159">
        <v>0</v>
      </c>
      <c r="R252" s="159">
        <f t="shared" si="49"/>
        <v>0</v>
      </c>
      <c r="S252" s="159"/>
      <c r="T252" s="159" t="s">
        <v>207</v>
      </c>
      <c r="U252" s="149"/>
      <c r="V252" s="149"/>
      <c r="W252" s="149"/>
      <c r="X252" s="149"/>
      <c r="Y252" s="149"/>
      <c r="Z252" s="149"/>
      <c r="AA252" s="149"/>
      <c r="AB252" s="149"/>
      <c r="AC252" s="149" t="s">
        <v>396</v>
      </c>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row>
    <row r="253" spans="1:56" ht="22.5" outlineLevel="1" x14ac:dyDescent="0.2">
      <c r="A253" s="179">
        <v>239</v>
      </c>
      <c r="B253" s="180" t="s">
        <v>801</v>
      </c>
      <c r="C253" s="188" t="s">
        <v>748</v>
      </c>
      <c r="D253" s="181" t="s">
        <v>730</v>
      </c>
      <c r="E253" s="182">
        <v>70</v>
      </c>
      <c r="F253" s="183"/>
      <c r="G253" s="184">
        <f t="shared" si="45"/>
        <v>0</v>
      </c>
      <c r="H253" s="183">
        <v>347</v>
      </c>
      <c r="I253" s="184">
        <f t="shared" si="46"/>
        <v>24290</v>
      </c>
      <c r="J253" s="183">
        <v>237</v>
      </c>
      <c r="K253" s="184">
        <f t="shared" si="47"/>
        <v>16590</v>
      </c>
      <c r="L253" s="184">
        <v>21</v>
      </c>
      <c r="M253" s="184">
        <f t="shared" si="48"/>
        <v>0</v>
      </c>
      <c r="N253" s="184"/>
      <c r="O253" s="184" t="s">
        <v>318</v>
      </c>
      <c r="P253" s="185" t="s">
        <v>319</v>
      </c>
      <c r="Q253" s="159">
        <v>0</v>
      </c>
      <c r="R253" s="159">
        <f t="shared" si="49"/>
        <v>0</v>
      </c>
      <c r="S253" s="159"/>
      <c r="T253" s="159" t="s">
        <v>207</v>
      </c>
      <c r="U253" s="149"/>
      <c r="V253" s="149"/>
      <c r="W253" s="149"/>
      <c r="X253" s="149"/>
      <c r="Y253" s="149"/>
      <c r="Z253" s="149"/>
      <c r="AA253" s="149"/>
      <c r="AB253" s="149"/>
      <c r="AC253" s="149" t="s">
        <v>396</v>
      </c>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row>
    <row r="254" spans="1:56" ht="22.5" outlineLevel="1" x14ac:dyDescent="0.2">
      <c r="A254" s="179">
        <v>240</v>
      </c>
      <c r="B254" s="180" t="s">
        <v>802</v>
      </c>
      <c r="C254" s="188" t="s">
        <v>803</v>
      </c>
      <c r="D254" s="181" t="s">
        <v>730</v>
      </c>
      <c r="E254" s="182">
        <v>70</v>
      </c>
      <c r="F254" s="183"/>
      <c r="G254" s="184">
        <f t="shared" si="45"/>
        <v>0</v>
      </c>
      <c r="H254" s="183">
        <v>40</v>
      </c>
      <c r="I254" s="184">
        <f t="shared" si="46"/>
        <v>2800</v>
      </c>
      <c r="J254" s="183">
        <v>33</v>
      </c>
      <c r="K254" s="184">
        <f t="shared" si="47"/>
        <v>2310</v>
      </c>
      <c r="L254" s="184">
        <v>21</v>
      </c>
      <c r="M254" s="184">
        <f t="shared" si="48"/>
        <v>0</v>
      </c>
      <c r="N254" s="184"/>
      <c r="O254" s="184" t="s">
        <v>318</v>
      </c>
      <c r="P254" s="185" t="s">
        <v>319</v>
      </c>
      <c r="Q254" s="159">
        <v>0</v>
      </c>
      <c r="R254" s="159">
        <f t="shared" si="49"/>
        <v>0</v>
      </c>
      <c r="S254" s="159"/>
      <c r="T254" s="159" t="s">
        <v>207</v>
      </c>
      <c r="U254" s="149"/>
      <c r="V254" s="149"/>
      <c r="W254" s="149"/>
      <c r="X254" s="149"/>
      <c r="Y254" s="149"/>
      <c r="Z254" s="149"/>
      <c r="AA254" s="149"/>
      <c r="AB254" s="149"/>
      <c r="AC254" s="149" t="s">
        <v>396</v>
      </c>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row>
    <row r="255" spans="1:56" outlineLevel="1" x14ac:dyDescent="0.2">
      <c r="A255" s="179">
        <v>241</v>
      </c>
      <c r="B255" s="180" t="s">
        <v>804</v>
      </c>
      <c r="C255" s="188" t="s">
        <v>768</v>
      </c>
      <c r="D255" s="181" t="s">
        <v>730</v>
      </c>
      <c r="E255" s="182">
        <v>10</v>
      </c>
      <c r="F255" s="183"/>
      <c r="G255" s="184">
        <f t="shared" si="45"/>
        <v>0</v>
      </c>
      <c r="H255" s="183">
        <v>20</v>
      </c>
      <c r="I255" s="184">
        <f t="shared" si="46"/>
        <v>200</v>
      </c>
      <c r="J255" s="183">
        <v>20</v>
      </c>
      <c r="K255" s="184">
        <f t="shared" si="47"/>
        <v>200</v>
      </c>
      <c r="L255" s="184">
        <v>21</v>
      </c>
      <c r="M255" s="184">
        <f t="shared" si="48"/>
        <v>0</v>
      </c>
      <c r="N255" s="184"/>
      <c r="O255" s="184" t="s">
        <v>318</v>
      </c>
      <c r="P255" s="185" t="s">
        <v>319</v>
      </c>
      <c r="Q255" s="159">
        <v>0</v>
      </c>
      <c r="R255" s="159">
        <f t="shared" si="49"/>
        <v>0</v>
      </c>
      <c r="S255" s="159"/>
      <c r="T255" s="159" t="s">
        <v>207</v>
      </c>
      <c r="U255" s="149"/>
      <c r="V255" s="149"/>
      <c r="W255" s="149"/>
      <c r="X255" s="149"/>
      <c r="Y255" s="149"/>
      <c r="Z255" s="149"/>
      <c r="AA255" s="149"/>
      <c r="AB255" s="149"/>
      <c r="AC255" s="149" t="s">
        <v>396</v>
      </c>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row>
    <row r="256" spans="1:56" outlineLevel="1" x14ac:dyDescent="0.2">
      <c r="A256" s="179">
        <v>242</v>
      </c>
      <c r="B256" s="180" t="s">
        <v>805</v>
      </c>
      <c r="C256" s="188" t="s">
        <v>770</v>
      </c>
      <c r="D256" s="181" t="s">
        <v>730</v>
      </c>
      <c r="E256" s="182">
        <v>10</v>
      </c>
      <c r="F256" s="183"/>
      <c r="G256" s="184">
        <f t="shared" si="45"/>
        <v>0</v>
      </c>
      <c r="H256" s="183">
        <v>17</v>
      </c>
      <c r="I256" s="184">
        <f t="shared" si="46"/>
        <v>170</v>
      </c>
      <c r="J256" s="183">
        <v>17</v>
      </c>
      <c r="K256" s="184">
        <f t="shared" si="47"/>
        <v>170</v>
      </c>
      <c r="L256" s="184">
        <v>21</v>
      </c>
      <c r="M256" s="184">
        <f t="shared" si="48"/>
        <v>0</v>
      </c>
      <c r="N256" s="184"/>
      <c r="O256" s="184" t="s">
        <v>318</v>
      </c>
      <c r="P256" s="185" t="s">
        <v>319</v>
      </c>
      <c r="Q256" s="159">
        <v>0</v>
      </c>
      <c r="R256" s="159">
        <f t="shared" si="49"/>
        <v>0</v>
      </c>
      <c r="S256" s="159"/>
      <c r="T256" s="159" t="s">
        <v>207</v>
      </c>
      <c r="U256" s="149"/>
      <c r="V256" s="149"/>
      <c r="W256" s="149"/>
      <c r="X256" s="149"/>
      <c r="Y256" s="149"/>
      <c r="Z256" s="149"/>
      <c r="AA256" s="149"/>
      <c r="AB256" s="149"/>
      <c r="AC256" s="149" t="s">
        <v>396</v>
      </c>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row>
    <row r="257" spans="1:56" ht="22.5" outlineLevel="1" x14ac:dyDescent="0.2">
      <c r="A257" s="179">
        <v>243</v>
      </c>
      <c r="B257" s="180" t="s">
        <v>806</v>
      </c>
      <c r="C257" s="188" t="s">
        <v>772</v>
      </c>
      <c r="D257" s="181" t="s">
        <v>603</v>
      </c>
      <c r="E257" s="182">
        <v>1</v>
      </c>
      <c r="F257" s="183"/>
      <c r="G257" s="184">
        <f t="shared" si="45"/>
        <v>0</v>
      </c>
      <c r="H257" s="183">
        <v>550</v>
      </c>
      <c r="I257" s="184">
        <f t="shared" si="46"/>
        <v>550</v>
      </c>
      <c r="J257" s="183">
        <v>550</v>
      </c>
      <c r="K257" s="184">
        <f t="shared" si="47"/>
        <v>550</v>
      </c>
      <c r="L257" s="184">
        <v>21</v>
      </c>
      <c r="M257" s="184">
        <f t="shared" si="48"/>
        <v>0</v>
      </c>
      <c r="N257" s="184"/>
      <c r="O257" s="184" t="s">
        <v>318</v>
      </c>
      <c r="P257" s="185" t="s">
        <v>319</v>
      </c>
      <c r="Q257" s="159">
        <v>0</v>
      </c>
      <c r="R257" s="159">
        <f t="shared" si="49"/>
        <v>0</v>
      </c>
      <c r="S257" s="159"/>
      <c r="T257" s="159" t="s">
        <v>207</v>
      </c>
      <c r="U257" s="149"/>
      <c r="V257" s="149"/>
      <c r="W257" s="149"/>
      <c r="X257" s="149"/>
      <c r="Y257" s="149"/>
      <c r="Z257" s="149"/>
      <c r="AA257" s="149"/>
      <c r="AB257" s="149"/>
      <c r="AC257" s="149" t="s">
        <v>396</v>
      </c>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row>
    <row r="258" spans="1:56" outlineLevel="1" x14ac:dyDescent="0.2">
      <c r="A258" s="179">
        <v>244</v>
      </c>
      <c r="B258" s="180" t="s">
        <v>807</v>
      </c>
      <c r="C258" s="188" t="s">
        <v>774</v>
      </c>
      <c r="D258" s="181" t="s">
        <v>603</v>
      </c>
      <c r="E258" s="182">
        <v>1</v>
      </c>
      <c r="F258" s="183"/>
      <c r="G258" s="184">
        <f t="shared" si="45"/>
        <v>0</v>
      </c>
      <c r="H258" s="183">
        <v>2000</v>
      </c>
      <c r="I258" s="184">
        <f t="shared" si="46"/>
        <v>2000</v>
      </c>
      <c r="J258" s="183">
        <v>2000</v>
      </c>
      <c r="K258" s="184">
        <f t="shared" si="47"/>
        <v>2000</v>
      </c>
      <c r="L258" s="184">
        <v>21</v>
      </c>
      <c r="M258" s="184">
        <f t="shared" si="48"/>
        <v>0</v>
      </c>
      <c r="N258" s="184"/>
      <c r="O258" s="184" t="s">
        <v>318</v>
      </c>
      <c r="P258" s="185" t="s">
        <v>319</v>
      </c>
      <c r="Q258" s="159">
        <v>0</v>
      </c>
      <c r="R258" s="159">
        <f t="shared" si="49"/>
        <v>0</v>
      </c>
      <c r="S258" s="159"/>
      <c r="T258" s="159" t="s">
        <v>207</v>
      </c>
      <c r="U258" s="149"/>
      <c r="V258" s="149"/>
      <c r="W258" s="149"/>
      <c r="X258" s="149"/>
      <c r="Y258" s="149"/>
      <c r="Z258" s="149"/>
      <c r="AA258" s="149"/>
      <c r="AB258" s="149"/>
      <c r="AC258" s="149" t="s">
        <v>396</v>
      </c>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row>
    <row r="259" spans="1:56" outlineLevel="1" x14ac:dyDescent="0.2">
      <c r="A259" s="179">
        <v>245</v>
      </c>
      <c r="B259" s="180" t="s">
        <v>808</v>
      </c>
      <c r="C259" s="188" t="s">
        <v>778</v>
      </c>
      <c r="D259" s="181" t="s">
        <v>730</v>
      </c>
      <c r="E259" s="182">
        <v>20</v>
      </c>
      <c r="F259" s="183"/>
      <c r="G259" s="184">
        <f t="shared" si="45"/>
        <v>0</v>
      </c>
      <c r="H259" s="183">
        <v>898</v>
      </c>
      <c r="I259" s="184">
        <f t="shared" si="46"/>
        <v>17960</v>
      </c>
      <c r="J259" s="183">
        <v>550</v>
      </c>
      <c r="K259" s="184">
        <f t="shared" si="47"/>
        <v>11000</v>
      </c>
      <c r="L259" s="184">
        <v>21</v>
      </c>
      <c r="M259" s="184">
        <f t="shared" si="48"/>
        <v>0</v>
      </c>
      <c r="N259" s="184"/>
      <c r="O259" s="184" t="s">
        <v>318</v>
      </c>
      <c r="P259" s="185" t="s">
        <v>319</v>
      </c>
      <c r="Q259" s="159">
        <v>0</v>
      </c>
      <c r="R259" s="159">
        <f t="shared" si="49"/>
        <v>0</v>
      </c>
      <c r="S259" s="159"/>
      <c r="T259" s="159" t="s">
        <v>207</v>
      </c>
      <c r="U259" s="149"/>
      <c r="V259" s="149"/>
      <c r="W259" s="149"/>
      <c r="X259" s="149"/>
      <c r="Y259" s="149"/>
      <c r="Z259" s="149"/>
      <c r="AA259" s="149"/>
      <c r="AB259" s="149"/>
      <c r="AC259" s="149" t="s">
        <v>396</v>
      </c>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row>
    <row r="260" spans="1:56" outlineLevel="1" x14ac:dyDescent="0.2">
      <c r="A260" s="179">
        <v>246</v>
      </c>
      <c r="B260" s="180" t="s">
        <v>809</v>
      </c>
      <c r="C260" s="188" t="s">
        <v>784</v>
      </c>
      <c r="D260" s="181" t="s">
        <v>730</v>
      </c>
      <c r="E260" s="182">
        <v>45</v>
      </c>
      <c r="F260" s="183"/>
      <c r="G260" s="184">
        <f t="shared" si="45"/>
        <v>0</v>
      </c>
      <c r="H260" s="183">
        <v>330</v>
      </c>
      <c r="I260" s="184">
        <f t="shared" si="46"/>
        <v>14850</v>
      </c>
      <c r="J260" s="183">
        <v>176</v>
      </c>
      <c r="K260" s="184">
        <f t="shared" si="47"/>
        <v>7920</v>
      </c>
      <c r="L260" s="184">
        <v>21</v>
      </c>
      <c r="M260" s="184">
        <f t="shared" si="48"/>
        <v>0</v>
      </c>
      <c r="N260" s="184"/>
      <c r="O260" s="184" t="s">
        <v>318</v>
      </c>
      <c r="P260" s="185" t="s">
        <v>319</v>
      </c>
      <c r="Q260" s="159">
        <v>0</v>
      </c>
      <c r="R260" s="159">
        <f t="shared" si="49"/>
        <v>0</v>
      </c>
      <c r="S260" s="159"/>
      <c r="T260" s="159" t="s">
        <v>207</v>
      </c>
      <c r="U260" s="149"/>
      <c r="V260" s="149"/>
      <c r="W260" s="149"/>
      <c r="X260" s="149"/>
      <c r="Y260" s="149"/>
      <c r="Z260" s="149"/>
      <c r="AA260" s="149"/>
      <c r="AB260" s="149"/>
      <c r="AC260" s="149" t="s">
        <v>396</v>
      </c>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row>
    <row r="261" spans="1:56" outlineLevel="1" x14ac:dyDescent="0.2">
      <c r="A261" s="179">
        <v>247</v>
      </c>
      <c r="B261" s="180" t="s">
        <v>810</v>
      </c>
      <c r="C261" s="188" t="s">
        <v>786</v>
      </c>
      <c r="D261" s="181" t="s">
        <v>730</v>
      </c>
      <c r="E261" s="182">
        <v>10</v>
      </c>
      <c r="F261" s="183"/>
      <c r="G261" s="184">
        <f t="shared" si="45"/>
        <v>0</v>
      </c>
      <c r="H261" s="183">
        <v>66</v>
      </c>
      <c r="I261" s="184">
        <f t="shared" si="46"/>
        <v>660</v>
      </c>
      <c r="J261" s="183">
        <v>66</v>
      </c>
      <c r="K261" s="184">
        <f t="shared" si="47"/>
        <v>660</v>
      </c>
      <c r="L261" s="184">
        <v>21</v>
      </c>
      <c r="M261" s="184">
        <f t="shared" si="48"/>
        <v>0</v>
      </c>
      <c r="N261" s="184"/>
      <c r="O261" s="184" t="s">
        <v>318</v>
      </c>
      <c r="P261" s="185" t="s">
        <v>319</v>
      </c>
      <c r="Q261" s="159">
        <v>0</v>
      </c>
      <c r="R261" s="159">
        <f t="shared" si="49"/>
        <v>0</v>
      </c>
      <c r="S261" s="159"/>
      <c r="T261" s="159" t="s">
        <v>207</v>
      </c>
      <c r="U261" s="149"/>
      <c r="V261" s="149"/>
      <c r="W261" s="149"/>
      <c r="X261" s="149"/>
      <c r="Y261" s="149"/>
      <c r="Z261" s="149"/>
      <c r="AA261" s="149"/>
      <c r="AB261" s="149"/>
      <c r="AC261" s="149" t="s">
        <v>396</v>
      </c>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row>
    <row r="262" spans="1:56" outlineLevel="1" x14ac:dyDescent="0.2">
      <c r="A262" s="179">
        <v>248</v>
      </c>
      <c r="B262" s="180" t="s">
        <v>811</v>
      </c>
      <c r="C262" s="188" t="s">
        <v>788</v>
      </c>
      <c r="D262" s="181" t="s">
        <v>789</v>
      </c>
      <c r="E262" s="182">
        <v>5</v>
      </c>
      <c r="F262" s="183"/>
      <c r="G262" s="184">
        <f t="shared" si="45"/>
        <v>0</v>
      </c>
      <c r="H262" s="183">
        <v>660</v>
      </c>
      <c r="I262" s="184">
        <f t="shared" si="46"/>
        <v>3300</v>
      </c>
      <c r="J262" s="183">
        <v>660</v>
      </c>
      <c r="K262" s="184">
        <f t="shared" si="47"/>
        <v>3300</v>
      </c>
      <c r="L262" s="184">
        <v>21</v>
      </c>
      <c r="M262" s="184">
        <f t="shared" si="48"/>
        <v>0</v>
      </c>
      <c r="N262" s="184"/>
      <c r="O262" s="184" t="s">
        <v>318</v>
      </c>
      <c r="P262" s="185" t="s">
        <v>319</v>
      </c>
      <c r="Q262" s="159">
        <v>0</v>
      </c>
      <c r="R262" s="159">
        <f t="shared" si="49"/>
        <v>0</v>
      </c>
      <c r="S262" s="159"/>
      <c r="T262" s="159" t="s">
        <v>207</v>
      </c>
      <c r="U262" s="149"/>
      <c r="V262" s="149"/>
      <c r="W262" s="149"/>
      <c r="X262" s="149"/>
      <c r="Y262" s="149"/>
      <c r="Z262" s="149"/>
      <c r="AA262" s="149"/>
      <c r="AB262" s="149"/>
      <c r="AC262" s="149" t="s">
        <v>396</v>
      </c>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row>
    <row r="263" spans="1:56" outlineLevel="1" x14ac:dyDescent="0.2">
      <c r="A263" s="179">
        <v>249</v>
      </c>
      <c r="B263" s="180" t="s">
        <v>812</v>
      </c>
      <c r="C263" s="188" t="s">
        <v>791</v>
      </c>
      <c r="D263" s="181" t="s">
        <v>395</v>
      </c>
      <c r="E263" s="182">
        <v>100</v>
      </c>
      <c r="F263" s="183"/>
      <c r="G263" s="184">
        <f t="shared" si="45"/>
        <v>0</v>
      </c>
      <c r="H263" s="183">
        <v>4</v>
      </c>
      <c r="I263" s="184">
        <f t="shared" si="46"/>
        <v>400</v>
      </c>
      <c r="J263" s="183">
        <v>6</v>
      </c>
      <c r="K263" s="184">
        <f t="shared" si="47"/>
        <v>600</v>
      </c>
      <c r="L263" s="184">
        <v>21</v>
      </c>
      <c r="M263" s="184">
        <f t="shared" si="48"/>
        <v>0</v>
      </c>
      <c r="N263" s="184"/>
      <c r="O263" s="184" t="s">
        <v>318</v>
      </c>
      <c r="P263" s="185" t="s">
        <v>319</v>
      </c>
      <c r="Q263" s="159">
        <v>0</v>
      </c>
      <c r="R263" s="159">
        <f t="shared" si="49"/>
        <v>0</v>
      </c>
      <c r="S263" s="159"/>
      <c r="T263" s="159" t="s">
        <v>207</v>
      </c>
      <c r="U263" s="149"/>
      <c r="V263" s="149"/>
      <c r="W263" s="149"/>
      <c r="X263" s="149"/>
      <c r="Y263" s="149"/>
      <c r="Z263" s="149"/>
      <c r="AA263" s="149"/>
      <c r="AB263" s="149"/>
      <c r="AC263" s="149" t="s">
        <v>396</v>
      </c>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row>
    <row r="264" spans="1:56" outlineLevel="1" x14ac:dyDescent="0.2">
      <c r="A264" s="179">
        <v>250</v>
      </c>
      <c r="B264" s="180" t="s">
        <v>813</v>
      </c>
      <c r="C264" s="188" t="s">
        <v>793</v>
      </c>
      <c r="D264" s="181" t="s">
        <v>603</v>
      </c>
      <c r="E264" s="182">
        <v>1</v>
      </c>
      <c r="F264" s="183"/>
      <c r="G264" s="184">
        <f t="shared" si="45"/>
        <v>0</v>
      </c>
      <c r="H264" s="183">
        <v>1650</v>
      </c>
      <c r="I264" s="184">
        <f t="shared" si="46"/>
        <v>1650</v>
      </c>
      <c r="J264" s="183">
        <v>1650</v>
      </c>
      <c r="K264" s="184">
        <f t="shared" si="47"/>
        <v>1650</v>
      </c>
      <c r="L264" s="184">
        <v>21</v>
      </c>
      <c r="M264" s="184">
        <f t="shared" si="48"/>
        <v>0</v>
      </c>
      <c r="N264" s="184"/>
      <c r="O264" s="184" t="s">
        <v>318</v>
      </c>
      <c r="P264" s="185" t="s">
        <v>319</v>
      </c>
      <c r="Q264" s="159">
        <v>0</v>
      </c>
      <c r="R264" s="159">
        <f t="shared" si="49"/>
        <v>0</v>
      </c>
      <c r="S264" s="159"/>
      <c r="T264" s="159" t="s">
        <v>207</v>
      </c>
      <c r="U264" s="149"/>
      <c r="V264" s="149"/>
      <c r="W264" s="149"/>
      <c r="X264" s="149"/>
      <c r="Y264" s="149"/>
      <c r="Z264" s="149"/>
      <c r="AA264" s="149"/>
      <c r="AB264" s="149"/>
      <c r="AC264" s="149" t="s">
        <v>396</v>
      </c>
      <c r="AD264" s="149"/>
      <c r="AE264" s="149"/>
      <c r="AF264" s="149"/>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row>
    <row r="265" spans="1:56" outlineLevel="1" x14ac:dyDescent="0.2">
      <c r="A265" s="179">
        <v>251</v>
      </c>
      <c r="B265" s="180" t="s">
        <v>814</v>
      </c>
      <c r="C265" s="188" t="s">
        <v>795</v>
      </c>
      <c r="D265" s="181" t="s">
        <v>603</v>
      </c>
      <c r="E265" s="182">
        <v>1</v>
      </c>
      <c r="F265" s="183"/>
      <c r="G265" s="184">
        <f t="shared" si="45"/>
        <v>0</v>
      </c>
      <c r="H265" s="183">
        <v>440</v>
      </c>
      <c r="I265" s="184">
        <f t="shared" si="46"/>
        <v>440</v>
      </c>
      <c r="J265" s="183">
        <v>440</v>
      </c>
      <c r="K265" s="184">
        <f t="shared" si="47"/>
        <v>440</v>
      </c>
      <c r="L265" s="184">
        <v>21</v>
      </c>
      <c r="M265" s="184">
        <f t="shared" si="48"/>
        <v>0</v>
      </c>
      <c r="N265" s="184"/>
      <c r="O265" s="184" t="s">
        <v>318</v>
      </c>
      <c r="P265" s="185" t="s">
        <v>319</v>
      </c>
      <c r="Q265" s="159">
        <v>0</v>
      </c>
      <c r="R265" s="159">
        <f t="shared" si="49"/>
        <v>0</v>
      </c>
      <c r="S265" s="159"/>
      <c r="T265" s="159" t="s">
        <v>207</v>
      </c>
      <c r="U265" s="149"/>
      <c r="V265" s="149"/>
      <c r="W265" s="149"/>
      <c r="X265" s="149"/>
      <c r="Y265" s="149"/>
      <c r="Z265" s="149"/>
      <c r="AA265" s="149"/>
      <c r="AB265" s="149"/>
      <c r="AC265" s="149" t="s">
        <v>396</v>
      </c>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row>
    <row r="266" spans="1:56" x14ac:dyDescent="0.2">
      <c r="A266" s="161" t="s">
        <v>314</v>
      </c>
      <c r="B266" s="162" t="s">
        <v>197</v>
      </c>
      <c r="C266" s="186" t="s">
        <v>198</v>
      </c>
      <c r="D266" s="163"/>
      <c r="E266" s="164"/>
      <c r="F266" s="165"/>
      <c r="G266" s="165">
        <f>SUMIF(AC267:AC278,"&lt;&gt;NOR",G267:G278)</f>
        <v>0</v>
      </c>
      <c r="H266" s="165"/>
      <c r="I266" s="165">
        <f>SUM(I267:I278)</f>
        <v>129965</v>
      </c>
      <c r="J266" s="165"/>
      <c r="K266" s="165">
        <f>SUM(K267:K278)</f>
        <v>86965</v>
      </c>
      <c r="L266" s="165"/>
      <c r="M266" s="165">
        <f>SUM(M267:M278)</f>
        <v>0</v>
      </c>
      <c r="N266" s="165"/>
      <c r="O266" s="165"/>
      <c r="P266" s="166"/>
      <c r="Q266" s="160"/>
      <c r="R266" s="160">
        <f>SUM(R267:R278)</f>
        <v>0</v>
      </c>
      <c r="S266" s="160"/>
      <c r="T266" s="160"/>
      <c r="AC266" t="s">
        <v>315</v>
      </c>
    </row>
    <row r="267" spans="1:56" ht="22.5" outlineLevel="1" x14ac:dyDescent="0.2">
      <c r="A267" s="179">
        <v>252</v>
      </c>
      <c r="B267" s="180" t="s">
        <v>815</v>
      </c>
      <c r="C267" s="188" t="s">
        <v>732</v>
      </c>
      <c r="D267" s="181" t="s">
        <v>730</v>
      </c>
      <c r="E267" s="182">
        <v>25</v>
      </c>
      <c r="F267" s="183"/>
      <c r="G267" s="184">
        <f t="shared" ref="G267:G278" si="50">ROUND(E267*F267,2)</f>
        <v>0</v>
      </c>
      <c r="H267" s="183">
        <v>90</v>
      </c>
      <c r="I267" s="184">
        <f t="shared" ref="I267:I278" si="51">ROUND(E267*H267,2)</f>
        <v>2250</v>
      </c>
      <c r="J267" s="183">
        <v>90</v>
      </c>
      <c r="K267" s="184">
        <f t="shared" ref="K267:K278" si="52">ROUND(E267*J267,2)</f>
        <v>2250</v>
      </c>
      <c r="L267" s="184">
        <v>21</v>
      </c>
      <c r="M267" s="184">
        <f t="shared" ref="M267:M278" si="53">G267*(1+L267/100)</f>
        <v>0</v>
      </c>
      <c r="N267" s="184"/>
      <c r="O267" s="184" t="s">
        <v>318</v>
      </c>
      <c r="P267" s="185" t="s">
        <v>319</v>
      </c>
      <c r="Q267" s="159">
        <v>0</v>
      </c>
      <c r="R267" s="159">
        <f t="shared" ref="R267:R278" si="54">ROUND(E267*Q267,2)</f>
        <v>0</v>
      </c>
      <c r="S267" s="159"/>
      <c r="T267" s="159" t="s">
        <v>207</v>
      </c>
      <c r="U267" s="149"/>
      <c r="V267" s="149"/>
      <c r="W267" s="149"/>
      <c r="X267" s="149"/>
      <c r="Y267" s="149"/>
      <c r="Z267" s="149"/>
      <c r="AA267" s="149"/>
      <c r="AB267" s="149"/>
      <c r="AC267" s="149" t="s">
        <v>396</v>
      </c>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row>
    <row r="268" spans="1:56" ht="22.5" outlineLevel="1" x14ac:dyDescent="0.2">
      <c r="A268" s="179">
        <v>253</v>
      </c>
      <c r="B268" s="180" t="s">
        <v>816</v>
      </c>
      <c r="C268" s="188" t="s">
        <v>797</v>
      </c>
      <c r="D268" s="181" t="s">
        <v>730</v>
      </c>
      <c r="E268" s="182">
        <v>200</v>
      </c>
      <c r="F268" s="183"/>
      <c r="G268" s="184">
        <f t="shared" si="50"/>
        <v>0</v>
      </c>
      <c r="H268" s="183">
        <v>161</v>
      </c>
      <c r="I268" s="184">
        <f t="shared" si="51"/>
        <v>32200</v>
      </c>
      <c r="J268" s="183">
        <v>161</v>
      </c>
      <c r="K268" s="184">
        <f t="shared" si="52"/>
        <v>32200</v>
      </c>
      <c r="L268" s="184">
        <v>21</v>
      </c>
      <c r="M268" s="184">
        <f t="shared" si="53"/>
        <v>0</v>
      </c>
      <c r="N268" s="184"/>
      <c r="O268" s="184" t="s">
        <v>318</v>
      </c>
      <c r="P268" s="185" t="s">
        <v>319</v>
      </c>
      <c r="Q268" s="159">
        <v>0</v>
      </c>
      <c r="R268" s="159">
        <f t="shared" si="54"/>
        <v>0</v>
      </c>
      <c r="S268" s="159"/>
      <c r="T268" s="159" t="s">
        <v>207</v>
      </c>
      <c r="U268" s="149"/>
      <c r="V268" s="149"/>
      <c r="W268" s="149"/>
      <c r="X268" s="149"/>
      <c r="Y268" s="149"/>
      <c r="Z268" s="149"/>
      <c r="AA268" s="149"/>
      <c r="AB268" s="149"/>
      <c r="AC268" s="149" t="s">
        <v>396</v>
      </c>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row>
    <row r="269" spans="1:56" ht="22.5" outlineLevel="1" x14ac:dyDescent="0.2">
      <c r="A269" s="179">
        <v>254</v>
      </c>
      <c r="B269" s="180" t="s">
        <v>817</v>
      </c>
      <c r="C269" s="188" t="s">
        <v>818</v>
      </c>
      <c r="D269" s="181" t="s">
        <v>730</v>
      </c>
      <c r="E269" s="182">
        <v>35</v>
      </c>
      <c r="F269" s="183"/>
      <c r="G269" s="184">
        <f t="shared" si="50"/>
        <v>0</v>
      </c>
      <c r="H269" s="183">
        <v>33</v>
      </c>
      <c r="I269" s="184">
        <f t="shared" si="51"/>
        <v>1155</v>
      </c>
      <c r="J269" s="183">
        <v>33</v>
      </c>
      <c r="K269" s="184">
        <f t="shared" si="52"/>
        <v>1155</v>
      </c>
      <c r="L269" s="184">
        <v>21</v>
      </c>
      <c r="M269" s="184">
        <f t="shared" si="53"/>
        <v>0</v>
      </c>
      <c r="N269" s="184"/>
      <c r="O269" s="184" t="s">
        <v>318</v>
      </c>
      <c r="P269" s="185" t="s">
        <v>319</v>
      </c>
      <c r="Q269" s="159">
        <v>0</v>
      </c>
      <c r="R269" s="159">
        <f t="shared" si="54"/>
        <v>0</v>
      </c>
      <c r="S269" s="159"/>
      <c r="T269" s="159" t="s">
        <v>207</v>
      </c>
      <c r="U269" s="149"/>
      <c r="V269" s="149"/>
      <c r="W269" s="149"/>
      <c r="X269" s="149"/>
      <c r="Y269" s="149"/>
      <c r="Z269" s="149"/>
      <c r="AA269" s="149"/>
      <c r="AB269" s="149"/>
      <c r="AC269" s="149" t="s">
        <v>396</v>
      </c>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row>
    <row r="270" spans="1:56" outlineLevel="1" x14ac:dyDescent="0.2">
      <c r="A270" s="179">
        <v>255</v>
      </c>
      <c r="B270" s="180" t="s">
        <v>819</v>
      </c>
      <c r="C270" s="188" t="s">
        <v>768</v>
      </c>
      <c r="D270" s="181" t="s">
        <v>730</v>
      </c>
      <c r="E270" s="182">
        <v>20</v>
      </c>
      <c r="F270" s="183"/>
      <c r="G270" s="184">
        <f t="shared" si="50"/>
        <v>0</v>
      </c>
      <c r="H270" s="183">
        <v>20</v>
      </c>
      <c r="I270" s="184">
        <f t="shared" si="51"/>
        <v>400</v>
      </c>
      <c r="J270" s="183">
        <v>20</v>
      </c>
      <c r="K270" s="184">
        <f t="shared" si="52"/>
        <v>400</v>
      </c>
      <c r="L270" s="184">
        <v>21</v>
      </c>
      <c r="M270" s="184">
        <f t="shared" si="53"/>
        <v>0</v>
      </c>
      <c r="N270" s="184"/>
      <c r="O270" s="184" t="s">
        <v>318</v>
      </c>
      <c r="P270" s="185" t="s">
        <v>319</v>
      </c>
      <c r="Q270" s="159">
        <v>0</v>
      </c>
      <c r="R270" s="159">
        <f t="shared" si="54"/>
        <v>0</v>
      </c>
      <c r="S270" s="159"/>
      <c r="T270" s="159" t="s">
        <v>207</v>
      </c>
      <c r="U270" s="149"/>
      <c r="V270" s="149"/>
      <c r="W270" s="149"/>
      <c r="X270" s="149"/>
      <c r="Y270" s="149"/>
      <c r="Z270" s="149"/>
      <c r="AA270" s="149"/>
      <c r="AB270" s="149"/>
      <c r="AC270" s="149" t="s">
        <v>396</v>
      </c>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row>
    <row r="271" spans="1:56" ht="22.5" outlineLevel="1" x14ac:dyDescent="0.2">
      <c r="A271" s="179">
        <v>256</v>
      </c>
      <c r="B271" s="180" t="s">
        <v>820</v>
      </c>
      <c r="C271" s="188" t="s">
        <v>772</v>
      </c>
      <c r="D271" s="181" t="s">
        <v>603</v>
      </c>
      <c r="E271" s="182">
        <v>1</v>
      </c>
      <c r="F271" s="183"/>
      <c r="G271" s="184">
        <f t="shared" si="50"/>
        <v>0</v>
      </c>
      <c r="H271" s="183">
        <v>550</v>
      </c>
      <c r="I271" s="184">
        <f t="shared" si="51"/>
        <v>550</v>
      </c>
      <c r="J271" s="183">
        <v>550</v>
      </c>
      <c r="K271" s="184">
        <f t="shared" si="52"/>
        <v>550</v>
      </c>
      <c r="L271" s="184">
        <v>21</v>
      </c>
      <c r="M271" s="184">
        <f t="shared" si="53"/>
        <v>0</v>
      </c>
      <c r="N271" s="184"/>
      <c r="O271" s="184" t="s">
        <v>318</v>
      </c>
      <c r="P271" s="185" t="s">
        <v>319</v>
      </c>
      <c r="Q271" s="159">
        <v>0</v>
      </c>
      <c r="R271" s="159">
        <f t="shared" si="54"/>
        <v>0</v>
      </c>
      <c r="S271" s="159"/>
      <c r="T271" s="159" t="s">
        <v>207</v>
      </c>
      <c r="U271" s="149"/>
      <c r="V271" s="149"/>
      <c r="W271" s="149"/>
      <c r="X271" s="149"/>
      <c r="Y271" s="149"/>
      <c r="Z271" s="149"/>
      <c r="AA271" s="149"/>
      <c r="AB271" s="149"/>
      <c r="AC271" s="149" t="s">
        <v>396</v>
      </c>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row>
    <row r="272" spans="1:56" outlineLevel="1" x14ac:dyDescent="0.2">
      <c r="A272" s="179">
        <v>257</v>
      </c>
      <c r="B272" s="180" t="s">
        <v>821</v>
      </c>
      <c r="C272" s="188" t="s">
        <v>774</v>
      </c>
      <c r="D272" s="181" t="s">
        <v>603</v>
      </c>
      <c r="E272" s="182">
        <v>1</v>
      </c>
      <c r="F272" s="183"/>
      <c r="G272" s="184">
        <f t="shared" si="50"/>
        <v>0</v>
      </c>
      <c r="H272" s="183">
        <v>1000</v>
      </c>
      <c r="I272" s="184">
        <f t="shared" si="51"/>
        <v>1000</v>
      </c>
      <c r="J272" s="183">
        <v>1000</v>
      </c>
      <c r="K272" s="184">
        <f t="shared" si="52"/>
        <v>1000</v>
      </c>
      <c r="L272" s="184">
        <v>21</v>
      </c>
      <c r="M272" s="184">
        <f t="shared" si="53"/>
        <v>0</v>
      </c>
      <c r="N272" s="184"/>
      <c r="O272" s="184" t="s">
        <v>318</v>
      </c>
      <c r="P272" s="185" t="s">
        <v>319</v>
      </c>
      <c r="Q272" s="159">
        <v>0</v>
      </c>
      <c r="R272" s="159">
        <f t="shared" si="54"/>
        <v>0</v>
      </c>
      <c r="S272" s="159"/>
      <c r="T272" s="159" t="s">
        <v>207</v>
      </c>
      <c r="U272" s="149"/>
      <c r="V272" s="149"/>
      <c r="W272" s="149"/>
      <c r="X272" s="149"/>
      <c r="Y272" s="149"/>
      <c r="Z272" s="149"/>
      <c r="AA272" s="149"/>
      <c r="AB272" s="149"/>
      <c r="AC272" s="149" t="s">
        <v>396</v>
      </c>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row>
    <row r="273" spans="1:56" outlineLevel="1" x14ac:dyDescent="0.2">
      <c r="A273" s="179">
        <v>258</v>
      </c>
      <c r="B273" s="180" t="s">
        <v>822</v>
      </c>
      <c r="C273" s="188" t="s">
        <v>823</v>
      </c>
      <c r="D273" s="181" t="s">
        <v>730</v>
      </c>
      <c r="E273" s="182">
        <v>48</v>
      </c>
      <c r="F273" s="183"/>
      <c r="G273" s="184">
        <f t="shared" si="50"/>
        <v>0</v>
      </c>
      <c r="H273" s="183">
        <v>1800</v>
      </c>
      <c r="I273" s="184">
        <f t="shared" si="51"/>
        <v>86400</v>
      </c>
      <c r="J273" s="183">
        <v>900</v>
      </c>
      <c r="K273" s="184">
        <f t="shared" si="52"/>
        <v>43200</v>
      </c>
      <c r="L273" s="184">
        <v>21</v>
      </c>
      <c r="M273" s="184">
        <f t="shared" si="53"/>
        <v>0</v>
      </c>
      <c r="N273" s="184"/>
      <c r="O273" s="184" t="s">
        <v>318</v>
      </c>
      <c r="P273" s="185" t="s">
        <v>319</v>
      </c>
      <c r="Q273" s="159">
        <v>0</v>
      </c>
      <c r="R273" s="159">
        <f t="shared" si="54"/>
        <v>0</v>
      </c>
      <c r="S273" s="159"/>
      <c r="T273" s="159" t="s">
        <v>207</v>
      </c>
      <c r="U273" s="149"/>
      <c r="V273" s="149"/>
      <c r="W273" s="149"/>
      <c r="X273" s="149"/>
      <c r="Y273" s="149"/>
      <c r="Z273" s="149"/>
      <c r="AA273" s="149"/>
      <c r="AB273" s="149"/>
      <c r="AC273" s="149" t="s">
        <v>396</v>
      </c>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row>
    <row r="274" spans="1:56" outlineLevel="1" x14ac:dyDescent="0.2">
      <c r="A274" s="179">
        <v>259</v>
      </c>
      <c r="B274" s="180" t="s">
        <v>824</v>
      </c>
      <c r="C274" s="188" t="s">
        <v>788</v>
      </c>
      <c r="D274" s="181" t="s">
        <v>789</v>
      </c>
      <c r="E274" s="182">
        <v>1</v>
      </c>
      <c r="F274" s="183"/>
      <c r="G274" s="184">
        <f t="shared" si="50"/>
        <v>0</v>
      </c>
      <c r="H274" s="183">
        <v>660</v>
      </c>
      <c r="I274" s="184">
        <f t="shared" si="51"/>
        <v>660</v>
      </c>
      <c r="J274" s="183">
        <v>660</v>
      </c>
      <c r="K274" s="184">
        <f t="shared" si="52"/>
        <v>660</v>
      </c>
      <c r="L274" s="184">
        <v>21</v>
      </c>
      <c r="M274" s="184">
        <f t="shared" si="53"/>
        <v>0</v>
      </c>
      <c r="N274" s="184"/>
      <c r="O274" s="184" t="s">
        <v>318</v>
      </c>
      <c r="P274" s="185" t="s">
        <v>319</v>
      </c>
      <c r="Q274" s="159">
        <v>0</v>
      </c>
      <c r="R274" s="159">
        <f t="shared" si="54"/>
        <v>0</v>
      </c>
      <c r="S274" s="159"/>
      <c r="T274" s="159" t="s">
        <v>207</v>
      </c>
      <c r="U274" s="149"/>
      <c r="V274" s="149"/>
      <c r="W274" s="149"/>
      <c r="X274" s="149"/>
      <c r="Y274" s="149"/>
      <c r="Z274" s="149"/>
      <c r="AA274" s="149"/>
      <c r="AB274" s="149"/>
      <c r="AC274" s="149" t="s">
        <v>396</v>
      </c>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row>
    <row r="275" spans="1:56" outlineLevel="1" x14ac:dyDescent="0.2">
      <c r="A275" s="179">
        <v>260</v>
      </c>
      <c r="B275" s="180" t="s">
        <v>825</v>
      </c>
      <c r="C275" s="188" t="s">
        <v>791</v>
      </c>
      <c r="D275" s="181" t="s">
        <v>395</v>
      </c>
      <c r="E275" s="182">
        <v>100</v>
      </c>
      <c r="F275" s="183"/>
      <c r="G275" s="184">
        <f t="shared" si="50"/>
        <v>0</v>
      </c>
      <c r="H275" s="183">
        <v>4</v>
      </c>
      <c r="I275" s="184">
        <f t="shared" si="51"/>
        <v>400</v>
      </c>
      <c r="J275" s="183">
        <v>6</v>
      </c>
      <c r="K275" s="184">
        <f t="shared" si="52"/>
        <v>600</v>
      </c>
      <c r="L275" s="184">
        <v>21</v>
      </c>
      <c r="M275" s="184">
        <f t="shared" si="53"/>
        <v>0</v>
      </c>
      <c r="N275" s="184"/>
      <c r="O275" s="184" t="s">
        <v>318</v>
      </c>
      <c r="P275" s="185" t="s">
        <v>319</v>
      </c>
      <c r="Q275" s="159">
        <v>0</v>
      </c>
      <c r="R275" s="159">
        <f t="shared" si="54"/>
        <v>0</v>
      </c>
      <c r="S275" s="159"/>
      <c r="T275" s="159" t="s">
        <v>207</v>
      </c>
      <c r="U275" s="149"/>
      <c r="V275" s="149"/>
      <c r="W275" s="149"/>
      <c r="X275" s="149"/>
      <c r="Y275" s="149"/>
      <c r="Z275" s="149"/>
      <c r="AA275" s="149"/>
      <c r="AB275" s="149"/>
      <c r="AC275" s="149" t="s">
        <v>396</v>
      </c>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row>
    <row r="276" spans="1:56" outlineLevel="1" x14ac:dyDescent="0.2">
      <c r="A276" s="179">
        <v>261</v>
      </c>
      <c r="B276" s="180" t="s">
        <v>826</v>
      </c>
      <c r="C276" s="188" t="s">
        <v>793</v>
      </c>
      <c r="D276" s="181" t="s">
        <v>603</v>
      </c>
      <c r="E276" s="182">
        <v>1</v>
      </c>
      <c r="F276" s="183"/>
      <c r="G276" s="184">
        <f t="shared" si="50"/>
        <v>0</v>
      </c>
      <c r="H276" s="183">
        <v>1650</v>
      </c>
      <c r="I276" s="184">
        <f t="shared" si="51"/>
        <v>1650</v>
      </c>
      <c r="J276" s="183">
        <v>1650</v>
      </c>
      <c r="K276" s="184">
        <f t="shared" si="52"/>
        <v>1650</v>
      </c>
      <c r="L276" s="184">
        <v>21</v>
      </c>
      <c r="M276" s="184">
        <f t="shared" si="53"/>
        <v>0</v>
      </c>
      <c r="N276" s="184"/>
      <c r="O276" s="184" t="s">
        <v>318</v>
      </c>
      <c r="P276" s="185" t="s">
        <v>319</v>
      </c>
      <c r="Q276" s="159">
        <v>0</v>
      </c>
      <c r="R276" s="159">
        <f t="shared" si="54"/>
        <v>0</v>
      </c>
      <c r="S276" s="159"/>
      <c r="T276" s="159" t="s">
        <v>207</v>
      </c>
      <c r="U276" s="149"/>
      <c r="V276" s="149"/>
      <c r="W276" s="149"/>
      <c r="X276" s="149"/>
      <c r="Y276" s="149"/>
      <c r="Z276" s="149"/>
      <c r="AA276" s="149"/>
      <c r="AB276" s="149"/>
      <c r="AC276" s="149" t="s">
        <v>396</v>
      </c>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row>
    <row r="277" spans="1:56" outlineLevel="1" x14ac:dyDescent="0.2">
      <c r="A277" s="179">
        <v>262</v>
      </c>
      <c r="B277" s="180" t="s">
        <v>827</v>
      </c>
      <c r="C277" s="188" t="s">
        <v>795</v>
      </c>
      <c r="D277" s="181" t="s">
        <v>603</v>
      </c>
      <c r="E277" s="182">
        <v>1</v>
      </c>
      <c r="F277" s="183"/>
      <c r="G277" s="184">
        <f t="shared" si="50"/>
        <v>0</v>
      </c>
      <c r="H277" s="183">
        <v>550</v>
      </c>
      <c r="I277" s="184">
        <f t="shared" si="51"/>
        <v>550</v>
      </c>
      <c r="J277" s="183">
        <v>550</v>
      </c>
      <c r="K277" s="184">
        <f t="shared" si="52"/>
        <v>550</v>
      </c>
      <c r="L277" s="184">
        <v>21</v>
      </c>
      <c r="M277" s="184">
        <f t="shared" si="53"/>
        <v>0</v>
      </c>
      <c r="N277" s="184"/>
      <c r="O277" s="184" t="s">
        <v>318</v>
      </c>
      <c r="P277" s="185" t="s">
        <v>319</v>
      </c>
      <c r="Q277" s="159">
        <v>0</v>
      </c>
      <c r="R277" s="159">
        <f t="shared" si="54"/>
        <v>0</v>
      </c>
      <c r="S277" s="159"/>
      <c r="T277" s="159" t="s">
        <v>207</v>
      </c>
      <c r="U277" s="149"/>
      <c r="V277" s="149"/>
      <c r="W277" s="149"/>
      <c r="X277" s="149"/>
      <c r="Y277" s="149"/>
      <c r="Z277" s="149"/>
      <c r="AA277" s="149"/>
      <c r="AB277" s="149"/>
      <c r="AC277" s="149" t="s">
        <v>396</v>
      </c>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row>
    <row r="278" spans="1:56" outlineLevel="1" x14ac:dyDescent="0.2">
      <c r="A278" s="179">
        <v>263</v>
      </c>
      <c r="B278" s="180" t="s">
        <v>828</v>
      </c>
      <c r="C278" s="188" t="s">
        <v>829</v>
      </c>
      <c r="D278" s="181" t="s">
        <v>395</v>
      </c>
      <c r="E278" s="182">
        <v>1</v>
      </c>
      <c r="F278" s="183"/>
      <c r="G278" s="184">
        <f t="shared" si="50"/>
        <v>0</v>
      </c>
      <c r="H278" s="183">
        <v>2750</v>
      </c>
      <c r="I278" s="184">
        <f t="shared" si="51"/>
        <v>2750</v>
      </c>
      <c r="J278" s="183">
        <v>2750</v>
      </c>
      <c r="K278" s="184">
        <f t="shared" si="52"/>
        <v>2750</v>
      </c>
      <c r="L278" s="184">
        <v>21</v>
      </c>
      <c r="M278" s="184">
        <f t="shared" si="53"/>
        <v>0</v>
      </c>
      <c r="N278" s="184"/>
      <c r="O278" s="184" t="s">
        <v>318</v>
      </c>
      <c r="P278" s="185" t="s">
        <v>319</v>
      </c>
      <c r="Q278" s="159">
        <v>0</v>
      </c>
      <c r="R278" s="159">
        <f t="shared" si="54"/>
        <v>0</v>
      </c>
      <c r="S278" s="159"/>
      <c r="T278" s="159" t="s">
        <v>207</v>
      </c>
      <c r="U278" s="149"/>
      <c r="V278" s="149"/>
      <c r="W278" s="149"/>
      <c r="X278" s="149"/>
      <c r="Y278" s="149"/>
      <c r="Z278" s="149"/>
      <c r="AA278" s="149"/>
      <c r="AB278" s="149"/>
      <c r="AC278" s="149" t="s">
        <v>396</v>
      </c>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row>
    <row r="279" spans="1:56" x14ac:dyDescent="0.2">
      <c r="A279" s="161" t="s">
        <v>314</v>
      </c>
      <c r="B279" s="162" t="s">
        <v>200</v>
      </c>
      <c r="C279" s="186" t="s">
        <v>201</v>
      </c>
      <c r="D279" s="163"/>
      <c r="E279" s="164"/>
      <c r="F279" s="165"/>
      <c r="G279" s="165">
        <f>SUMIF(AC280:AC280,"&lt;&gt;NOR",G280:G280)</f>
        <v>0</v>
      </c>
      <c r="H279" s="165"/>
      <c r="I279" s="165">
        <f>SUM(I280:I280)</f>
        <v>6000</v>
      </c>
      <c r="J279" s="165"/>
      <c r="K279" s="165">
        <f>SUM(K280:K280)</f>
        <v>1200</v>
      </c>
      <c r="L279" s="165"/>
      <c r="M279" s="165">
        <f>SUM(M280:M280)</f>
        <v>0</v>
      </c>
      <c r="N279" s="165"/>
      <c r="O279" s="165"/>
      <c r="P279" s="166"/>
      <c r="Q279" s="160"/>
      <c r="R279" s="160">
        <f>SUM(R280:R280)</f>
        <v>0</v>
      </c>
      <c r="S279" s="160"/>
      <c r="T279" s="160"/>
      <c r="AC279" t="s">
        <v>315</v>
      </c>
    </row>
    <row r="280" spans="1:56" outlineLevel="1" x14ac:dyDescent="0.2">
      <c r="A280" s="179">
        <v>264</v>
      </c>
      <c r="B280" s="180" t="s">
        <v>830</v>
      </c>
      <c r="C280" s="188" t="s">
        <v>831</v>
      </c>
      <c r="D280" s="181" t="s">
        <v>519</v>
      </c>
      <c r="E280" s="182">
        <v>1</v>
      </c>
      <c r="F280" s="183"/>
      <c r="G280" s="184">
        <f>ROUND(E280*F280,2)</f>
        <v>0</v>
      </c>
      <c r="H280" s="183">
        <v>6000</v>
      </c>
      <c r="I280" s="184">
        <f>ROUND(E280*H280,2)</f>
        <v>6000</v>
      </c>
      <c r="J280" s="183">
        <v>1200</v>
      </c>
      <c r="K280" s="184">
        <f>ROUND(E280*J280,2)</f>
        <v>1200</v>
      </c>
      <c r="L280" s="184">
        <v>21</v>
      </c>
      <c r="M280" s="184">
        <f>G280*(1+L280/100)</f>
        <v>0</v>
      </c>
      <c r="N280" s="184"/>
      <c r="O280" s="184" t="s">
        <v>318</v>
      </c>
      <c r="P280" s="185" t="s">
        <v>319</v>
      </c>
      <c r="Q280" s="159">
        <v>0</v>
      </c>
      <c r="R280" s="159">
        <f>ROUND(E280*Q280,2)</f>
        <v>0</v>
      </c>
      <c r="S280" s="159"/>
      <c r="T280" s="159" t="s">
        <v>207</v>
      </c>
      <c r="U280" s="149"/>
      <c r="V280" s="149"/>
      <c r="W280" s="149"/>
      <c r="X280" s="149"/>
      <c r="Y280" s="149"/>
      <c r="Z280" s="149"/>
      <c r="AA280" s="149"/>
      <c r="AB280" s="149"/>
      <c r="AC280" s="149" t="s">
        <v>396</v>
      </c>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row>
    <row r="281" spans="1:56" x14ac:dyDescent="0.2">
      <c r="A281" s="161" t="s">
        <v>314</v>
      </c>
      <c r="B281" s="162" t="s">
        <v>206</v>
      </c>
      <c r="C281" s="186" t="s">
        <v>207</v>
      </c>
      <c r="D281" s="163"/>
      <c r="E281" s="164"/>
      <c r="F281" s="165"/>
      <c r="G281" s="165">
        <f>SUMIF(AC282:AC286,"&lt;&gt;NOR",G282:G286)</f>
        <v>0</v>
      </c>
      <c r="H281" s="165"/>
      <c r="I281" s="165">
        <f>SUM(I282:I286)</f>
        <v>5000</v>
      </c>
      <c r="J281" s="165"/>
      <c r="K281" s="165">
        <f>SUM(K282:K286)</f>
        <v>91000</v>
      </c>
      <c r="L281" s="165"/>
      <c r="M281" s="165">
        <f>SUM(M282:M286)</f>
        <v>0</v>
      </c>
      <c r="N281" s="165"/>
      <c r="O281" s="165"/>
      <c r="P281" s="166"/>
      <c r="Q281" s="160"/>
      <c r="R281" s="160">
        <f>SUM(R282:R286)</f>
        <v>0</v>
      </c>
      <c r="S281" s="160"/>
      <c r="T281" s="160"/>
      <c r="AC281" t="s">
        <v>315</v>
      </c>
    </row>
    <row r="282" spans="1:56" outlineLevel="1" x14ac:dyDescent="0.2">
      <c r="A282" s="179">
        <v>265</v>
      </c>
      <c r="B282" s="180" t="s">
        <v>832</v>
      </c>
      <c r="C282" s="188" t="s">
        <v>833</v>
      </c>
      <c r="D282" s="181" t="s">
        <v>519</v>
      </c>
      <c r="E282" s="182">
        <v>2</v>
      </c>
      <c r="F282" s="183"/>
      <c r="G282" s="184">
        <f>ROUND(E282*F282,2)</f>
        <v>0</v>
      </c>
      <c r="H282" s="183">
        <v>0</v>
      </c>
      <c r="I282" s="184">
        <f>ROUND(E282*H282,2)</f>
        <v>0</v>
      </c>
      <c r="J282" s="183">
        <v>12000</v>
      </c>
      <c r="K282" s="184">
        <f>ROUND(E282*J282,2)</f>
        <v>24000</v>
      </c>
      <c r="L282" s="184">
        <v>21</v>
      </c>
      <c r="M282" s="184">
        <f>G282*(1+L282/100)</f>
        <v>0</v>
      </c>
      <c r="N282" s="184"/>
      <c r="O282" s="184" t="s">
        <v>318</v>
      </c>
      <c r="P282" s="185" t="s">
        <v>319</v>
      </c>
      <c r="Q282" s="159">
        <v>0</v>
      </c>
      <c r="R282" s="159">
        <f>ROUND(E282*Q282,2)</f>
        <v>0</v>
      </c>
      <c r="S282" s="159"/>
      <c r="T282" s="159" t="s">
        <v>207</v>
      </c>
      <c r="U282" s="149"/>
      <c r="V282" s="149"/>
      <c r="W282" s="149"/>
      <c r="X282" s="149"/>
      <c r="Y282" s="149"/>
      <c r="Z282" s="149"/>
      <c r="AA282" s="149"/>
      <c r="AB282" s="149"/>
      <c r="AC282" s="149" t="s">
        <v>396</v>
      </c>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row>
    <row r="283" spans="1:56" outlineLevel="1" x14ac:dyDescent="0.2">
      <c r="A283" s="179">
        <v>266</v>
      </c>
      <c r="B283" s="180" t="s">
        <v>834</v>
      </c>
      <c r="C283" s="188" t="s">
        <v>835</v>
      </c>
      <c r="D283" s="181" t="s">
        <v>519</v>
      </c>
      <c r="E283" s="182">
        <v>6</v>
      </c>
      <c r="F283" s="183"/>
      <c r="G283" s="184">
        <f>ROUND(E283*F283,2)</f>
        <v>0</v>
      </c>
      <c r="H283" s="183">
        <v>0</v>
      </c>
      <c r="I283" s="184">
        <f>ROUND(E283*H283,2)</f>
        <v>0</v>
      </c>
      <c r="J283" s="183">
        <v>3000</v>
      </c>
      <c r="K283" s="184">
        <f>ROUND(E283*J283,2)</f>
        <v>18000</v>
      </c>
      <c r="L283" s="184">
        <v>21</v>
      </c>
      <c r="M283" s="184">
        <f>G283*(1+L283/100)</f>
        <v>0</v>
      </c>
      <c r="N283" s="184"/>
      <c r="O283" s="184" t="s">
        <v>318</v>
      </c>
      <c r="P283" s="185" t="s">
        <v>319</v>
      </c>
      <c r="Q283" s="159">
        <v>0</v>
      </c>
      <c r="R283" s="159">
        <f>ROUND(E283*Q283,2)</f>
        <v>0</v>
      </c>
      <c r="S283" s="159"/>
      <c r="T283" s="159" t="s">
        <v>207</v>
      </c>
      <c r="U283" s="149"/>
      <c r="V283" s="149"/>
      <c r="W283" s="149"/>
      <c r="X283" s="149"/>
      <c r="Y283" s="149"/>
      <c r="Z283" s="149"/>
      <c r="AA283" s="149"/>
      <c r="AB283" s="149"/>
      <c r="AC283" s="149" t="s">
        <v>396</v>
      </c>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row>
    <row r="284" spans="1:56" outlineLevel="1" x14ac:dyDescent="0.2">
      <c r="A284" s="179">
        <v>267</v>
      </c>
      <c r="B284" s="180" t="s">
        <v>836</v>
      </c>
      <c r="C284" s="188" t="s">
        <v>837</v>
      </c>
      <c r="D284" s="181" t="s">
        <v>519</v>
      </c>
      <c r="E284" s="182">
        <v>2</v>
      </c>
      <c r="F284" s="183"/>
      <c r="G284" s="184">
        <f>ROUND(E284*F284,2)</f>
        <v>0</v>
      </c>
      <c r="H284" s="183">
        <v>0</v>
      </c>
      <c r="I284" s="184">
        <f>ROUND(E284*H284,2)</f>
        <v>0</v>
      </c>
      <c r="J284" s="183">
        <v>12000</v>
      </c>
      <c r="K284" s="184">
        <f>ROUND(E284*J284,2)</f>
        <v>24000</v>
      </c>
      <c r="L284" s="184">
        <v>21</v>
      </c>
      <c r="M284" s="184">
        <f>G284*(1+L284/100)</f>
        <v>0</v>
      </c>
      <c r="N284" s="184"/>
      <c r="O284" s="184" t="s">
        <v>318</v>
      </c>
      <c r="P284" s="185" t="s">
        <v>319</v>
      </c>
      <c r="Q284" s="159">
        <v>0</v>
      </c>
      <c r="R284" s="159">
        <f>ROUND(E284*Q284,2)</f>
        <v>0</v>
      </c>
      <c r="S284" s="159"/>
      <c r="T284" s="159" t="s">
        <v>207</v>
      </c>
      <c r="U284" s="149"/>
      <c r="V284" s="149"/>
      <c r="W284" s="149"/>
      <c r="X284" s="149"/>
      <c r="Y284" s="149"/>
      <c r="Z284" s="149"/>
      <c r="AA284" s="149"/>
      <c r="AB284" s="149"/>
      <c r="AC284" s="149" t="s">
        <v>396</v>
      </c>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row>
    <row r="285" spans="1:56" outlineLevel="1" x14ac:dyDescent="0.2">
      <c r="A285" s="179">
        <v>268</v>
      </c>
      <c r="B285" s="180" t="s">
        <v>838</v>
      </c>
      <c r="C285" s="188" t="s">
        <v>839</v>
      </c>
      <c r="D285" s="181" t="s">
        <v>519</v>
      </c>
      <c r="E285" s="182">
        <v>1</v>
      </c>
      <c r="F285" s="183"/>
      <c r="G285" s="184">
        <f>ROUND(E285*F285,2)</f>
        <v>0</v>
      </c>
      <c r="H285" s="183">
        <v>3000</v>
      </c>
      <c r="I285" s="184">
        <f>ROUND(E285*H285,2)</f>
        <v>3000</v>
      </c>
      <c r="J285" s="183">
        <v>13000</v>
      </c>
      <c r="K285" s="184">
        <f>ROUND(E285*J285,2)</f>
        <v>13000</v>
      </c>
      <c r="L285" s="184">
        <v>21</v>
      </c>
      <c r="M285" s="184">
        <f>G285*(1+L285/100)</f>
        <v>0</v>
      </c>
      <c r="N285" s="184"/>
      <c r="O285" s="184" t="s">
        <v>318</v>
      </c>
      <c r="P285" s="185" t="s">
        <v>319</v>
      </c>
      <c r="Q285" s="159">
        <v>0</v>
      </c>
      <c r="R285" s="159">
        <f>ROUND(E285*Q285,2)</f>
        <v>0</v>
      </c>
      <c r="S285" s="159"/>
      <c r="T285" s="159" t="s">
        <v>207</v>
      </c>
      <c r="U285" s="149"/>
      <c r="V285" s="149"/>
      <c r="W285" s="149"/>
      <c r="X285" s="149"/>
      <c r="Y285" s="149"/>
      <c r="Z285" s="149"/>
      <c r="AA285" s="149"/>
      <c r="AB285" s="149"/>
      <c r="AC285" s="149" t="s">
        <v>396</v>
      </c>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row>
    <row r="286" spans="1:56" outlineLevel="1" x14ac:dyDescent="0.2">
      <c r="A286" s="179">
        <v>269</v>
      </c>
      <c r="B286" s="180" t="s">
        <v>840</v>
      </c>
      <c r="C286" s="188" t="s">
        <v>841</v>
      </c>
      <c r="D286" s="181" t="s">
        <v>519</v>
      </c>
      <c r="E286" s="182">
        <v>1</v>
      </c>
      <c r="F286" s="183"/>
      <c r="G286" s="184">
        <f>ROUND(E286*F286,2)</f>
        <v>0</v>
      </c>
      <c r="H286" s="183">
        <v>2000</v>
      </c>
      <c r="I286" s="184">
        <f>ROUND(E286*H286,2)</f>
        <v>2000</v>
      </c>
      <c r="J286" s="183">
        <v>12000</v>
      </c>
      <c r="K286" s="184">
        <f>ROUND(E286*J286,2)</f>
        <v>12000</v>
      </c>
      <c r="L286" s="184">
        <v>21</v>
      </c>
      <c r="M286" s="184">
        <f>G286*(1+L286/100)</f>
        <v>0</v>
      </c>
      <c r="N286" s="184"/>
      <c r="O286" s="184" t="s">
        <v>318</v>
      </c>
      <c r="P286" s="185" t="s">
        <v>319</v>
      </c>
      <c r="Q286" s="159">
        <v>0</v>
      </c>
      <c r="R286" s="159">
        <f>ROUND(E286*Q286,2)</f>
        <v>0</v>
      </c>
      <c r="S286" s="159"/>
      <c r="T286" s="159" t="s">
        <v>207</v>
      </c>
      <c r="U286" s="149"/>
      <c r="V286" s="149"/>
      <c r="W286" s="149"/>
      <c r="X286" s="149"/>
      <c r="Y286" s="149"/>
      <c r="Z286" s="149"/>
      <c r="AA286" s="149"/>
      <c r="AB286" s="149"/>
      <c r="AC286" s="149" t="s">
        <v>396</v>
      </c>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row>
    <row r="287" spans="1:56" x14ac:dyDescent="0.2">
      <c r="A287" s="161" t="s">
        <v>314</v>
      </c>
      <c r="B287" s="162" t="s">
        <v>216</v>
      </c>
      <c r="C287" s="186" t="s">
        <v>28</v>
      </c>
      <c r="D287" s="163"/>
      <c r="E287" s="164"/>
      <c r="F287" s="165"/>
      <c r="G287" s="165">
        <f>SUMIF(AC288:AC325,"&lt;&gt;NOR",G288:G325)</f>
        <v>0</v>
      </c>
      <c r="H287" s="165"/>
      <c r="I287" s="165">
        <f>SUM(I288:I325)</f>
        <v>28080</v>
      </c>
      <c r="J287" s="165"/>
      <c r="K287" s="165">
        <f>SUM(K288:K325)</f>
        <v>1530200</v>
      </c>
      <c r="L287" s="165"/>
      <c r="M287" s="165">
        <f>SUM(M288:M325)</f>
        <v>0</v>
      </c>
      <c r="N287" s="165"/>
      <c r="O287" s="165"/>
      <c r="P287" s="166"/>
      <c r="Q287" s="160"/>
      <c r="R287" s="160">
        <f>SUM(R288:R325)</f>
        <v>0</v>
      </c>
      <c r="S287" s="160"/>
      <c r="T287" s="160"/>
      <c r="AC287" t="s">
        <v>315</v>
      </c>
    </row>
    <row r="288" spans="1:56" ht="22.5" outlineLevel="1" x14ac:dyDescent="0.2">
      <c r="A288" s="179">
        <v>270</v>
      </c>
      <c r="B288" s="180" t="s">
        <v>842</v>
      </c>
      <c r="C288" s="188" t="s">
        <v>843</v>
      </c>
      <c r="D288" s="181" t="s">
        <v>519</v>
      </c>
      <c r="E288" s="182">
        <v>6</v>
      </c>
      <c r="F288" s="183"/>
      <c r="G288" s="184">
        <f t="shared" ref="G288:G325" si="55">ROUND(E288*F288,2)</f>
        <v>0</v>
      </c>
      <c r="H288" s="183">
        <v>1200</v>
      </c>
      <c r="I288" s="184">
        <f t="shared" ref="I288:I325" si="56">ROUND(E288*H288,2)</f>
        <v>7200</v>
      </c>
      <c r="J288" s="183">
        <v>7500</v>
      </c>
      <c r="K288" s="184">
        <f t="shared" ref="K288:K325" si="57">ROUND(E288*J288,2)</f>
        <v>45000</v>
      </c>
      <c r="L288" s="184">
        <v>21</v>
      </c>
      <c r="M288" s="184">
        <f t="shared" ref="M288:M325" si="58">G288*(1+L288/100)</f>
        <v>0</v>
      </c>
      <c r="N288" s="184"/>
      <c r="O288" s="184" t="s">
        <v>318</v>
      </c>
      <c r="P288" s="185" t="s">
        <v>319</v>
      </c>
      <c r="Q288" s="159">
        <v>0</v>
      </c>
      <c r="R288" s="159">
        <f t="shared" ref="R288:R325" si="59">ROUND(E288*Q288,2)</f>
        <v>0</v>
      </c>
      <c r="S288" s="159"/>
      <c r="T288" s="159" t="s">
        <v>207</v>
      </c>
      <c r="U288" s="149"/>
      <c r="V288" s="149"/>
      <c r="W288" s="149"/>
      <c r="X288" s="149"/>
      <c r="Y288" s="149"/>
      <c r="Z288" s="149"/>
      <c r="AA288" s="149"/>
      <c r="AB288" s="149"/>
      <c r="AC288" s="149" t="s">
        <v>844</v>
      </c>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row>
    <row r="289" spans="1:56" ht="22.5" outlineLevel="1" x14ac:dyDescent="0.2">
      <c r="A289" s="179">
        <v>271</v>
      </c>
      <c r="B289" s="180" t="s">
        <v>845</v>
      </c>
      <c r="C289" s="188" t="s">
        <v>846</v>
      </c>
      <c r="D289" s="181" t="s">
        <v>519</v>
      </c>
      <c r="E289" s="182">
        <v>6</v>
      </c>
      <c r="F289" s="183"/>
      <c r="G289" s="184">
        <f t="shared" si="55"/>
        <v>0</v>
      </c>
      <c r="H289" s="183">
        <v>1200</v>
      </c>
      <c r="I289" s="184">
        <f t="shared" si="56"/>
        <v>7200</v>
      </c>
      <c r="J289" s="183">
        <v>12000</v>
      </c>
      <c r="K289" s="184">
        <f t="shared" si="57"/>
        <v>72000</v>
      </c>
      <c r="L289" s="184">
        <v>21</v>
      </c>
      <c r="M289" s="184">
        <f t="shared" si="58"/>
        <v>0</v>
      </c>
      <c r="N289" s="184"/>
      <c r="O289" s="184" t="s">
        <v>318</v>
      </c>
      <c r="P289" s="185" t="s">
        <v>319</v>
      </c>
      <c r="Q289" s="159">
        <v>0</v>
      </c>
      <c r="R289" s="159">
        <f t="shared" si="59"/>
        <v>0</v>
      </c>
      <c r="S289" s="159"/>
      <c r="T289" s="159" t="s">
        <v>207</v>
      </c>
      <c r="U289" s="149"/>
      <c r="V289" s="149"/>
      <c r="W289" s="149"/>
      <c r="X289" s="149"/>
      <c r="Y289" s="149"/>
      <c r="Z289" s="149"/>
      <c r="AA289" s="149"/>
      <c r="AB289" s="149"/>
      <c r="AC289" s="149" t="s">
        <v>844</v>
      </c>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row>
    <row r="290" spans="1:56" ht="22.5" outlineLevel="1" x14ac:dyDescent="0.2">
      <c r="A290" s="179">
        <v>272</v>
      </c>
      <c r="B290" s="180" t="s">
        <v>847</v>
      </c>
      <c r="C290" s="188" t="s">
        <v>848</v>
      </c>
      <c r="D290" s="181" t="s">
        <v>519</v>
      </c>
      <c r="E290" s="182">
        <v>6</v>
      </c>
      <c r="F290" s="183"/>
      <c r="G290" s="184">
        <f t="shared" si="55"/>
        <v>0</v>
      </c>
      <c r="H290" s="183">
        <v>1800</v>
      </c>
      <c r="I290" s="184">
        <f t="shared" si="56"/>
        <v>10800</v>
      </c>
      <c r="J290" s="183">
        <v>15000</v>
      </c>
      <c r="K290" s="184">
        <f t="shared" si="57"/>
        <v>90000</v>
      </c>
      <c r="L290" s="184">
        <v>21</v>
      </c>
      <c r="M290" s="184">
        <f t="shared" si="58"/>
        <v>0</v>
      </c>
      <c r="N290" s="184"/>
      <c r="O290" s="184" t="s">
        <v>318</v>
      </c>
      <c r="P290" s="185" t="s">
        <v>319</v>
      </c>
      <c r="Q290" s="159">
        <v>0</v>
      </c>
      <c r="R290" s="159">
        <f t="shared" si="59"/>
        <v>0</v>
      </c>
      <c r="S290" s="159"/>
      <c r="T290" s="159" t="s">
        <v>207</v>
      </c>
      <c r="U290" s="149"/>
      <c r="V290" s="149"/>
      <c r="W290" s="149"/>
      <c r="X290" s="149"/>
      <c r="Y290" s="149"/>
      <c r="Z290" s="149"/>
      <c r="AA290" s="149"/>
      <c r="AB290" s="149"/>
      <c r="AC290" s="149" t="s">
        <v>844</v>
      </c>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row>
    <row r="291" spans="1:56" outlineLevel="1" x14ac:dyDescent="0.2">
      <c r="A291" s="179">
        <v>273</v>
      </c>
      <c r="B291" s="180" t="s">
        <v>849</v>
      </c>
      <c r="C291" s="188" t="s">
        <v>850</v>
      </c>
      <c r="D291" s="181" t="s">
        <v>519</v>
      </c>
      <c r="E291" s="182">
        <v>3</v>
      </c>
      <c r="F291" s="183"/>
      <c r="G291" s="184">
        <f t="shared" si="55"/>
        <v>0</v>
      </c>
      <c r="H291" s="183">
        <v>0</v>
      </c>
      <c r="I291" s="184">
        <f t="shared" si="56"/>
        <v>0</v>
      </c>
      <c r="J291" s="183">
        <v>42000</v>
      </c>
      <c r="K291" s="184">
        <f t="shared" si="57"/>
        <v>126000</v>
      </c>
      <c r="L291" s="184">
        <v>21</v>
      </c>
      <c r="M291" s="184">
        <f t="shared" si="58"/>
        <v>0</v>
      </c>
      <c r="N291" s="184"/>
      <c r="O291" s="184" t="s">
        <v>318</v>
      </c>
      <c r="P291" s="185" t="s">
        <v>319</v>
      </c>
      <c r="Q291" s="159">
        <v>0</v>
      </c>
      <c r="R291" s="159">
        <f t="shared" si="59"/>
        <v>0</v>
      </c>
      <c r="S291" s="159"/>
      <c r="T291" s="159" t="s">
        <v>207</v>
      </c>
      <c r="U291" s="149"/>
      <c r="V291" s="149"/>
      <c r="W291" s="149"/>
      <c r="X291" s="149"/>
      <c r="Y291" s="149"/>
      <c r="Z291" s="149"/>
      <c r="AA291" s="149"/>
      <c r="AB291" s="149"/>
      <c r="AC291" s="149" t="s">
        <v>844</v>
      </c>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row>
    <row r="292" spans="1:56" outlineLevel="1" x14ac:dyDescent="0.2">
      <c r="A292" s="179">
        <v>274</v>
      </c>
      <c r="B292" s="180" t="s">
        <v>851</v>
      </c>
      <c r="C292" s="188" t="s">
        <v>852</v>
      </c>
      <c r="D292" s="181" t="s">
        <v>519</v>
      </c>
      <c r="E292" s="182">
        <v>2</v>
      </c>
      <c r="F292" s="183"/>
      <c r="G292" s="184">
        <f t="shared" si="55"/>
        <v>0</v>
      </c>
      <c r="H292" s="183">
        <v>120</v>
      </c>
      <c r="I292" s="184">
        <f t="shared" si="56"/>
        <v>240</v>
      </c>
      <c r="J292" s="183">
        <v>15000</v>
      </c>
      <c r="K292" s="184">
        <f t="shared" si="57"/>
        <v>30000</v>
      </c>
      <c r="L292" s="184">
        <v>21</v>
      </c>
      <c r="M292" s="184">
        <f t="shared" si="58"/>
        <v>0</v>
      </c>
      <c r="N292" s="184"/>
      <c r="O292" s="184" t="s">
        <v>318</v>
      </c>
      <c r="P292" s="185" t="s">
        <v>319</v>
      </c>
      <c r="Q292" s="159">
        <v>0</v>
      </c>
      <c r="R292" s="159">
        <f t="shared" si="59"/>
        <v>0</v>
      </c>
      <c r="S292" s="159"/>
      <c r="T292" s="159" t="s">
        <v>207</v>
      </c>
      <c r="U292" s="149"/>
      <c r="V292" s="149"/>
      <c r="W292" s="149"/>
      <c r="X292" s="149"/>
      <c r="Y292" s="149"/>
      <c r="Z292" s="149"/>
      <c r="AA292" s="149"/>
      <c r="AB292" s="149"/>
      <c r="AC292" s="149" t="s">
        <v>844</v>
      </c>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row>
    <row r="293" spans="1:56" outlineLevel="1" x14ac:dyDescent="0.2">
      <c r="A293" s="179">
        <v>275</v>
      </c>
      <c r="B293" s="180" t="s">
        <v>853</v>
      </c>
      <c r="C293" s="188" t="s">
        <v>854</v>
      </c>
      <c r="D293" s="181" t="s">
        <v>519</v>
      </c>
      <c r="E293" s="182">
        <v>2</v>
      </c>
      <c r="F293" s="183"/>
      <c r="G293" s="184">
        <f t="shared" si="55"/>
        <v>0</v>
      </c>
      <c r="H293" s="183">
        <v>120</v>
      </c>
      <c r="I293" s="184">
        <f t="shared" si="56"/>
        <v>240</v>
      </c>
      <c r="J293" s="183">
        <v>3000</v>
      </c>
      <c r="K293" s="184">
        <f t="shared" si="57"/>
        <v>6000</v>
      </c>
      <c r="L293" s="184">
        <v>21</v>
      </c>
      <c r="M293" s="184">
        <f t="shared" si="58"/>
        <v>0</v>
      </c>
      <c r="N293" s="184"/>
      <c r="O293" s="184" t="s">
        <v>318</v>
      </c>
      <c r="P293" s="185" t="s">
        <v>319</v>
      </c>
      <c r="Q293" s="159">
        <v>0</v>
      </c>
      <c r="R293" s="159">
        <f t="shared" si="59"/>
        <v>0</v>
      </c>
      <c r="S293" s="159"/>
      <c r="T293" s="159" t="s">
        <v>207</v>
      </c>
      <c r="U293" s="149"/>
      <c r="V293" s="149"/>
      <c r="W293" s="149"/>
      <c r="X293" s="149"/>
      <c r="Y293" s="149"/>
      <c r="Z293" s="149"/>
      <c r="AA293" s="149"/>
      <c r="AB293" s="149"/>
      <c r="AC293" s="149" t="s">
        <v>844</v>
      </c>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row>
    <row r="294" spans="1:56" outlineLevel="1" x14ac:dyDescent="0.2">
      <c r="A294" s="179">
        <v>276</v>
      </c>
      <c r="B294" s="180" t="s">
        <v>855</v>
      </c>
      <c r="C294" s="188" t="s">
        <v>856</v>
      </c>
      <c r="D294" s="181" t="s">
        <v>519</v>
      </c>
      <c r="E294" s="182">
        <v>2</v>
      </c>
      <c r="F294" s="183"/>
      <c r="G294" s="184">
        <f t="shared" si="55"/>
        <v>0</v>
      </c>
      <c r="H294" s="183">
        <v>0</v>
      </c>
      <c r="I294" s="184">
        <f t="shared" si="56"/>
        <v>0</v>
      </c>
      <c r="J294" s="183">
        <v>6000</v>
      </c>
      <c r="K294" s="184">
        <f t="shared" si="57"/>
        <v>12000</v>
      </c>
      <c r="L294" s="184">
        <v>21</v>
      </c>
      <c r="M294" s="184">
        <f t="shared" si="58"/>
        <v>0</v>
      </c>
      <c r="N294" s="184"/>
      <c r="O294" s="184" t="s">
        <v>318</v>
      </c>
      <c r="P294" s="185" t="s">
        <v>319</v>
      </c>
      <c r="Q294" s="159">
        <v>0</v>
      </c>
      <c r="R294" s="159">
        <f t="shared" si="59"/>
        <v>0</v>
      </c>
      <c r="S294" s="159"/>
      <c r="T294" s="159" t="s">
        <v>207</v>
      </c>
      <c r="U294" s="149"/>
      <c r="V294" s="149"/>
      <c r="W294" s="149"/>
      <c r="X294" s="149"/>
      <c r="Y294" s="149"/>
      <c r="Z294" s="149"/>
      <c r="AA294" s="149"/>
      <c r="AB294" s="149"/>
      <c r="AC294" s="149" t="s">
        <v>844</v>
      </c>
      <c r="AD294" s="149"/>
      <c r="AE294" s="149"/>
      <c r="AF294" s="149"/>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row>
    <row r="295" spans="1:56" ht="22.5" outlineLevel="1" x14ac:dyDescent="0.2">
      <c r="A295" s="179">
        <v>277</v>
      </c>
      <c r="B295" s="180" t="s">
        <v>857</v>
      </c>
      <c r="C295" s="188" t="s">
        <v>858</v>
      </c>
      <c r="D295" s="181" t="s">
        <v>519</v>
      </c>
      <c r="E295" s="182">
        <v>2</v>
      </c>
      <c r="F295" s="183"/>
      <c r="G295" s="184">
        <f t="shared" si="55"/>
        <v>0</v>
      </c>
      <c r="H295" s="183">
        <v>0</v>
      </c>
      <c r="I295" s="184">
        <f t="shared" si="56"/>
        <v>0</v>
      </c>
      <c r="J295" s="183">
        <v>15000</v>
      </c>
      <c r="K295" s="184">
        <f t="shared" si="57"/>
        <v>30000</v>
      </c>
      <c r="L295" s="184">
        <v>21</v>
      </c>
      <c r="M295" s="184">
        <f t="shared" si="58"/>
        <v>0</v>
      </c>
      <c r="N295" s="184"/>
      <c r="O295" s="184" t="s">
        <v>318</v>
      </c>
      <c r="P295" s="185" t="s">
        <v>319</v>
      </c>
      <c r="Q295" s="159">
        <v>0</v>
      </c>
      <c r="R295" s="159">
        <f t="shared" si="59"/>
        <v>0</v>
      </c>
      <c r="S295" s="159"/>
      <c r="T295" s="159" t="s">
        <v>207</v>
      </c>
      <c r="U295" s="149"/>
      <c r="V295" s="149"/>
      <c r="W295" s="149"/>
      <c r="X295" s="149"/>
      <c r="Y295" s="149"/>
      <c r="Z295" s="149"/>
      <c r="AA295" s="149"/>
      <c r="AB295" s="149"/>
      <c r="AC295" s="149" t="s">
        <v>844</v>
      </c>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row>
    <row r="296" spans="1:56" ht="22.5" outlineLevel="1" x14ac:dyDescent="0.2">
      <c r="A296" s="179">
        <v>278</v>
      </c>
      <c r="B296" s="180" t="s">
        <v>859</v>
      </c>
      <c r="C296" s="188" t="s">
        <v>860</v>
      </c>
      <c r="D296" s="181" t="s">
        <v>519</v>
      </c>
      <c r="E296" s="182">
        <v>2</v>
      </c>
      <c r="F296" s="183"/>
      <c r="G296" s="184">
        <f t="shared" si="55"/>
        <v>0</v>
      </c>
      <c r="H296" s="183">
        <v>1200</v>
      </c>
      <c r="I296" s="184">
        <f t="shared" si="56"/>
        <v>2400</v>
      </c>
      <c r="J296" s="183">
        <v>15000</v>
      </c>
      <c r="K296" s="184">
        <f t="shared" si="57"/>
        <v>30000</v>
      </c>
      <c r="L296" s="184">
        <v>21</v>
      </c>
      <c r="M296" s="184">
        <f t="shared" si="58"/>
        <v>0</v>
      </c>
      <c r="N296" s="184"/>
      <c r="O296" s="184" t="s">
        <v>318</v>
      </c>
      <c r="P296" s="185" t="s">
        <v>319</v>
      </c>
      <c r="Q296" s="159">
        <v>0</v>
      </c>
      <c r="R296" s="159">
        <f t="shared" si="59"/>
        <v>0</v>
      </c>
      <c r="S296" s="159"/>
      <c r="T296" s="159" t="s">
        <v>207</v>
      </c>
      <c r="U296" s="149"/>
      <c r="V296" s="149"/>
      <c r="W296" s="149"/>
      <c r="X296" s="149"/>
      <c r="Y296" s="149"/>
      <c r="Z296" s="149"/>
      <c r="AA296" s="149"/>
      <c r="AB296" s="149"/>
      <c r="AC296" s="149" t="s">
        <v>844</v>
      </c>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row>
    <row r="297" spans="1:56" ht="22.5" outlineLevel="1" x14ac:dyDescent="0.2">
      <c r="A297" s="179">
        <v>279</v>
      </c>
      <c r="B297" s="180" t="s">
        <v>861</v>
      </c>
      <c r="C297" s="188" t="s">
        <v>862</v>
      </c>
      <c r="D297" s="181" t="s">
        <v>519</v>
      </c>
      <c r="E297" s="182">
        <v>2</v>
      </c>
      <c r="F297" s="183"/>
      <c r="G297" s="184">
        <f t="shared" si="55"/>
        <v>0</v>
      </c>
      <c r="H297" s="183">
        <v>0</v>
      </c>
      <c r="I297" s="184">
        <f t="shared" si="56"/>
        <v>0</v>
      </c>
      <c r="J297" s="183">
        <v>15000</v>
      </c>
      <c r="K297" s="184">
        <f t="shared" si="57"/>
        <v>30000</v>
      </c>
      <c r="L297" s="184">
        <v>21</v>
      </c>
      <c r="M297" s="184">
        <f t="shared" si="58"/>
        <v>0</v>
      </c>
      <c r="N297" s="184"/>
      <c r="O297" s="184" t="s">
        <v>318</v>
      </c>
      <c r="P297" s="185" t="s">
        <v>319</v>
      </c>
      <c r="Q297" s="159">
        <v>0</v>
      </c>
      <c r="R297" s="159">
        <f t="shared" si="59"/>
        <v>0</v>
      </c>
      <c r="S297" s="159"/>
      <c r="T297" s="159" t="s">
        <v>207</v>
      </c>
      <c r="U297" s="149"/>
      <c r="V297" s="149"/>
      <c r="W297" s="149"/>
      <c r="X297" s="149"/>
      <c r="Y297" s="149"/>
      <c r="Z297" s="149"/>
      <c r="AA297" s="149"/>
      <c r="AB297" s="149"/>
      <c r="AC297" s="149" t="s">
        <v>844</v>
      </c>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row>
    <row r="298" spans="1:56" outlineLevel="1" x14ac:dyDescent="0.2">
      <c r="A298" s="179">
        <v>280</v>
      </c>
      <c r="B298" s="180" t="s">
        <v>863</v>
      </c>
      <c r="C298" s="188" t="s">
        <v>864</v>
      </c>
      <c r="D298" s="181" t="s">
        <v>519</v>
      </c>
      <c r="E298" s="182">
        <v>2</v>
      </c>
      <c r="F298" s="183"/>
      <c r="G298" s="184">
        <f t="shared" si="55"/>
        <v>0</v>
      </c>
      <c r="H298" s="183">
        <v>0</v>
      </c>
      <c r="I298" s="184">
        <f t="shared" si="56"/>
        <v>0</v>
      </c>
      <c r="J298" s="183">
        <v>12000</v>
      </c>
      <c r="K298" s="184">
        <f t="shared" si="57"/>
        <v>24000</v>
      </c>
      <c r="L298" s="184">
        <v>21</v>
      </c>
      <c r="M298" s="184">
        <f t="shared" si="58"/>
        <v>0</v>
      </c>
      <c r="N298" s="184"/>
      <c r="O298" s="184" t="s">
        <v>318</v>
      </c>
      <c r="P298" s="185" t="s">
        <v>319</v>
      </c>
      <c r="Q298" s="159">
        <v>0</v>
      </c>
      <c r="R298" s="159">
        <f t="shared" si="59"/>
        <v>0</v>
      </c>
      <c r="S298" s="159"/>
      <c r="T298" s="159" t="s">
        <v>207</v>
      </c>
      <c r="U298" s="149"/>
      <c r="V298" s="149"/>
      <c r="W298" s="149"/>
      <c r="X298" s="149"/>
      <c r="Y298" s="149"/>
      <c r="Z298" s="149"/>
      <c r="AA298" s="149"/>
      <c r="AB298" s="149"/>
      <c r="AC298" s="149" t="s">
        <v>844</v>
      </c>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row>
    <row r="299" spans="1:56" outlineLevel="1" x14ac:dyDescent="0.2">
      <c r="A299" s="179">
        <v>281</v>
      </c>
      <c r="B299" s="180" t="s">
        <v>865</v>
      </c>
      <c r="C299" s="188" t="s">
        <v>866</v>
      </c>
      <c r="D299" s="181" t="s">
        <v>519</v>
      </c>
      <c r="E299" s="182">
        <v>1</v>
      </c>
      <c r="F299" s="183"/>
      <c r="G299" s="184">
        <f t="shared" si="55"/>
        <v>0</v>
      </c>
      <c r="H299" s="183">
        <v>0</v>
      </c>
      <c r="I299" s="184">
        <f t="shared" si="56"/>
        <v>0</v>
      </c>
      <c r="J299" s="183">
        <v>12000</v>
      </c>
      <c r="K299" s="184">
        <f t="shared" si="57"/>
        <v>12000</v>
      </c>
      <c r="L299" s="184">
        <v>21</v>
      </c>
      <c r="M299" s="184">
        <f t="shared" si="58"/>
        <v>0</v>
      </c>
      <c r="N299" s="184"/>
      <c r="O299" s="184" t="s">
        <v>318</v>
      </c>
      <c r="P299" s="185" t="s">
        <v>319</v>
      </c>
      <c r="Q299" s="159">
        <v>0</v>
      </c>
      <c r="R299" s="159">
        <f t="shared" si="59"/>
        <v>0</v>
      </c>
      <c r="S299" s="159"/>
      <c r="T299" s="159" t="s">
        <v>207</v>
      </c>
      <c r="U299" s="149"/>
      <c r="V299" s="149"/>
      <c r="W299" s="149"/>
      <c r="X299" s="149"/>
      <c r="Y299" s="149"/>
      <c r="Z299" s="149"/>
      <c r="AA299" s="149"/>
      <c r="AB299" s="149"/>
      <c r="AC299" s="149" t="s">
        <v>844</v>
      </c>
      <c r="AD299" s="149"/>
      <c r="AE299" s="149"/>
      <c r="AF299" s="149"/>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row>
    <row r="300" spans="1:56" outlineLevel="1" x14ac:dyDescent="0.2">
      <c r="A300" s="179">
        <v>282</v>
      </c>
      <c r="B300" s="180" t="s">
        <v>867</v>
      </c>
      <c r="C300" s="188" t="s">
        <v>868</v>
      </c>
      <c r="D300" s="181" t="s">
        <v>519</v>
      </c>
      <c r="E300" s="182">
        <v>1</v>
      </c>
      <c r="F300" s="183"/>
      <c r="G300" s="184">
        <f t="shared" si="55"/>
        <v>0</v>
      </c>
      <c r="H300" s="183">
        <v>0</v>
      </c>
      <c r="I300" s="184">
        <f t="shared" si="56"/>
        <v>0</v>
      </c>
      <c r="J300" s="183">
        <v>12000</v>
      </c>
      <c r="K300" s="184">
        <f t="shared" si="57"/>
        <v>12000</v>
      </c>
      <c r="L300" s="184">
        <v>21</v>
      </c>
      <c r="M300" s="184">
        <f t="shared" si="58"/>
        <v>0</v>
      </c>
      <c r="N300" s="184"/>
      <c r="O300" s="184" t="s">
        <v>318</v>
      </c>
      <c r="P300" s="185" t="s">
        <v>319</v>
      </c>
      <c r="Q300" s="159">
        <v>0</v>
      </c>
      <c r="R300" s="159">
        <f t="shared" si="59"/>
        <v>0</v>
      </c>
      <c r="S300" s="159"/>
      <c r="T300" s="159" t="s">
        <v>207</v>
      </c>
      <c r="U300" s="149"/>
      <c r="V300" s="149"/>
      <c r="W300" s="149"/>
      <c r="X300" s="149"/>
      <c r="Y300" s="149"/>
      <c r="Z300" s="149"/>
      <c r="AA300" s="149"/>
      <c r="AB300" s="149"/>
      <c r="AC300" s="149" t="s">
        <v>844</v>
      </c>
      <c r="AD300" s="149"/>
      <c r="AE300" s="149"/>
      <c r="AF300" s="149"/>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row>
    <row r="301" spans="1:56" outlineLevel="1" x14ac:dyDescent="0.2">
      <c r="A301" s="179">
        <v>283</v>
      </c>
      <c r="B301" s="180" t="s">
        <v>869</v>
      </c>
      <c r="C301" s="188" t="s">
        <v>870</v>
      </c>
      <c r="D301" s="181" t="s">
        <v>519</v>
      </c>
      <c r="E301" s="182">
        <v>1</v>
      </c>
      <c r="F301" s="183"/>
      <c r="G301" s="184">
        <f t="shared" si="55"/>
        <v>0</v>
      </c>
      <c r="H301" s="183">
        <v>0</v>
      </c>
      <c r="I301" s="184">
        <f t="shared" si="56"/>
        <v>0</v>
      </c>
      <c r="J301" s="183">
        <v>12000</v>
      </c>
      <c r="K301" s="184">
        <f t="shared" si="57"/>
        <v>12000</v>
      </c>
      <c r="L301" s="184">
        <v>21</v>
      </c>
      <c r="M301" s="184">
        <f t="shared" si="58"/>
        <v>0</v>
      </c>
      <c r="N301" s="184"/>
      <c r="O301" s="184" t="s">
        <v>318</v>
      </c>
      <c r="P301" s="185" t="s">
        <v>319</v>
      </c>
      <c r="Q301" s="159">
        <v>0</v>
      </c>
      <c r="R301" s="159">
        <f t="shared" si="59"/>
        <v>0</v>
      </c>
      <c r="S301" s="159"/>
      <c r="T301" s="159" t="s">
        <v>207</v>
      </c>
      <c r="U301" s="149"/>
      <c r="V301" s="149"/>
      <c r="W301" s="149"/>
      <c r="X301" s="149"/>
      <c r="Y301" s="149"/>
      <c r="Z301" s="149"/>
      <c r="AA301" s="149"/>
      <c r="AB301" s="149"/>
      <c r="AC301" s="149" t="s">
        <v>844</v>
      </c>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row>
    <row r="302" spans="1:56" outlineLevel="1" x14ac:dyDescent="0.2">
      <c r="A302" s="179">
        <v>284</v>
      </c>
      <c r="B302" s="180" t="s">
        <v>871</v>
      </c>
      <c r="C302" s="188" t="s">
        <v>872</v>
      </c>
      <c r="D302" s="181" t="s">
        <v>519</v>
      </c>
      <c r="E302" s="182">
        <v>1</v>
      </c>
      <c r="F302" s="183"/>
      <c r="G302" s="184">
        <f t="shared" si="55"/>
        <v>0</v>
      </c>
      <c r="H302" s="183">
        <v>0</v>
      </c>
      <c r="I302" s="184">
        <f t="shared" si="56"/>
        <v>0</v>
      </c>
      <c r="J302" s="183">
        <v>36000</v>
      </c>
      <c r="K302" s="184">
        <f t="shared" si="57"/>
        <v>36000</v>
      </c>
      <c r="L302" s="184">
        <v>21</v>
      </c>
      <c r="M302" s="184">
        <f t="shared" si="58"/>
        <v>0</v>
      </c>
      <c r="N302" s="184"/>
      <c r="O302" s="184" t="s">
        <v>318</v>
      </c>
      <c r="P302" s="185" t="s">
        <v>319</v>
      </c>
      <c r="Q302" s="159">
        <v>0</v>
      </c>
      <c r="R302" s="159">
        <f t="shared" si="59"/>
        <v>0</v>
      </c>
      <c r="S302" s="159"/>
      <c r="T302" s="159" t="s">
        <v>207</v>
      </c>
      <c r="U302" s="149"/>
      <c r="V302" s="149"/>
      <c r="W302" s="149"/>
      <c r="X302" s="149"/>
      <c r="Y302" s="149"/>
      <c r="Z302" s="149"/>
      <c r="AA302" s="149"/>
      <c r="AB302" s="149"/>
      <c r="AC302" s="149" t="s">
        <v>844</v>
      </c>
      <c r="AD302" s="149"/>
      <c r="AE302" s="149"/>
      <c r="AF302" s="149"/>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row>
    <row r="303" spans="1:56" ht="22.5" outlineLevel="1" x14ac:dyDescent="0.2">
      <c r="A303" s="179">
        <v>285</v>
      </c>
      <c r="B303" s="180" t="s">
        <v>873</v>
      </c>
      <c r="C303" s="188" t="s">
        <v>874</v>
      </c>
      <c r="D303" s="181" t="s">
        <v>519</v>
      </c>
      <c r="E303" s="182">
        <v>1</v>
      </c>
      <c r="F303" s="183"/>
      <c r="G303" s="184">
        <f t="shared" si="55"/>
        <v>0</v>
      </c>
      <c r="H303" s="183">
        <v>0</v>
      </c>
      <c r="I303" s="184">
        <f t="shared" si="56"/>
        <v>0</v>
      </c>
      <c r="J303" s="183">
        <v>36000</v>
      </c>
      <c r="K303" s="184">
        <f t="shared" si="57"/>
        <v>36000</v>
      </c>
      <c r="L303" s="184">
        <v>21</v>
      </c>
      <c r="M303" s="184">
        <f t="shared" si="58"/>
        <v>0</v>
      </c>
      <c r="N303" s="184"/>
      <c r="O303" s="184" t="s">
        <v>318</v>
      </c>
      <c r="P303" s="185" t="s">
        <v>319</v>
      </c>
      <c r="Q303" s="159">
        <v>0</v>
      </c>
      <c r="R303" s="159">
        <f t="shared" si="59"/>
        <v>0</v>
      </c>
      <c r="S303" s="159"/>
      <c r="T303" s="159" t="s">
        <v>207</v>
      </c>
      <c r="U303" s="149"/>
      <c r="V303" s="149"/>
      <c r="W303" s="149"/>
      <c r="X303" s="149"/>
      <c r="Y303" s="149"/>
      <c r="Z303" s="149"/>
      <c r="AA303" s="149"/>
      <c r="AB303" s="149"/>
      <c r="AC303" s="149" t="s">
        <v>844</v>
      </c>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row>
    <row r="304" spans="1:56" outlineLevel="1" x14ac:dyDescent="0.2">
      <c r="A304" s="179">
        <v>286</v>
      </c>
      <c r="B304" s="180" t="s">
        <v>875</v>
      </c>
      <c r="C304" s="188" t="s">
        <v>876</v>
      </c>
      <c r="D304" s="181" t="s">
        <v>519</v>
      </c>
      <c r="E304" s="182">
        <v>1</v>
      </c>
      <c r="F304" s="183"/>
      <c r="G304" s="184">
        <f t="shared" si="55"/>
        <v>0</v>
      </c>
      <c r="H304" s="183">
        <v>0</v>
      </c>
      <c r="I304" s="184">
        <f t="shared" si="56"/>
        <v>0</v>
      </c>
      <c r="J304" s="183">
        <v>84000</v>
      </c>
      <c r="K304" s="184">
        <f t="shared" si="57"/>
        <v>84000</v>
      </c>
      <c r="L304" s="184">
        <v>21</v>
      </c>
      <c r="M304" s="184">
        <f t="shared" si="58"/>
        <v>0</v>
      </c>
      <c r="N304" s="184"/>
      <c r="O304" s="184" t="s">
        <v>318</v>
      </c>
      <c r="P304" s="185" t="s">
        <v>319</v>
      </c>
      <c r="Q304" s="159">
        <v>0</v>
      </c>
      <c r="R304" s="159">
        <f t="shared" si="59"/>
        <v>0</v>
      </c>
      <c r="S304" s="159"/>
      <c r="T304" s="159" t="s">
        <v>207</v>
      </c>
      <c r="U304" s="149"/>
      <c r="V304" s="149"/>
      <c r="W304" s="149"/>
      <c r="X304" s="149"/>
      <c r="Y304" s="149"/>
      <c r="Z304" s="149"/>
      <c r="AA304" s="149"/>
      <c r="AB304" s="149"/>
      <c r="AC304" s="149" t="s">
        <v>844</v>
      </c>
      <c r="AD304" s="149"/>
      <c r="AE304" s="149"/>
      <c r="AF304" s="149"/>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row>
    <row r="305" spans="1:56" outlineLevel="1" x14ac:dyDescent="0.2">
      <c r="A305" s="179">
        <v>287</v>
      </c>
      <c r="B305" s="180" t="s">
        <v>877</v>
      </c>
      <c r="C305" s="188" t="s">
        <v>878</v>
      </c>
      <c r="D305" s="181" t="s">
        <v>519</v>
      </c>
      <c r="E305" s="182">
        <v>1</v>
      </c>
      <c r="F305" s="183"/>
      <c r="G305" s="184">
        <f t="shared" si="55"/>
        <v>0</v>
      </c>
      <c r="H305" s="183">
        <v>0</v>
      </c>
      <c r="I305" s="184">
        <f t="shared" si="56"/>
        <v>0</v>
      </c>
      <c r="J305" s="183">
        <v>48000</v>
      </c>
      <c r="K305" s="184">
        <f t="shared" si="57"/>
        <v>48000</v>
      </c>
      <c r="L305" s="184">
        <v>21</v>
      </c>
      <c r="M305" s="184">
        <f t="shared" si="58"/>
        <v>0</v>
      </c>
      <c r="N305" s="184"/>
      <c r="O305" s="184" t="s">
        <v>318</v>
      </c>
      <c r="P305" s="185" t="s">
        <v>319</v>
      </c>
      <c r="Q305" s="159">
        <v>0</v>
      </c>
      <c r="R305" s="159">
        <f t="shared" si="59"/>
        <v>0</v>
      </c>
      <c r="S305" s="159"/>
      <c r="T305" s="159" t="s">
        <v>207</v>
      </c>
      <c r="U305" s="149"/>
      <c r="V305" s="149"/>
      <c r="W305" s="149"/>
      <c r="X305" s="149"/>
      <c r="Y305" s="149"/>
      <c r="Z305" s="149"/>
      <c r="AA305" s="149"/>
      <c r="AB305" s="149"/>
      <c r="AC305" s="149" t="s">
        <v>844</v>
      </c>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row>
    <row r="306" spans="1:56" outlineLevel="1" x14ac:dyDescent="0.2">
      <c r="A306" s="179">
        <v>288</v>
      </c>
      <c r="B306" s="180" t="s">
        <v>879</v>
      </c>
      <c r="C306" s="188" t="s">
        <v>880</v>
      </c>
      <c r="D306" s="181" t="s">
        <v>519</v>
      </c>
      <c r="E306" s="182">
        <v>1</v>
      </c>
      <c r="F306" s="183"/>
      <c r="G306" s="184">
        <f t="shared" si="55"/>
        <v>0</v>
      </c>
      <c r="H306" s="183">
        <v>0</v>
      </c>
      <c r="I306" s="184">
        <f t="shared" si="56"/>
        <v>0</v>
      </c>
      <c r="J306" s="183">
        <v>60000</v>
      </c>
      <c r="K306" s="184">
        <f t="shared" si="57"/>
        <v>60000</v>
      </c>
      <c r="L306" s="184">
        <v>21</v>
      </c>
      <c r="M306" s="184">
        <f t="shared" si="58"/>
        <v>0</v>
      </c>
      <c r="N306" s="184"/>
      <c r="O306" s="184" t="s">
        <v>318</v>
      </c>
      <c r="P306" s="185" t="s">
        <v>319</v>
      </c>
      <c r="Q306" s="159">
        <v>0</v>
      </c>
      <c r="R306" s="159">
        <f t="shared" si="59"/>
        <v>0</v>
      </c>
      <c r="S306" s="159"/>
      <c r="T306" s="159" t="s">
        <v>207</v>
      </c>
      <c r="U306" s="149"/>
      <c r="V306" s="149"/>
      <c r="W306" s="149"/>
      <c r="X306" s="149"/>
      <c r="Y306" s="149"/>
      <c r="Z306" s="149"/>
      <c r="AA306" s="149"/>
      <c r="AB306" s="149"/>
      <c r="AC306" s="149" t="s">
        <v>844</v>
      </c>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row>
    <row r="307" spans="1:56" outlineLevel="1" x14ac:dyDescent="0.2">
      <c r="A307" s="179">
        <v>289</v>
      </c>
      <c r="B307" s="180" t="s">
        <v>881</v>
      </c>
      <c r="C307" s="188" t="s">
        <v>882</v>
      </c>
      <c r="D307" s="181" t="s">
        <v>519</v>
      </c>
      <c r="E307" s="182">
        <v>1</v>
      </c>
      <c r="F307" s="183"/>
      <c r="G307" s="184">
        <f t="shared" si="55"/>
        <v>0</v>
      </c>
      <c r="H307" s="183">
        <v>0</v>
      </c>
      <c r="I307" s="184">
        <f t="shared" si="56"/>
        <v>0</v>
      </c>
      <c r="J307" s="183">
        <v>72000</v>
      </c>
      <c r="K307" s="184">
        <f t="shared" si="57"/>
        <v>72000</v>
      </c>
      <c r="L307" s="184">
        <v>21</v>
      </c>
      <c r="M307" s="184">
        <f t="shared" si="58"/>
        <v>0</v>
      </c>
      <c r="N307" s="184"/>
      <c r="O307" s="184" t="s">
        <v>318</v>
      </c>
      <c r="P307" s="185" t="s">
        <v>319</v>
      </c>
      <c r="Q307" s="159">
        <v>0</v>
      </c>
      <c r="R307" s="159">
        <f t="shared" si="59"/>
        <v>0</v>
      </c>
      <c r="S307" s="159"/>
      <c r="T307" s="159" t="s">
        <v>207</v>
      </c>
      <c r="U307" s="149"/>
      <c r="V307" s="149"/>
      <c r="W307" s="149"/>
      <c r="X307" s="149"/>
      <c r="Y307" s="149"/>
      <c r="Z307" s="149"/>
      <c r="AA307" s="149"/>
      <c r="AB307" s="149"/>
      <c r="AC307" s="149" t="s">
        <v>844</v>
      </c>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row>
    <row r="308" spans="1:56" outlineLevel="1" x14ac:dyDescent="0.2">
      <c r="A308" s="179">
        <v>290</v>
      </c>
      <c r="B308" s="180" t="s">
        <v>883</v>
      </c>
      <c r="C308" s="188" t="s">
        <v>884</v>
      </c>
      <c r="D308" s="181" t="s">
        <v>519</v>
      </c>
      <c r="E308" s="182">
        <v>1</v>
      </c>
      <c r="F308" s="183"/>
      <c r="G308" s="184">
        <f t="shared" si="55"/>
        <v>0</v>
      </c>
      <c r="H308" s="183">
        <v>0</v>
      </c>
      <c r="I308" s="184">
        <f t="shared" si="56"/>
        <v>0</v>
      </c>
      <c r="J308" s="183">
        <v>24000</v>
      </c>
      <c r="K308" s="184">
        <f t="shared" si="57"/>
        <v>24000</v>
      </c>
      <c r="L308" s="184">
        <v>21</v>
      </c>
      <c r="M308" s="184">
        <f t="shared" si="58"/>
        <v>0</v>
      </c>
      <c r="N308" s="184"/>
      <c r="O308" s="184" t="s">
        <v>318</v>
      </c>
      <c r="P308" s="185" t="s">
        <v>319</v>
      </c>
      <c r="Q308" s="159">
        <v>0</v>
      </c>
      <c r="R308" s="159">
        <f t="shared" si="59"/>
        <v>0</v>
      </c>
      <c r="S308" s="159"/>
      <c r="T308" s="159" t="s">
        <v>207</v>
      </c>
      <c r="U308" s="149"/>
      <c r="V308" s="149"/>
      <c r="W308" s="149"/>
      <c r="X308" s="149"/>
      <c r="Y308" s="149"/>
      <c r="Z308" s="149"/>
      <c r="AA308" s="149"/>
      <c r="AB308" s="149"/>
      <c r="AC308" s="149" t="s">
        <v>844</v>
      </c>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row>
    <row r="309" spans="1:56" outlineLevel="1" x14ac:dyDescent="0.2">
      <c r="A309" s="179">
        <v>291</v>
      </c>
      <c r="B309" s="180" t="s">
        <v>885</v>
      </c>
      <c r="C309" s="188" t="s">
        <v>886</v>
      </c>
      <c r="D309" s="181" t="s">
        <v>519</v>
      </c>
      <c r="E309" s="182">
        <v>1</v>
      </c>
      <c r="F309" s="183"/>
      <c r="G309" s="184">
        <f t="shared" si="55"/>
        <v>0</v>
      </c>
      <c r="H309" s="183">
        <v>0</v>
      </c>
      <c r="I309" s="184">
        <f t="shared" si="56"/>
        <v>0</v>
      </c>
      <c r="J309" s="183">
        <v>72000</v>
      </c>
      <c r="K309" s="184">
        <f t="shared" si="57"/>
        <v>72000</v>
      </c>
      <c r="L309" s="184">
        <v>21</v>
      </c>
      <c r="M309" s="184">
        <f t="shared" si="58"/>
        <v>0</v>
      </c>
      <c r="N309" s="184"/>
      <c r="O309" s="184" t="s">
        <v>318</v>
      </c>
      <c r="P309" s="185" t="s">
        <v>319</v>
      </c>
      <c r="Q309" s="159">
        <v>0</v>
      </c>
      <c r="R309" s="159">
        <f t="shared" si="59"/>
        <v>0</v>
      </c>
      <c r="S309" s="159"/>
      <c r="T309" s="159" t="s">
        <v>207</v>
      </c>
      <c r="U309" s="149"/>
      <c r="V309" s="149"/>
      <c r="W309" s="149"/>
      <c r="X309" s="149"/>
      <c r="Y309" s="149"/>
      <c r="Z309" s="149"/>
      <c r="AA309" s="149"/>
      <c r="AB309" s="149"/>
      <c r="AC309" s="149" t="s">
        <v>844</v>
      </c>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row>
    <row r="310" spans="1:56" outlineLevel="1" x14ac:dyDescent="0.2">
      <c r="A310" s="179">
        <v>292</v>
      </c>
      <c r="B310" s="180" t="s">
        <v>887</v>
      </c>
      <c r="C310" s="188" t="s">
        <v>888</v>
      </c>
      <c r="D310" s="181" t="s">
        <v>519</v>
      </c>
      <c r="E310" s="182">
        <v>1</v>
      </c>
      <c r="F310" s="183"/>
      <c r="G310" s="184">
        <f t="shared" si="55"/>
        <v>0</v>
      </c>
      <c r="H310" s="183">
        <v>0</v>
      </c>
      <c r="I310" s="184">
        <f t="shared" si="56"/>
        <v>0</v>
      </c>
      <c r="J310" s="183">
        <v>72000</v>
      </c>
      <c r="K310" s="184">
        <f t="shared" si="57"/>
        <v>72000</v>
      </c>
      <c r="L310" s="184">
        <v>21</v>
      </c>
      <c r="M310" s="184">
        <f t="shared" si="58"/>
        <v>0</v>
      </c>
      <c r="N310" s="184"/>
      <c r="O310" s="184" t="s">
        <v>318</v>
      </c>
      <c r="P310" s="185" t="s">
        <v>319</v>
      </c>
      <c r="Q310" s="159">
        <v>0</v>
      </c>
      <c r="R310" s="159">
        <f t="shared" si="59"/>
        <v>0</v>
      </c>
      <c r="S310" s="159"/>
      <c r="T310" s="159" t="s">
        <v>207</v>
      </c>
      <c r="U310" s="149"/>
      <c r="V310" s="149"/>
      <c r="W310" s="149"/>
      <c r="X310" s="149"/>
      <c r="Y310" s="149"/>
      <c r="Z310" s="149"/>
      <c r="AA310" s="149"/>
      <c r="AB310" s="149"/>
      <c r="AC310" s="149" t="s">
        <v>844</v>
      </c>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row>
    <row r="311" spans="1:56" ht="22.5" outlineLevel="1" x14ac:dyDescent="0.2">
      <c r="A311" s="179">
        <v>293</v>
      </c>
      <c r="B311" s="180" t="s">
        <v>889</v>
      </c>
      <c r="C311" s="188" t="s">
        <v>890</v>
      </c>
      <c r="D311" s="181" t="s">
        <v>519</v>
      </c>
      <c r="E311" s="182">
        <v>1</v>
      </c>
      <c r="F311" s="183"/>
      <c r="G311" s="184">
        <f t="shared" si="55"/>
        <v>0</v>
      </c>
      <c r="H311" s="183">
        <v>0</v>
      </c>
      <c r="I311" s="184">
        <f t="shared" si="56"/>
        <v>0</v>
      </c>
      <c r="J311" s="183">
        <v>84000</v>
      </c>
      <c r="K311" s="184">
        <f t="shared" si="57"/>
        <v>84000</v>
      </c>
      <c r="L311" s="184">
        <v>21</v>
      </c>
      <c r="M311" s="184">
        <f t="shared" si="58"/>
        <v>0</v>
      </c>
      <c r="N311" s="184"/>
      <c r="O311" s="184" t="s">
        <v>318</v>
      </c>
      <c r="P311" s="185" t="s">
        <v>319</v>
      </c>
      <c r="Q311" s="159">
        <v>0</v>
      </c>
      <c r="R311" s="159">
        <f t="shared" si="59"/>
        <v>0</v>
      </c>
      <c r="S311" s="159"/>
      <c r="T311" s="159" t="s">
        <v>207</v>
      </c>
      <c r="U311" s="149"/>
      <c r="V311" s="149"/>
      <c r="W311" s="149"/>
      <c r="X311" s="149"/>
      <c r="Y311" s="149"/>
      <c r="Z311" s="149"/>
      <c r="AA311" s="149"/>
      <c r="AB311" s="149"/>
      <c r="AC311" s="149" t="s">
        <v>844</v>
      </c>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row>
    <row r="312" spans="1:56" ht="22.5" outlineLevel="1" x14ac:dyDescent="0.2">
      <c r="A312" s="179">
        <v>294</v>
      </c>
      <c r="B312" s="180" t="s">
        <v>891</v>
      </c>
      <c r="C312" s="188" t="s">
        <v>892</v>
      </c>
      <c r="D312" s="181" t="s">
        <v>519</v>
      </c>
      <c r="E312" s="182">
        <v>1</v>
      </c>
      <c r="F312" s="183"/>
      <c r="G312" s="184">
        <f t="shared" si="55"/>
        <v>0</v>
      </c>
      <c r="H312" s="183">
        <v>0</v>
      </c>
      <c r="I312" s="184">
        <f t="shared" si="56"/>
        <v>0</v>
      </c>
      <c r="J312" s="183">
        <v>36000</v>
      </c>
      <c r="K312" s="184">
        <f t="shared" si="57"/>
        <v>36000</v>
      </c>
      <c r="L312" s="184">
        <v>21</v>
      </c>
      <c r="M312" s="184">
        <f t="shared" si="58"/>
        <v>0</v>
      </c>
      <c r="N312" s="184"/>
      <c r="O312" s="184" t="s">
        <v>318</v>
      </c>
      <c r="P312" s="185" t="s">
        <v>319</v>
      </c>
      <c r="Q312" s="159">
        <v>0</v>
      </c>
      <c r="R312" s="159">
        <f t="shared" si="59"/>
        <v>0</v>
      </c>
      <c r="S312" s="159"/>
      <c r="T312" s="159" t="s">
        <v>207</v>
      </c>
      <c r="U312" s="149"/>
      <c r="V312" s="149"/>
      <c r="W312" s="149"/>
      <c r="X312" s="149"/>
      <c r="Y312" s="149"/>
      <c r="Z312" s="149"/>
      <c r="AA312" s="149"/>
      <c r="AB312" s="149"/>
      <c r="AC312" s="149" t="s">
        <v>844</v>
      </c>
      <c r="AD312" s="149"/>
      <c r="AE312" s="149"/>
      <c r="AF312" s="149"/>
      <c r="AG312" s="149"/>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row>
    <row r="313" spans="1:56" ht="22.5" outlineLevel="1" x14ac:dyDescent="0.2">
      <c r="A313" s="179">
        <v>295</v>
      </c>
      <c r="B313" s="180" t="s">
        <v>893</v>
      </c>
      <c r="C313" s="188" t="s">
        <v>894</v>
      </c>
      <c r="D313" s="181" t="s">
        <v>519</v>
      </c>
      <c r="E313" s="182">
        <v>1</v>
      </c>
      <c r="F313" s="183"/>
      <c r="G313" s="184">
        <f t="shared" si="55"/>
        <v>0</v>
      </c>
      <c r="H313" s="183">
        <v>0</v>
      </c>
      <c r="I313" s="184">
        <f t="shared" si="56"/>
        <v>0</v>
      </c>
      <c r="J313" s="183">
        <v>24000</v>
      </c>
      <c r="K313" s="184">
        <f t="shared" si="57"/>
        <v>24000</v>
      </c>
      <c r="L313" s="184">
        <v>21</v>
      </c>
      <c r="M313" s="184">
        <f t="shared" si="58"/>
        <v>0</v>
      </c>
      <c r="N313" s="184"/>
      <c r="O313" s="184" t="s">
        <v>318</v>
      </c>
      <c r="P313" s="185" t="s">
        <v>319</v>
      </c>
      <c r="Q313" s="159">
        <v>0</v>
      </c>
      <c r="R313" s="159">
        <f t="shared" si="59"/>
        <v>0</v>
      </c>
      <c r="S313" s="159"/>
      <c r="T313" s="159" t="s">
        <v>207</v>
      </c>
      <c r="U313" s="149"/>
      <c r="V313" s="149"/>
      <c r="W313" s="149"/>
      <c r="X313" s="149"/>
      <c r="Y313" s="149"/>
      <c r="Z313" s="149"/>
      <c r="AA313" s="149"/>
      <c r="AB313" s="149"/>
      <c r="AC313" s="149" t="s">
        <v>844</v>
      </c>
      <c r="AD313" s="149"/>
      <c r="AE313" s="149"/>
      <c r="AF313" s="149"/>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row>
    <row r="314" spans="1:56" ht="22.5" outlineLevel="1" x14ac:dyDescent="0.2">
      <c r="A314" s="179">
        <v>296</v>
      </c>
      <c r="B314" s="180" t="s">
        <v>895</v>
      </c>
      <c r="C314" s="188" t="s">
        <v>896</v>
      </c>
      <c r="D314" s="181" t="s">
        <v>519</v>
      </c>
      <c r="E314" s="182">
        <v>1</v>
      </c>
      <c r="F314" s="183"/>
      <c r="G314" s="184">
        <f t="shared" si="55"/>
        <v>0</v>
      </c>
      <c r="H314" s="183">
        <v>0</v>
      </c>
      <c r="I314" s="184">
        <f t="shared" si="56"/>
        <v>0</v>
      </c>
      <c r="J314" s="183">
        <v>36000</v>
      </c>
      <c r="K314" s="184">
        <f t="shared" si="57"/>
        <v>36000</v>
      </c>
      <c r="L314" s="184">
        <v>21</v>
      </c>
      <c r="M314" s="184">
        <f t="shared" si="58"/>
        <v>0</v>
      </c>
      <c r="N314" s="184"/>
      <c r="O314" s="184" t="s">
        <v>318</v>
      </c>
      <c r="P314" s="185" t="s">
        <v>319</v>
      </c>
      <c r="Q314" s="159">
        <v>0</v>
      </c>
      <c r="R314" s="159">
        <f t="shared" si="59"/>
        <v>0</v>
      </c>
      <c r="S314" s="159"/>
      <c r="T314" s="159" t="s">
        <v>207</v>
      </c>
      <c r="U314" s="149"/>
      <c r="V314" s="149"/>
      <c r="W314" s="149"/>
      <c r="X314" s="149"/>
      <c r="Y314" s="149"/>
      <c r="Z314" s="149"/>
      <c r="AA314" s="149"/>
      <c r="AB314" s="149"/>
      <c r="AC314" s="149" t="s">
        <v>844</v>
      </c>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row>
    <row r="315" spans="1:56" ht="22.5" outlineLevel="1" x14ac:dyDescent="0.2">
      <c r="A315" s="179">
        <v>297</v>
      </c>
      <c r="B315" s="180" t="s">
        <v>897</v>
      </c>
      <c r="C315" s="188" t="s">
        <v>898</v>
      </c>
      <c r="D315" s="181" t="s">
        <v>519</v>
      </c>
      <c r="E315" s="182">
        <v>1</v>
      </c>
      <c r="F315" s="183"/>
      <c r="G315" s="184">
        <f t="shared" si="55"/>
        <v>0</v>
      </c>
      <c r="H315" s="183">
        <v>0</v>
      </c>
      <c r="I315" s="184">
        <f t="shared" si="56"/>
        <v>0</v>
      </c>
      <c r="J315" s="183">
        <v>24000</v>
      </c>
      <c r="K315" s="184">
        <f t="shared" si="57"/>
        <v>24000</v>
      </c>
      <c r="L315" s="184">
        <v>21</v>
      </c>
      <c r="M315" s="184">
        <f t="shared" si="58"/>
        <v>0</v>
      </c>
      <c r="N315" s="184"/>
      <c r="O315" s="184" t="s">
        <v>318</v>
      </c>
      <c r="P315" s="185" t="s">
        <v>319</v>
      </c>
      <c r="Q315" s="159">
        <v>0</v>
      </c>
      <c r="R315" s="159">
        <f t="shared" si="59"/>
        <v>0</v>
      </c>
      <c r="S315" s="159"/>
      <c r="T315" s="159" t="s">
        <v>207</v>
      </c>
      <c r="U315" s="149"/>
      <c r="V315" s="149"/>
      <c r="W315" s="149"/>
      <c r="X315" s="149"/>
      <c r="Y315" s="149"/>
      <c r="Z315" s="149"/>
      <c r="AA315" s="149"/>
      <c r="AB315" s="149"/>
      <c r="AC315" s="149" t="s">
        <v>844</v>
      </c>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row>
    <row r="316" spans="1:56" ht="22.5" outlineLevel="1" x14ac:dyDescent="0.2">
      <c r="A316" s="179">
        <v>298</v>
      </c>
      <c r="B316" s="180" t="s">
        <v>899</v>
      </c>
      <c r="C316" s="188" t="s">
        <v>900</v>
      </c>
      <c r="D316" s="181" t="s">
        <v>519</v>
      </c>
      <c r="E316" s="182">
        <v>1</v>
      </c>
      <c r="F316" s="183"/>
      <c r="G316" s="184">
        <f t="shared" si="55"/>
        <v>0</v>
      </c>
      <c r="H316" s="183">
        <v>0</v>
      </c>
      <c r="I316" s="184">
        <f t="shared" si="56"/>
        <v>0</v>
      </c>
      <c r="J316" s="183">
        <v>24000</v>
      </c>
      <c r="K316" s="184">
        <f t="shared" si="57"/>
        <v>24000</v>
      </c>
      <c r="L316" s="184">
        <v>21</v>
      </c>
      <c r="M316" s="184">
        <f t="shared" si="58"/>
        <v>0</v>
      </c>
      <c r="N316" s="184"/>
      <c r="O316" s="184" t="s">
        <v>318</v>
      </c>
      <c r="P316" s="185" t="s">
        <v>319</v>
      </c>
      <c r="Q316" s="159">
        <v>0</v>
      </c>
      <c r="R316" s="159">
        <f t="shared" si="59"/>
        <v>0</v>
      </c>
      <c r="S316" s="159"/>
      <c r="T316" s="159" t="s">
        <v>207</v>
      </c>
      <c r="U316" s="149"/>
      <c r="V316" s="149"/>
      <c r="W316" s="149"/>
      <c r="X316" s="149"/>
      <c r="Y316" s="149"/>
      <c r="Z316" s="149"/>
      <c r="AA316" s="149"/>
      <c r="AB316" s="149"/>
      <c r="AC316" s="149" t="s">
        <v>844</v>
      </c>
      <c r="AD316" s="149"/>
      <c r="AE316" s="149"/>
      <c r="AF316" s="149"/>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row>
    <row r="317" spans="1:56" outlineLevel="1" x14ac:dyDescent="0.2">
      <c r="A317" s="179">
        <v>299</v>
      </c>
      <c r="B317" s="180" t="s">
        <v>901</v>
      </c>
      <c r="C317" s="188" t="s">
        <v>902</v>
      </c>
      <c r="D317" s="181" t="s">
        <v>519</v>
      </c>
      <c r="E317" s="182">
        <v>1</v>
      </c>
      <c r="F317" s="183"/>
      <c r="G317" s="184">
        <f t="shared" si="55"/>
        <v>0</v>
      </c>
      <c r="H317" s="183">
        <v>0</v>
      </c>
      <c r="I317" s="184">
        <f t="shared" si="56"/>
        <v>0</v>
      </c>
      <c r="J317" s="183">
        <v>12000</v>
      </c>
      <c r="K317" s="184">
        <f t="shared" si="57"/>
        <v>12000</v>
      </c>
      <c r="L317" s="184">
        <v>21</v>
      </c>
      <c r="M317" s="184">
        <f t="shared" si="58"/>
        <v>0</v>
      </c>
      <c r="N317" s="184"/>
      <c r="O317" s="184" t="s">
        <v>318</v>
      </c>
      <c r="P317" s="185" t="s">
        <v>319</v>
      </c>
      <c r="Q317" s="159">
        <v>0</v>
      </c>
      <c r="R317" s="159">
        <f t="shared" si="59"/>
        <v>0</v>
      </c>
      <c r="S317" s="159"/>
      <c r="T317" s="159" t="s">
        <v>207</v>
      </c>
      <c r="U317" s="149"/>
      <c r="V317" s="149"/>
      <c r="W317" s="149"/>
      <c r="X317" s="149"/>
      <c r="Y317" s="149"/>
      <c r="Z317" s="149"/>
      <c r="AA317" s="149"/>
      <c r="AB317" s="149"/>
      <c r="AC317" s="149" t="s">
        <v>844</v>
      </c>
      <c r="AD317" s="149"/>
      <c r="AE317" s="149"/>
      <c r="AF317" s="149"/>
      <c r="AG317" s="149"/>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row>
    <row r="318" spans="1:56" outlineLevel="1" x14ac:dyDescent="0.2">
      <c r="A318" s="179">
        <v>300</v>
      </c>
      <c r="B318" s="180" t="s">
        <v>903</v>
      </c>
      <c r="C318" s="188" t="s">
        <v>904</v>
      </c>
      <c r="D318" s="181" t="s">
        <v>519</v>
      </c>
      <c r="E318" s="182">
        <v>1</v>
      </c>
      <c r="F318" s="183"/>
      <c r="G318" s="184">
        <f t="shared" si="55"/>
        <v>0</v>
      </c>
      <c r="H318" s="183">
        <v>0</v>
      </c>
      <c r="I318" s="184">
        <f t="shared" si="56"/>
        <v>0</v>
      </c>
      <c r="J318" s="183">
        <v>12000</v>
      </c>
      <c r="K318" s="184">
        <f t="shared" si="57"/>
        <v>12000</v>
      </c>
      <c r="L318" s="184">
        <v>21</v>
      </c>
      <c r="M318" s="184">
        <f t="shared" si="58"/>
        <v>0</v>
      </c>
      <c r="N318" s="184"/>
      <c r="O318" s="184" t="s">
        <v>318</v>
      </c>
      <c r="P318" s="185" t="s">
        <v>319</v>
      </c>
      <c r="Q318" s="159">
        <v>0</v>
      </c>
      <c r="R318" s="159">
        <f t="shared" si="59"/>
        <v>0</v>
      </c>
      <c r="S318" s="159"/>
      <c r="T318" s="159" t="s">
        <v>207</v>
      </c>
      <c r="U318" s="149"/>
      <c r="V318" s="149"/>
      <c r="W318" s="149"/>
      <c r="X318" s="149"/>
      <c r="Y318" s="149"/>
      <c r="Z318" s="149"/>
      <c r="AA318" s="149"/>
      <c r="AB318" s="149"/>
      <c r="AC318" s="149" t="s">
        <v>844</v>
      </c>
      <c r="AD318" s="149"/>
      <c r="AE318" s="149"/>
      <c r="AF318" s="149"/>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row>
    <row r="319" spans="1:56" outlineLevel="1" x14ac:dyDescent="0.2">
      <c r="A319" s="179">
        <v>301</v>
      </c>
      <c r="B319" s="180" t="s">
        <v>905</v>
      </c>
      <c r="C319" s="188" t="s">
        <v>906</v>
      </c>
      <c r="D319" s="181" t="s">
        <v>519</v>
      </c>
      <c r="E319" s="182">
        <v>1</v>
      </c>
      <c r="F319" s="183"/>
      <c r="G319" s="184">
        <f t="shared" si="55"/>
        <v>0</v>
      </c>
      <c r="H319" s="183">
        <v>0</v>
      </c>
      <c r="I319" s="184">
        <f t="shared" si="56"/>
        <v>0</v>
      </c>
      <c r="J319" s="183">
        <v>12000</v>
      </c>
      <c r="K319" s="184">
        <f t="shared" si="57"/>
        <v>12000</v>
      </c>
      <c r="L319" s="184">
        <v>21</v>
      </c>
      <c r="M319" s="184">
        <f t="shared" si="58"/>
        <v>0</v>
      </c>
      <c r="N319" s="184"/>
      <c r="O319" s="184" t="s">
        <v>318</v>
      </c>
      <c r="P319" s="185" t="s">
        <v>319</v>
      </c>
      <c r="Q319" s="159">
        <v>0</v>
      </c>
      <c r="R319" s="159">
        <f t="shared" si="59"/>
        <v>0</v>
      </c>
      <c r="S319" s="159"/>
      <c r="T319" s="159" t="s">
        <v>207</v>
      </c>
      <c r="U319" s="149"/>
      <c r="V319" s="149"/>
      <c r="W319" s="149"/>
      <c r="X319" s="149"/>
      <c r="Y319" s="149"/>
      <c r="Z319" s="149"/>
      <c r="AA319" s="149"/>
      <c r="AB319" s="149"/>
      <c r="AC319" s="149" t="s">
        <v>844</v>
      </c>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row>
    <row r="320" spans="1:56" outlineLevel="1" x14ac:dyDescent="0.2">
      <c r="A320" s="179">
        <v>302</v>
      </c>
      <c r="B320" s="180" t="s">
        <v>907</v>
      </c>
      <c r="C320" s="188" t="s">
        <v>908</v>
      </c>
      <c r="D320" s="181" t="s">
        <v>519</v>
      </c>
      <c r="E320" s="182">
        <v>1</v>
      </c>
      <c r="F320" s="183"/>
      <c r="G320" s="184">
        <f t="shared" si="55"/>
        <v>0</v>
      </c>
      <c r="H320" s="183">
        <v>0</v>
      </c>
      <c r="I320" s="184">
        <f t="shared" si="56"/>
        <v>0</v>
      </c>
      <c r="J320" s="183">
        <v>12000</v>
      </c>
      <c r="K320" s="184">
        <f t="shared" si="57"/>
        <v>12000</v>
      </c>
      <c r="L320" s="184">
        <v>21</v>
      </c>
      <c r="M320" s="184">
        <f t="shared" si="58"/>
        <v>0</v>
      </c>
      <c r="N320" s="184"/>
      <c r="O320" s="184" t="s">
        <v>318</v>
      </c>
      <c r="P320" s="185" t="s">
        <v>319</v>
      </c>
      <c r="Q320" s="159">
        <v>0</v>
      </c>
      <c r="R320" s="159">
        <f t="shared" si="59"/>
        <v>0</v>
      </c>
      <c r="S320" s="159"/>
      <c r="T320" s="159" t="s">
        <v>207</v>
      </c>
      <c r="U320" s="149"/>
      <c r="V320" s="149"/>
      <c r="W320" s="149"/>
      <c r="X320" s="149"/>
      <c r="Y320" s="149"/>
      <c r="Z320" s="149"/>
      <c r="AA320" s="149"/>
      <c r="AB320" s="149"/>
      <c r="AC320" s="149" t="s">
        <v>844</v>
      </c>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row>
    <row r="321" spans="1:56" outlineLevel="1" x14ac:dyDescent="0.2">
      <c r="A321" s="179">
        <v>303</v>
      </c>
      <c r="B321" s="180" t="s">
        <v>909</v>
      </c>
      <c r="C321" s="188" t="s">
        <v>910</v>
      </c>
      <c r="D321" s="181" t="s">
        <v>519</v>
      </c>
      <c r="E321" s="182">
        <v>1</v>
      </c>
      <c r="F321" s="183"/>
      <c r="G321" s="184">
        <f t="shared" si="55"/>
        <v>0</v>
      </c>
      <c r="H321" s="183">
        <v>0</v>
      </c>
      <c r="I321" s="184">
        <f t="shared" si="56"/>
        <v>0</v>
      </c>
      <c r="J321" s="183">
        <v>12000</v>
      </c>
      <c r="K321" s="184">
        <f t="shared" si="57"/>
        <v>12000</v>
      </c>
      <c r="L321" s="184">
        <v>21</v>
      </c>
      <c r="M321" s="184">
        <f t="shared" si="58"/>
        <v>0</v>
      </c>
      <c r="N321" s="184"/>
      <c r="O321" s="184" t="s">
        <v>318</v>
      </c>
      <c r="P321" s="185" t="s">
        <v>319</v>
      </c>
      <c r="Q321" s="159">
        <v>0</v>
      </c>
      <c r="R321" s="159">
        <f t="shared" si="59"/>
        <v>0</v>
      </c>
      <c r="S321" s="159"/>
      <c r="T321" s="159" t="s">
        <v>207</v>
      </c>
      <c r="U321" s="149"/>
      <c r="V321" s="149"/>
      <c r="W321" s="149"/>
      <c r="X321" s="149"/>
      <c r="Y321" s="149"/>
      <c r="Z321" s="149"/>
      <c r="AA321" s="149"/>
      <c r="AB321" s="149"/>
      <c r="AC321" s="149" t="s">
        <v>844</v>
      </c>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row>
    <row r="322" spans="1:56" ht="22.5" outlineLevel="1" x14ac:dyDescent="0.2">
      <c r="A322" s="179">
        <v>304</v>
      </c>
      <c r="B322" s="180" t="s">
        <v>911</v>
      </c>
      <c r="C322" s="188" t="s">
        <v>912</v>
      </c>
      <c r="D322" s="181" t="s">
        <v>519</v>
      </c>
      <c r="E322" s="182">
        <v>1</v>
      </c>
      <c r="F322" s="183"/>
      <c r="G322" s="184">
        <f t="shared" si="55"/>
        <v>0</v>
      </c>
      <c r="H322" s="183">
        <v>0</v>
      </c>
      <c r="I322" s="184">
        <f t="shared" si="56"/>
        <v>0</v>
      </c>
      <c r="J322" s="183">
        <v>12000</v>
      </c>
      <c r="K322" s="184">
        <f t="shared" si="57"/>
        <v>12000</v>
      </c>
      <c r="L322" s="184">
        <v>21</v>
      </c>
      <c r="M322" s="184">
        <f t="shared" si="58"/>
        <v>0</v>
      </c>
      <c r="N322" s="184"/>
      <c r="O322" s="184" t="s">
        <v>318</v>
      </c>
      <c r="P322" s="185" t="s">
        <v>319</v>
      </c>
      <c r="Q322" s="159">
        <v>0</v>
      </c>
      <c r="R322" s="159">
        <f t="shared" si="59"/>
        <v>0</v>
      </c>
      <c r="S322" s="159"/>
      <c r="T322" s="159" t="s">
        <v>207</v>
      </c>
      <c r="U322" s="149"/>
      <c r="V322" s="149"/>
      <c r="W322" s="149"/>
      <c r="X322" s="149"/>
      <c r="Y322" s="149"/>
      <c r="Z322" s="149"/>
      <c r="AA322" s="149"/>
      <c r="AB322" s="149"/>
      <c r="AC322" s="149" t="s">
        <v>844</v>
      </c>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row>
    <row r="323" spans="1:56" outlineLevel="1" x14ac:dyDescent="0.2">
      <c r="A323" s="179">
        <v>305</v>
      </c>
      <c r="B323" s="180" t="s">
        <v>913</v>
      </c>
      <c r="C323" s="188" t="s">
        <v>914</v>
      </c>
      <c r="D323" s="181" t="s">
        <v>519</v>
      </c>
      <c r="E323" s="182">
        <v>1</v>
      </c>
      <c r="F323" s="183"/>
      <c r="G323" s="184">
        <f t="shared" si="55"/>
        <v>0</v>
      </c>
      <c r="H323" s="183">
        <v>0</v>
      </c>
      <c r="I323" s="184">
        <f t="shared" si="56"/>
        <v>0</v>
      </c>
      <c r="J323" s="183">
        <v>48000</v>
      </c>
      <c r="K323" s="184">
        <f t="shared" si="57"/>
        <v>48000</v>
      </c>
      <c r="L323" s="184">
        <v>21</v>
      </c>
      <c r="M323" s="184">
        <f t="shared" si="58"/>
        <v>0</v>
      </c>
      <c r="N323" s="184"/>
      <c r="O323" s="184" t="s">
        <v>318</v>
      </c>
      <c r="P323" s="185" t="s">
        <v>319</v>
      </c>
      <c r="Q323" s="159">
        <v>0</v>
      </c>
      <c r="R323" s="159">
        <f t="shared" si="59"/>
        <v>0</v>
      </c>
      <c r="S323" s="159"/>
      <c r="T323" s="159" t="s">
        <v>207</v>
      </c>
      <c r="U323" s="149"/>
      <c r="V323" s="149"/>
      <c r="W323" s="149"/>
      <c r="X323" s="149"/>
      <c r="Y323" s="149"/>
      <c r="Z323" s="149"/>
      <c r="AA323" s="149"/>
      <c r="AB323" s="149"/>
      <c r="AC323" s="149" t="s">
        <v>844</v>
      </c>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row>
    <row r="324" spans="1:56" outlineLevel="1" x14ac:dyDescent="0.2">
      <c r="A324" s="179">
        <v>306</v>
      </c>
      <c r="B324" s="180" t="s">
        <v>915</v>
      </c>
      <c r="C324" s="188" t="s">
        <v>916</v>
      </c>
      <c r="D324" s="181" t="s">
        <v>917</v>
      </c>
      <c r="E324" s="182">
        <v>160</v>
      </c>
      <c r="F324" s="183"/>
      <c r="G324" s="184">
        <f t="shared" si="55"/>
        <v>0</v>
      </c>
      <c r="H324" s="183">
        <v>0</v>
      </c>
      <c r="I324" s="184">
        <f t="shared" si="56"/>
        <v>0</v>
      </c>
      <c r="J324" s="183">
        <v>770</v>
      </c>
      <c r="K324" s="184">
        <f t="shared" si="57"/>
        <v>123200</v>
      </c>
      <c r="L324" s="184">
        <v>21</v>
      </c>
      <c r="M324" s="184">
        <f t="shared" si="58"/>
        <v>0</v>
      </c>
      <c r="N324" s="184"/>
      <c r="O324" s="184" t="s">
        <v>318</v>
      </c>
      <c r="P324" s="185" t="s">
        <v>319</v>
      </c>
      <c r="Q324" s="159">
        <v>0</v>
      </c>
      <c r="R324" s="159">
        <f t="shared" si="59"/>
        <v>0</v>
      </c>
      <c r="S324" s="159"/>
      <c r="T324" s="159" t="s">
        <v>207</v>
      </c>
      <c r="U324" s="149"/>
      <c r="V324" s="149"/>
      <c r="W324" s="149"/>
      <c r="X324" s="149"/>
      <c r="Y324" s="149"/>
      <c r="Z324" s="149"/>
      <c r="AA324" s="149"/>
      <c r="AB324" s="149"/>
      <c r="AC324" s="149" t="s">
        <v>844</v>
      </c>
      <c r="AD324" s="149"/>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row>
    <row r="325" spans="1:56" outlineLevel="1" x14ac:dyDescent="0.2">
      <c r="A325" s="171">
        <v>307</v>
      </c>
      <c r="B325" s="172" t="s">
        <v>918</v>
      </c>
      <c r="C325" s="187" t="s">
        <v>919</v>
      </c>
      <c r="D325" s="173" t="s">
        <v>519</v>
      </c>
      <c r="E325" s="174">
        <v>1</v>
      </c>
      <c r="F325" s="175"/>
      <c r="G325" s="176">
        <f t="shared" si="55"/>
        <v>0</v>
      </c>
      <c r="H325" s="175">
        <v>0</v>
      </c>
      <c r="I325" s="176">
        <f t="shared" si="56"/>
        <v>0</v>
      </c>
      <c r="J325" s="175">
        <v>24000</v>
      </c>
      <c r="K325" s="176">
        <f t="shared" si="57"/>
        <v>24000</v>
      </c>
      <c r="L325" s="176">
        <v>21</v>
      </c>
      <c r="M325" s="176">
        <f t="shared" si="58"/>
        <v>0</v>
      </c>
      <c r="N325" s="176"/>
      <c r="O325" s="176" t="s">
        <v>318</v>
      </c>
      <c r="P325" s="177" t="s">
        <v>319</v>
      </c>
      <c r="Q325" s="159">
        <v>0</v>
      </c>
      <c r="R325" s="159">
        <f t="shared" si="59"/>
        <v>0</v>
      </c>
      <c r="S325" s="159"/>
      <c r="T325" s="159" t="s">
        <v>207</v>
      </c>
      <c r="U325" s="149"/>
      <c r="V325" s="149"/>
      <c r="W325" s="149"/>
      <c r="X325" s="149"/>
      <c r="Y325" s="149"/>
      <c r="Z325" s="149"/>
      <c r="AA325" s="149"/>
      <c r="AB325" s="149"/>
      <c r="AC325" s="149" t="s">
        <v>844</v>
      </c>
      <c r="AD325" s="149"/>
      <c r="AE325" s="149"/>
      <c r="AF325" s="149"/>
      <c r="AG325" s="149"/>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row>
    <row r="326" spans="1:56" x14ac:dyDescent="0.2">
      <c r="A326" s="3"/>
      <c r="B326" s="4"/>
      <c r="C326" s="189"/>
      <c r="D326" s="6"/>
      <c r="E326" s="3"/>
      <c r="F326" s="3"/>
      <c r="G326" s="3"/>
      <c r="H326" s="3"/>
      <c r="I326" s="3"/>
      <c r="J326" s="3"/>
      <c r="K326" s="3"/>
      <c r="L326" s="3"/>
      <c r="M326" s="3"/>
      <c r="N326" s="3"/>
      <c r="O326" s="3"/>
      <c r="P326" s="3"/>
      <c r="Q326" s="3"/>
      <c r="R326" s="3"/>
      <c r="S326" s="3"/>
      <c r="T326" s="3"/>
      <c r="AA326">
        <v>15</v>
      </c>
      <c r="AB326">
        <v>21</v>
      </c>
      <c r="AC326" t="s">
        <v>301</v>
      </c>
    </row>
    <row r="327" spans="1:56" x14ac:dyDescent="0.2">
      <c r="A327" s="152"/>
      <c r="B327" s="153" t="s">
        <v>29</v>
      </c>
      <c r="C327" s="190"/>
      <c r="D327" s="154"/>
      <c r="E327" s="155"/>
      <c r="F327" s="155"/>
      <c r="G327" s="170">
        <f>G8+G71+G123+G142+G197+G214+G248+G266+G279+G281+G287</f>
        <v>0</v>
      </c>
      <c r="H327" s="3"/>
      <c r="I327" s="3"/>
      <c r="J327" s="3"/>
      <c r="K327" s="3"/>
      <c r="L327" s="3"/>
      <c r="M327" s="3"/>
      <c r="N327" s="3"/>
      <c r="O327" s="3"/>
      <c r="P327" s="3"/>
      <c r="Q327" s="3"/>
      <c r="R327" s="3"/>
      <c r="S327" s="3"/>
      <c r="T327" s="3"/>
      <c r="AA327">
        <f>SUMIF(L7:L325,AA326,G7:G325)</f>
        <v>0</v>
      </c>
      <c r="AB327">
        <f>SUMIF(L7:L325,AB326,G7:G325)</f>
        <v>0</v>
      </c>
      <c r="AC327" t="s">
        <v>390</v>
      </c>
    </row>
    <row r="328" spans="1:56" x14ac:dyDescent="0.2">
      <c r="C328" s="191"/>
      <c r="D328" s="10"/>
      <c r="AC328" t="s">
        <v>391</v>
      </c>
    </row>
    <row r="329" spans="1:56" x14ac:dyDescent="0.2">
      <c r="D329" s="10"/>
    </row>
    <row r="330" spans="1:56" x14ac:dyDescent="0.2">
      <c r="D330" s="10"/>
    </row>
    <row r="331" spans="1:56" x14ac:dyDescent="0.2">
      <c r="D331" s="10"/>
    </row>
    <row r="332" spans="1:56" x14ac:dyDescent="0.2">
      <c r="D332" s="10"/>
    </row>
    <row r="333" spans="1:56" x14ac:dyDescent="0.2">
      <c r="D333" s="10"/>
    </row>
    <row r="334" spans="1:56" x14ac:dyDescent="0.2">
      <c r="D334" s="10"/>
    </row>
    <row r="335" spans="1:56" x14ac:dyDescent="0.2">
      <c r="D335" s="10"/>
    </row>
    <row r="336" spans="1:56"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6D28-53EC-4BF5-A9BC-090BE9DD8B5E}">
  <sheetPr>
    <outlinePr summaryBelow="0"/>
  </sheetPr>
  <dimension ref="A1:BF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6" max="16" width="6.85546875" customWidth="1"/>
    <col min="18" max="18" width="8.42578125" customWidth="1"/>
    <col min="19" max="22" width="0" hidden="1" customWidth="1"/>
    <col min="27" max="27" width="0" hidden="1" customWidth="1"/>
    <col min="29" max="39" width="0" hidden="1" customWidth="1"/>
  </cols>
  <sheetData>
    <row r="1" spans="1:58" ht="15.75" customHeight="1" x14ac:dyDescent="0.25">
      <c r="A1" s="255" t="s">
        <v>392</v>
      </c>
      <c r="B1" s="255"/>
      <c r="C1" s="255"/>
      <c r="D1" s="255"/>
      <c r="E1" s="255"/>
      <c r="F1" s="255"/>
      <c r="G1" s="255"/>
      <c r="AE1" t="s">
        <v>287</v>
      </c>
    </row>
    <row r="2" spans="1:58" ht="24.95" customHeight="1" x14ac:dyDescent="0.2">
      <c r="A2" s="141" t="s">
        <v>7</v>
      </c>
      <c r="B2" s="49" t="s">
        <v>43</v>
      </c>
      <c r="C2" s="256" t="s">
        <v>44</v>
      </c>
      <c r="D2" s="257"/>
      <c r="E2" s="257"/>
      <c r="F2" s="257"/>
      <c r="G2" s="258"/>
      <c r="AE2" t="s">
        <v>288</v>
      </c>
    </row>
    <row r="3" spans="1:58" ht="24.95" customHeight="1" x14ac:dyDescent="0.2">
      <c r="A3" s="141" t="s">
        <v>8</v>
      </c>
      <c r="B3" s="49" t="s">
        <v>53</v>
      </c>
      <c r="C3" s="256" t="s">
        <v>54</v>
      </c>
      <c r="D3" s="257"/>
      <c r="E3" s="257"/>
      <c r="F3" s="257"/>
      <c r="G3" s="258"/>
      <c r="AA3" s="123" t="s">
        <v>288</v>
      </c>
      <c r="AE3" t="s">
        <v>291</v>
      </c>
    </row>
    <row r="4" spans="1:58" ht="24.95" customHeight="1" x14ac:dyDescent="0.2">
      <c r="A4" s="142" t="s">
        <v>9</v>
      </c>
      <c r="B4" s="143" t="s">
        <v>52</v>
      </c>
      <c r="C4" s="259" t="s">
        <v>55</v>
      </c>
      <c r="D4" s="260"/>
      <c r="E4" s="260"/>
      <c r="F4" s="260"/>
      <c r="G4" s="261"/>
      <c r="AE4" t="s">
        <v>292</v>
      </c>
    </row>
    <row r="5" spans="1:58" x14ac:dyDescent="0.2">
      <c r="D5" s="10"/>
    </row>
    <row r="6" spans="1:58"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307</v>
      </c>
      <c r="Q6" s="148" t="s">
        <v>308</v>
      </c>
      <c r="R6" s="148" t="s">
        <v>309</v>
      </c>
      <c r="S6" s="148" t="s">
        <v>310</v>
      </c>
      <c r="T6" s="148" t="s">
        <v>311</v>
      </c>
      <c r="U6" s="148" t="s">
        <v>312</v>
      </c>
      <c r="V6" s="148" t="s">
        <v>313</v>
      </c>
    </row>
    <row r="7" spans="1:58" hidden="1" x14ac:dyDescent="0.2">
      <c r="A7" s="3"/>
      <c r="B7" s="4"/>
      <c r="C7" s="4"/>
      <c r="D7" s="6"/>
      <c r="E7" s="150"/>
      <c r="F7" s="151"/>
      <c r="G7" s="151"/>
      <c r="H7" s="151"/>
      <c r="I7" s="151"/>
      <c r="J7" s="151"/>
      <c r="K7" s="151"/>
      <c r="L7" s="151"/>
      <c r="M7" s="151"/>
      <c r="N7" s="150"/>
      <c r="O7" s="150"/>
      <c r="P7" s="151"/>
      <c r="Q7" s="151"/>
      <c r="R7" s="151"/>
      <c r="S7" s="151"/>
      <c r="T7" s="151"/>
      <c r="U7" s="151"/>
      <c r="V7" s="151"/>
    </row>
    <row r="8" spans="1:58" x14ac:dyDescent="0.2">
      <c r="A8" s="161" t="s">
        <v>314</v>
      </c>
      <c r="B8" s="162" t="s">
        <v>114</v>
      </c>
      <c r="C8" s="186" t="s">
        <v>159</v>
      </c>
      <c r="D8" s="163"/>
      <c r="E8" s="164"/>
      <c r="F8" s="165"/>
      <c r="G8" s="165">
        <f>SUMIF(AE9:AE10,"&lt;&gt;NOR",G9:G10)</f>
        <v>0</v>
      </c>
      <c r="H8" s="165"/>
      <c r="I8" s="165">
        <f>SUM(I9:I10)</f>
        <v>0</v>
      </c>
      <c r="J8" s="165"/>
      <c r="K8" s="165">
        <f>SUM(K9:K10)</f>
        <v>16000</v>
      </c>
      <c r="L8" s="165"/>
      <c r="M8" s="165">
        <f>SUM(M9:M10)</f>
        <v>0</v>
      </c>
      <c r="N8" s="164"/>
      <c r="O8" s="164">
        <f>SUM(O9:O10)</f>
        <v>400</v>
      </c>
      <c r="P8" s="165"/>
      <c r="Q8" s="165"/>
      <c r="R8" s="166"/>
      <c r="S8" s="160"/>
      <c r="T8" s="160">
        <f>SUM(T9:T10)</f>
        <v>0</v>
      </c>
      <c r="U8" s="160"/>
      <c r="V8" s="160"/>
      <c r="AE8" t="s">
        <v>315</v>
      </c>
    </row>
    <row r="9" spans="1:58" outlineLevel="1" x14ac:dyDescent="0.2">
      <c r="A9" s="171">
        <v>1</v>
      </c>
      <c r="B9" s="172" t="s">
        <v>393</v>
      </c>
      <c r="C9" s="187" t="s">
        <v>920</v>
      </c>
      <c r="D9" s="173" t="s">
        <v>921</v>
      </c>
      <c r="E9" s="174">
        <v>1</v>
      </c>
      <c r="F9" s="175"/>
      <c r="G9" s="176">
        <f>ROUND(E9*F9,2)</f>
        <v>0</v>
      </c>
      <c r="H9" s="175">
        <v>0</v>
      </c>
      <c r="I9" s="176">
        <f>ROUND(E9*H9,2)</f>
        <v>0</v>
      </c>
      <c r="J9" s="175">
        <v>16000</v>
      </c>
      <c r="K9" s="176">
        <f>ROUND(E9*J9,2)</f>
        <v>16000</v>
      </c>
      <c r="L9" s="176">
        <v>21</v>
      </c>
      <c r="M9" s="176">
        <f>G9*(1+L9/100)</f>
        <v>0</v>
      </c>
      <c r="N9" s="174">
        <v>400</v>
      </c>
      <c r="O9" s="174">
        <f>ROUND(E9*N9,2)</f>
        <v>400</v>
      </c>
      <c r="P9" s="176"/>
      <c r="Q9" s="176" t="s">
        <v>318</v>
      </c>
      <c r="R9" s="177" t="s">
        <v>319</v>
      </c>
      <c r="S9" s="159">
        <v>0</v>
      </c>
      <c r="T9" s="159">
        <f>ROUND(E9*S9,2)</f>
        <v>0</v>
      </c>
      <c r="U9" s="159"/>
      <c r="V9" s="159" t="s">
        <v>207</v>
      </c>
      <c r="W9" s="149"/>
      <c r="X9" s="149"/>
      <c r="Y9" s="149"/>
      <c r="Z9" s="149"/>
      <c r="AA9" s="149"/>
      <c r="AB9" s="149"/>
      <c r="AC9" s="149"/>
      <c r="AD9" s="149"/>
      <c r="AE9" s="149" t="s">
        <v>396</v>
      </c>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row>
    <row r="10" spans="1:58" outlineLevel="1" x14ac:dyDescent="0.2">
      <c r="A10" s="156"/>
      <c r="B10" s="157"/>
      <c r="C10" s="253" t="s">
        <v>922</v>
      </c>
      <c r="D10" s="254"/>
      <c r="E10" s="254"/>
      <c r="F10" s="254"/>
      <c r="G10" s="254"/>
      <c r="H10" s="159"/>
      <c r="I10" s="159"/>
      <c r="J10" s="159"/>
      <c r="K10" s="159"/>
      <c r="L10" s="159"/>
      <c r="M10" s="159"/>
      <c r="N10" s="158"/>
      <c r="O10" s="158"/>
      <c r="P10" s="159"/>
      <c r="Q10" s="159"/>
      <c r="R10" s="159"/>
      <c r="S10" s="159"/>
      <c r="T10" s="159"/>
      <c r="U10" s="159"/>
      <c r="V10" s="159"/>
      <c r="W10" s="149"/>
      <c r="X10" s="149"/>
      <c r="Y10" s="149"/>
      <c r="Z10" s="149"/>
      <c r="AA10" s="149"/>
      <c r="AB10" s="149"/>
      <c r="AC10" s="149"/>
      <c r="AD10" s="149"/>
      <c r="AE10" s="149" t="s">
        <v>322</v>
      </c>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row>
    <row r="11" spans="1:58" ht="25.5" x14ac:dyDescent="0.2">
      <c r="A11" s="161" t="s">
        <v>314</v>
      </c>
      <c r="B11" s="162" t="s">
        <v>116</v>
      </c>
      <c r="C11" s="186" t="s">
        <v>162</v>
      </c>
      <c r="D11" s="163"/>
      <c r="E11" s="164"/>
      <c r="F11" s="165"/>
      <c r="G11" s="165">
        <f>SUMIF(AE12:AE13,"&lt;&gt;NOR",G12:G13)</f>
        <v>0</v>
      </c>
      <c r="H11" s="165"/>
      <c r="I11" s="165">
        <f>SUM(I12:I13)</f>
        <v>0</v>
      </c>
      <c r="J11" s="165"/>
      <c r="K11" s="165">
        <f>SUM(K12:K13)</f>
        <v>12000</v>
      </c>
      <c r="L11" s="165"/>
      <c r="M11" s="165">
        <f>SUM(M12:M13)</f>
        <v>0</v>
      </c>
      <c r="N11" s="164"/>
      <c r="O11" s="164">
        <f>SUM(O12:O13)</f>
        <v>650</v>
      </c>
      <c r="P11" s="165"/>
      <c r="Q11" s="165"/>
      <c r="R11" s="166"/>
      <c r="S11" s="160"/>
      <c r="T11" s="160">
        <f>SUM(T12:T13)</f>
        <v>0</v>
      </c>
      <c r="U11" s="160"/>
      <c r="V11" s="160"/>
      <c r="AE11" t="s">
        <v>315</v>
      </c>
    </row>
    <row r="12" spans="1:58" outlineLevel="1" x14ac:dyDescent="0.2">
      <c r="A12" s="179">
        <v>2</v>
      </c>
      <c r="B12" s="180" t="s">
        <v>397</v>
      </c>
      <c r="C12" s="188" t="s">
        <v>923</v>
      </c>
      <c r="D12" s="181" t="s">
        <v>924</v>
      </c>
      <c r="E12" s="182">
        <v>30</v>
      </c>
      <c r="F12" s="183"/>
      <c r="G12" s="184">
        <f>ROUND(E12*F12,2)</f>
        <v>0</v>
      </c>
      <c r="H12" s="183">
        <v>0</v>
      </c>
      <c r="I12" s="184">
        <f>ROUND(E12*H12,2)</f>
        <v>0</v>
      </c>
      <c r="J12" s="183">
        <v>150</v>
      </c>
      <c r="K12" s="184">
        <f>ROUND(E12*J12,2)</f>
        <v>4500</v>
      </c>
      <c r="L12" s="184">
        <v>21</v>
      </c>
      <c r="M12" s="184">
        <f>G12*(1+L12/100)</f>
        <v>0</v>
      </c>
      <c r="N12" s="182">
        <v>15</v>
      </c>
      <c r="O12" s="182">
        <f>ROUND(E12*N12,2)</f>
        <v>450</v>
      </c>
      <c r="P12" s="184"/>
      <c r="Q12" s="184" t="s">
        <v>318</v>
      </c>
      <c r="R12" s="185" t="s">
        <v>319</v>
      </c>
      <c r="S12" s="159">
        <v>0</v>
      </c>
      <c r="T12" s="159">
        <f>ROUND(E12*S12,2)</f>
        <v>0</v>
      </c>
      <c r="U12" s="159"/>
      <c r="V12" s="159" t="s">
        <v>207</v>
      </c>
      <c r="W12" s="149"/>
      <c r="X12" s="149"/>
      <c r="Y12" s="149"/>
      <c r="Z12" s="149"/>
      <c r="AA12" s="149"/>
      <c r="AB12" s="149"/>
      <c r="AC12" s="149"/>
      <c r="AD12" s="149"/>
      <c r="AE12" s="149" t="s">
        <v>396</v>
      </c>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row>
    <row r="13" spans="1:58" ht="22.5" outlineLevel="1" x14ac:dyDescent="0.2">
      <c r="A13" s="179">
        <v>3</v>
      </c>
      <c r="B13" s="180" t="s">
        <v>399</v>
      </c>
      <c r="C13" s="188" t="s">
        <v>925</v>
      </c>
      <c r="D13" s="181" t="s">
        <v>926</v>
      </c>
      <c r="E13" s="182">
        <v>4</v>
      </c>
      <c r="F13" s="183"/>
      <c r="G13" s="184">
        <f>ROUND(E13*F13,2)</f>
        <v>0</v>
      </c>
      <c r="H13" s="183">
        <v>0</v>
      </c>
      <c r="I13" s="184">
        <f>ROUND(E13*H13,2)</f>
        <v>0</v>
      </c>
      <c r="J13" s="183">
        <v>1875</v>
      </c>
      <c r="K13" s="184">
        <f>ROUND(E13*J13,2)</f>
        <v>7500</v>
      </c>
      <c r="L13" s="184">
        <v>21</v>
      </c>
      <c r="M13" s="184">
        <f>G13*(1+L13/100)</f>
        <v>0</v>
      </c>
      <c r="N13" s="182">
        <v>50</v>
      </c>
      <c r="O13" s="182">
        <f>ROUND(E13*N13,2)</f>
        <v>200</v>
      </c>
      <c r="P13" s="184"/>
      <c r="Q13" s="184" t="s">
        <v>318</v>
      </c>
      <c r="R13" s="185" t="s">
        <v>319</v>
      </c>
      <c r="S13" s="159">
        <v>0</v>
      </c>
      <c r="T13" s="159">
        <f>ROUND(E13*S13,2)</f>
        <v>0</v>
      </c>
      <c r="U13" s="159"/>
      <c r="V13" s="159" t="s">
        <v>207</v>
      </c>
      <c r="W13" s="149"/>
      <c r="X13" s="149"/>
      <c r="Y13" s="149"/>
      <c r="Z13" s="149"/>
      <c r="AA13" s="149"/>
      <c r="AB13" s="149"/>
      <c r="AC13" s="149"/>
      <c r="AD13" s="149"/>
      <c r="AE13" s="149" t="s">
        <v>396</v>
      </c>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row>
    <row r="14" spans="1:58" ht="25.5" x14ac:dyDescent="0.2">
      <c r="A14" s="161" t="s">
        <v>314</v>
      </c>
      <c r="B14" s="162" t="s">
        <v>118</v>
      </c>
      <c r="C14" s="186" t="s">
        <v>170</v>
      </c>
      <c r="D14" s="163"/>
      <c r="E14" s="164"/>
      <c r="F14" s="165"/>
      <c r="G14" s="165">
        <f>SUMIF(AE15:AE19,"&lt;&gt;NOR",G15:G19)</f>
        <v>0</v>
      </c>
      <c r="H14" s="165"/>
      <c r="I14" s="165">
        <f>SUM(I15:I19)</f>
        <v>0</v>
      </c>
      <c r="J14" s="165"/>
      <c r="K14" s="165">
        <f>SUM(K15:K19)</f>
        <v>48250</v>
      </c>
      <c r="L14" s="165"/>
      <c r="M14" s="165">
        <f>SUM(M15:M19)</f>
        <v>0</v>
      </c>
      <c r="N14" s="164"/>
      <c r="O14" s="164">
        <f>SUM(O15:O19)</f>
        <v>2565</v>
      </c>
      <c r="P14" s="165"/>
      <c r="Q14" s="165"/>
      <c r="R14" s="166"/>
      <c r="S14" s="160"/>
      <c r="T14" s="160">
        <f>SUM(T15:T19)</f>
        <v>0</v>
      </c>
      <c r="U14" s="160"/>
      <c r="V14" s="160"/>
      <c r="AE14" t="s">
        <v>315</v>
      </c>
    </row>
    <row r="15" spans="1:58" outlineLevel="1" x14ac:dyDescent="0.2">
      <c r="A15" s="179">
        <v>4</v>
      </c>
      <c r="B15" s="180" t="s">
        <v>401</v>
      </c>
      <c r="C15" s="188" t="s">
        <v>927</v>
      </c>
      <c r="D15" s="181" t="s">
        <v>924</v>
      </c>
      <c r="E15" s="182">
        <v>15</v>
      </c>
      <c r="F15" s="183"/>
      <c r="G15" s="184">
        <f>ROUND(E15*F15,2)</f>
        <v>0</v>
      </c>
      <c r="H15" s="183">
        <v>0</v>
      </c>
      <c r="I15" s="184">
        <f>ROUND(E15*H15,2)</f>
        <v>0</v>
      </c>
      <c r="J15" s="183">
        <v>400</v>
      </c>
      <c r="K15" s="184">
        <f>ROUND(E15*J15,2)</f>
        <v>6000</v>
      </c>
      <c r="L15" s="184">
        <v>21</v>
      </c>
      <c r="M15" s="184">
        <f>G15*(1+L15/100)</f>
        <v>0</v>
      </c>
      <c r="N15" s="182">
        <v>40</v>
      </c>
      <c r="O15" s="182">
        <f>ROUND(E15*N15,2)</f>
        <v>600</v>
      </c>
      <c r="P15" s="184"/>
      <c r="Q15" s="184" t="s">
        <v>318</v>
      </c>
      <c r="R15" s="185" t="s">
        <v>319</v>
      </c>
      <c r="S15" s="159">
        <v>0</v>
      </c>
      <c r="T15" s="159">
        <f>ROUND(E15*S15,2)</f>
        <v>0</v>
      </c>
      <c r="U15" s="159"/>
      <c r="V15" s="159" t="s">
        <v>207</v>
      </c>
      <c r="W15" s="149"/>
      <c r="X15" s="149"/>
      <c r="Y15" s="149"/>
      <c r="Z15" s="149"/>
      <c r="AA15" s="149"/>
      <c r="AB15" s="149"/>
      <c r="AC15" s="149"/>
      <c r="AD15" s="149"/>
      <c r="AE15" s="149" t="s">
        <v>396</v>
      </c>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row>
    <row r="16" spans="1:58" ht="22.5" outlineLevel="1" x14ac:dyDescent="0.2">
      <c r="A16" s="179">
        <v>5</v>
      </c>
      <c r="B16" s="180" t="s">
        <v>403</v>
      </c>
      <c r="C16" s="188" t="s">
        <v>928</v>
      </c>
      <c r="D16" s="181" t="s">
        <v>926</v>
      </c>
      <c r="E16" s="182">
        <v>2</v>
      </c>
      <c r="F16" s="183"/>
      <c r="G16" s="184">
        <f>ROUND(E16*F16,2)</f>
        <v>0</v>
      </c>
      <c r="H16" s="183">
        <v>0</v>
      </c>
      <c r="I16" s="184">
        <f>ROUND(E16*H16,2)</f>
        <v>0</v>
      </c>
      <c r="J16" s="183">
        <v>3125</v>
      </c>
      <c r="K16" s="184">
        <f>ROUND(E16*J16,2)</f>
        <v>6250</v>
      </c>
      <c r="L16" s="184">
        <v>21</v>
      </c>
      <c r="M16" s="184">
        <f>G16*(1+L16/100)</f>
        <v>0</v>
      </c>
      <c r="N16" s="182">
        <v>120</v>
      </c>
      <c r="O16" s="182">
        <f>ROUND(E16*N16,2)</f>
        <v>240</v>
      </c>
      <c r="P16" s="184"/>
      <c r="Q16" s="184" t="s">
        <v>318</v>
      </c>
      <c r="R16" s="185" t="s">
        <v>319</v>
      </c>
      <c r="S16" s="159">
        <v>0</v>
      </c>
      <c r="T16" s="159">
        <f>ROUND(E16*S16,2)</f>
        <v>0</v>
      </c>
      <c r="U16" s="159"/>
      <c r="V16" s="159" t="s">
        <v>207</v>
      </c>
      <c r="W16" s="149"/>
      <c r="X16" s="149"/>
      <c r="Y16" s="149"/>
      <c r="Z16" s="149"/>
      <c r="AA16" s="149"/>
      <c r="AB16" s="149"/>
      <c r="AC16" s="149"/>
      <c r="AD16" s="149"/>
      <c r="AE16" s="149" t="s">
        <v>396</v>
      </c>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7" spans="1:58" ht="22.5" outlineLevel="1" x14ac:dyDescent="0.2">
      <c r="A17" s="179">
        <v>6</v>
      </c>
      <c r="B17" s="180" t="s">
        <v>405</v>
      </c>
      <c r="C17" s="188" t="s">
        <v>929</v>
      </c>
      <c r="D17" s="181" t="s">
        <v>926</v>
      </c>
      <c r="E17" s="182">
        <v>1</v>
      </c>
      <c r="F17" s="183"/>
      <c r="G17" s="184">
        <f>ROUND(E17*F17,2)</f>
        <v>0</v>
      </c>
      <c r="H17" s="183">
        <v>0</v>
      </c>
      <c r="I17" s="184">
        <f>ROUND(E17*H17,2)</f>
        <v>0</v>
      </c>
      <c r="J17" s="183">
        <v>3750</v>
      </c>
      <c r="K17" s="184">
        <f>ROUND(E17*J17,2)</f>
        <v>3750</v>
      </c>
      <c r="L17" s="184">
        <v>21</v>
      </c>
      <c r="M17" s="184">
        <f>G17*(1+L17/100)</f>
        <v>0</v>
      </c>
      <c r="N17" s="182">
        <v>150</v>
      </c>
      <c r="O17" s="182">
        <f>ROUND(E17*N17,2)</f>
        <v>150</v>
      </c>
      <c r="P17" s="184"/>
      <c r="Q17" s="184" t="s">
        <v>318</v>
      </c>
      <c r="R17" s="185" t="s">
        <v>319</v>
      </c>
      <c r="S17" s="159">
        <v>0</v>
      </c>
      <c r="T17" s="159">
        <f>ROUND(E17*S17,2)</f>
        <v>0</v>
      </c>
      <c r="U17" s="159"/>
      <c r="V17" s="159" t="s">
        <v>207</v>
      </c>
      <c r="W17" s="149"/>
      <c r="X17" s="149"/>
      <c r="Y17" s="149"/>
      <c r="Z17" s="149"/>
      <c r="AA17" s="149"/>
      <c r="AB17" s="149"/>
      <c r="AC17" s="149"/>
      <c r="AD17" s="149"/>
      <c r="AE17" s="149" t="s">
        <v>396</v>
      </c>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1:58" outlineLevel="1" x14ac:dyDescent="0.2">
      <c r="A18" s="179">
        <v>7</v>
      </c>
      <c r="B18" s="180" t="s">
        <v>407</v>
      </c>
      <c r="C18" s="188" t="s">
        <v>930</v>
      </c>
      <c r="D18" s="181" t="s">
        <v>924</v>
      </c>
      <c r="E18" s="182">
        <v>65</v>
      </c>
      <c r="F18" s="183"/>
      <c r="G18" s="184">
        <f>ROUND(E18*F18,2)</f>
        <v>0</v>
      </c>
      <c r="H18" s="183">
        <v>0</v>
      </c>
      <c r="I18" s="184">
        <f>ROUND(E18*H18,2)</f>
        <v>0</v>
      </c>
      <c r="J18" s="183">
        <v>150</v>
      </c>
      <c r="K18" s="184">
        <f>ROUND(E18*J18,2)</f>
        <v>9750</v>
      </c>
      <c r="L18" s="184">
        <v>21</v>
      </c>
      <c r="M18" s="184">
        <f>G18*(1+L18/100)</f>
        <v>0</v>
      </c>
      <c r="N18" s="182">
        <v>15</v>
      </c>
      <c r="O18" s="182">
        <f>ROUND(E18*N18,2)</f>
        <v>975</v>
      </c>
      <c r="P18" s="184"/>
      <c r="Q18" s="184" t="s">
        <v>318</v>
      </c>
      <c r="R18" s="185" t="s">
        <v>319</v>
      </c>
      <c r="S18" s="159">
        <v>0</v>
      </c>
      <c r="T18" s="159">
        <f>ROUND(E18*S18,2)</f>
        <v>0</v>
      </c>
      <c r="U18" s="159"/>
      <c r="V18" s="159" t="s">
        <v>207</v>
      </c>
      <c r="W18" s="149"/>
      <c r="X18" s="149"/>
      <c r="Y18" s="149"/>
      <c r="Z18" s="149"/>
      <c r="AA18" s="149"/>
      <c r="AB18" s="149"/>
      <c r="AC18" s="149"/>
      <c r="AD18" s="149"/>
      <c r="AE18" s="149" t="s">
        <v>396</v>
      </c>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row>
    <row r="19" spans="1:58" ht="22.5" outlineLevel="1" x14ac:dyDescent="0.2">
      <c r="A19" s="179">
        <v>8</v>
      </c>
      <c r="B19" s="180" t="s">
        <v>409</v>
      </c>
      <c r="C19" s="188" t="s">
        <v>925</v>
      </c>
      <c r="D19" s="181" t="s">
        <v>926</v>
      </c>
      <c r="E19" s="182">
        <v>12</v>
      </c>
      <c r="F19" s="183"/>
      <c r="G19" s="184">
        <f>ROUND(E19*F19,2)</f>
        <v>0</v>
      </c>
      <c r="H19" s="183">
        <v>0</v>
      </c>
      <c r="I19" s="184">
        <f>ROUND(E19*H19,2)</f>
        <v>0</v>
      </c>
      <c r="J19" s="183">
        <v>1875</v>
      </c>
      <c r="K19" s="184">
        <f>ROUND(E19*J19,2)</f>
        <v>22500</v>
      </c>
      <c r="L19" s="184">
        <v>21</v>
      </c>
      <c r="M19" s="184">
        <f>G19*(1+L19/100)</f>
        <v>0</v>
      </c>
      <c r="N19" s="182">
        <v>50</v>
      </c>
      <c r="O19" s="182">
        <f>ROUND(E19*N19,2)</f>
        <v>600</v>
      </c>
      <c r="P19" s="184"/>
      <c r="Q19" s="184" t="s">
        <v>318</v>
      </c>
      <c r="R19" s="185" t="s">
        <v>319</v>
      </c>
      <c r="S19" s="159">
        <v>0</v>
      </c>
      <c r="T19" s="159">
        <f>ROUND(E19*S19,2)</f>
        <v>0</v>
      </c>
      <c r="U19" s="159"/>
      <c r="V19" s="159" t="s">
        <v>207</v>
      </c>
      <c r="W19" s="149"/>
      <c r="X19" s="149"/>
      <c r="Y19" s="149"/>
      <c r="Z19" s="149"/>
      <c r="AA19" s="149"/>
      <c r="AB19" s="149"/>
      <c r="AC19" s="149"/>
      <c r="AD19" s="149"/>
      <c r="AE19" s="149" t="s">
        <v>396</v>
      </c>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row>
    <row r="20" spans="1:58" ht="25.5" x14ac:dyDescent="0.2">
      <c r="A20" s="161" t="s">
        <v>314</v>
      </c>
      <c r="B20" s="162" t="s">
        <v>120</v>
      </c>
      <c r="C20" s="186" t="s">
        <v>173</v>
      </c>
      <c r="D20" s="163"/>
      <c r="E20" s="164"/>
      <c r="F20" s="165"/>
      <c r="G20" s="165">
        <f>SUMIF(AE21:AE21,"&lt;&gt;NOR",G21:G21)</f>
        <v>0</v>
      </c>
      <c r="H20" s="165"/>
      <c r="I20" s="165">
        <f>SUM(I21:I21)</f>
        <v>0</v>
      </c>
      <c r="J20" s="165"/>
      <c r="K20" s="165">
        <f>SUM(K21:K21)</f>
        <v>4000</v>
      </c>
      <c r="L20" s="165"/>
      <c r="M20" s="165">
        <f>SUM(M21:M21)</f>
        <v>0</v>
      </c>
      <c r="N20" s="164"/>
      <c r="O20" s="164">
        <f>SUM(O21:O21)</f>
        <v>400</v>
      </c>
      <c r="P20" s="165"/>
      <c r="Q20" s="165"/>
      <c r="R20" s="166"/>
      <c r="S20" s="160"/>
      <c r="T20" s="160">
        <f>SUM(T21:T21)</f>
        <v>0</v>
      </c>
      <c r="U20" s="160"/>
      <c r="V20" s="160"/>
      <c r="AE20" t="s">
        <v>315</v>
      </c>
    </row>
    <row r="21" spans="1:58" outlineLevel="1" x14ac:dyDescent="0.2">
      <c r="A21" s="179">
        <v>9</v>
      </c>
      <c r="B21" s="180" t="s">
        <v>411</v>
      </c>
      <c r="C21" s="188" t="s">
        <v>931</v>
      </c>
      <c r="D21" s="181" t="s">
        <v>924</v>
      </c>
      <c r="E21" s="182">
        <v>10</v>
      </c>
      <c r="F21" s="183"/>
      <c r="G21" s="184">
        <f>ROUND(E21*F21,2)</f>
        <v>0</v>
      </c>
      <c r="H21" s="183">
        <v>0</v>
      </c>
      <c r="I21" s="184">
        <f>ROUND(E21*H21,2)</f>
        <v>0</v>
      </c>
      <c r="J21" s="183">
        <v>400</v>
      </c>
      <c r="K21" s="184">
        <f>ROUND(E21*J21,2)</f>
        <v>4000</v>
      </c>
      <c r="L21" s="184">
        <v>21</v>
      </c>
      <c r="M21" s="184">
        <f>G21*(1+L21/100)</f>
        <v>0</v>
      </c>
      <c r="N21" s="182">
        <v>40</v>
      </c>
      <c r="O21" s="182">
        <f>ROUND(E21*N21,2)</f>
        <v>400</v>
      </c>
      <c r="P21" s="184"/>
      <c r="Q21" s="184" t="s">
        <v>318</v>
      </c>
      <c r="R21" s="185" t="s">
        <v>319</v>
      </c>
      <c r="S21" s="159">
        <v>0</v>
      </c>
      <c r="T21" s="159">
        <f>ROUND(E21*S21,2)</f>
        <v>0</v>
      </c>
      <c r="U21" s="159"/>
      <c r="V21" s="159" t="s">
        <v>207</v>
      </c>
      <c r="W21" s="149"/>
      <c r="X21" s="149"/>
      <c r="Y21" s="149"/>
      <c r="Z21" s="149"/>
      <c r="AA21" s="149"/>
      <c r="AB21" s="149"/>
      <c r="AC21" s="149"/>
      <c r="AD21" s="149"/>
      <c r="AE21" s="149" t="s">
        <v>396</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row>
    <row r="22" spans="1:58" x14ac:dyDescent="0.2">
      <c r="A22" s="161" t="s">
        <v>314</v>
      </c>
      <c r="B22" s="162" t="s">
        <v>122</v>
      </c>
      <c r="C22" s="186" t="s">
        <v>174</v>
      </c>
      <c r="D22" s="163"/>
      <c r="E22" s="164"/>
      <c r="F22" s="165"/>
      <c r="G22" s="165">
        <f>SUMIF(AE23:AE23,"&lt;&gt;NOR",G23:G23)</f>
        <v>0</v>
      </c>
      <c r="H22" s="165"/>
      <c r="I22" s="165">
        <f>SUM(I23:I23)</f>
        <v>0</v>
      </c>
      <c r="J22" s="165"/>
      <c r="K22" s="165">
        <f>SUM(K23:K23)</f>
        <v>193750</v>
      </c>
      <c r="L22" s="165"/>
      <c r="M22" s="165">
        <f>SUM(M23:M23)</f>
        <v>0</v>
      </c>
      <c r="N22" s="164"/>
      <c r="O22" s="164">
        <f>SUM(O23:O23)</f>
        <v>0</v>
      </c>
      <c r="P22" s="165"/>
      <c r="Q22" s="165"/>
      <c r="R22" s="166"/>
      <c r="S22" s="160"/>
      <c r="T22" s="160">
        <f>SUM(T23:T23)</f>
        <v>0</v>
      </c>
      <c r="U22" s="160"/>
      <c r="V22" s="160"/>
      <c r="AE22" t="s">
        <v>315</v>
      </c>
    </row>
    <row r="23" spans="1:58" ht="22.5" outlineLevel="1" x14ac:dyDescent="0.2">
      <c r="A23" s="171">
        <v>10</v>
      </c>
      <c r="B23" s="172" t="s">
        <v>413</v>
      </c>
      <c r="C23" s="187" t="s">
        <v>932</v>
      </c>
      <c r="D23" s="173" t="s">
        <v>933</v>
      </c>
      <c r="E23" s="174">
        <v>1</v>
      </c>
      <c r="F23" s="175"/>
      <c r="G23" s="176">
        <f>ROUND(E23*F23,2)</f>
        <v>0</v>
      </c>
      <c r="H23" s="175">
        <v>0</v>
      </c>
      <c r="I23" s="176">
        <f>ROUND(E23*H23,2)</f>
        <v>0</v>
      </c>
      <c r="J23" s="175">
        <v>193750</v>
      </c>
      <c r="K23" s="176">
        <f>ROUND(E23*J23,2)</f>
        <v>193750</v>
      </c>
      <c r="L23" s="176">
        <v>21</v>
      </c>
      <c r="M23" s="176">
        <f>G23*(1+L23/100)</f>
        <v>0</v>
      </c>
      <c r="N23" s="174">
        <v>0</v>
      </c>
      <c r="O23" s="174">
        <f>ROUND(E23*N23,2)</f>
        <v>0</v>
      </c>
      <c r="P23" s="176"/>
      <c r="Q23" s="176" t="s">
        <v>318</v>
      </c>
      <c r="R23" s="177" t="s">
        <v>319</v>
      </c>
      <c r="S23" s="159">
        <v>0</v>
      </c>
      <c r="T23" s="159">
        <f>ROUND(E23*S23,2)</f>
        <v>0</v>
      </c>
      <c r="U23" s="159"/>
      <c r="V23" s="159" t="s">
        <v>207</v>
      </c>
      <c r="W23" s="149"/>
      <c r="X23" s="149"/>
      <c r="Y23" s="149"/>
      <c r="Z23" s="149"/>
      <c r="AA23" s="149"/>
      <c r="AB23" s="149"/>
      <c r="AC23" s="149"/>
      <c r="AD23" s="149"/>
      <c r="AE23" s="149" t="s">
        <v>396</v>
      </c>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row>
    <row r="24" spans="1:58" x14ac:dyDescent="0.2">
      <c r="A24" s="3"/>
      <c r="B24" s="4"/>
      <c r="C24" s="189"/>
      <c r="D24" s="6"/>
      <c r="E24" s="3"/>
      <c r="F24" s="3"/>
      <c r="G24" s="3"/>
      <c r="H24" s="3"/>
      <c r="I24" s="3"/>
      <c r="J24" s="3"/>
      <c r="K24" s="3"/>
      <c r="L24" s="3"/>
      <c r="M24" s="3"/>
      <c r="N24" s="3"/>
      <c r="O24" s="3"/>
      <c r="P24" s="3"/>
      <c r="Q24" s="3"/>
      <c r="R24" s="3"/>
      <c r="S24" s="3"/>
      <c r="T24" s="3"/>
      <c r="U24" s="3"/>
      <c r="V24" s="3"/>
      <c r="AC24">
        <v>15</v>
      </c>
      <c r="AD24">
        <v>21</v>
      </c>
      <c r="AE24" t="s">
        <v>301</v>
      </c>
    </row>
    <row r="25" spans="1:58" x14ac:dyDescent="0.2">
      <c r="A25" s="152"/>
      <c r="B25" s="153" t="s">
        <v>29</v>
      </c>
      <c r="C25" s="190"/>
      <c r="D25" s="154"/>
      <c r="E25" s="155"/>
      <c r="F25" s="155"/>
      <c r="G25" s="170">
        <f>G8+G11+G14+G20+G22</f>
        <v>0</v>
      </c>
      <c r="H25" s="3"/>
      <c r="I25" s="3"/>
      <c r="J25" s="3"/>
      <c r="K25" s="3"/>
      <c r="L25" s="3"/>
      <c r="M25" s="3"/>
      <c r="N25" s="3"/>
      <c r="O25" s="3"/>
      <c r="P25" s="3"/>
      <c r="Q25" s="3"/>
      <c r="R25" s="3"/>
      <c r="S25" s="3"/>
      <c r="T25" s="3"/>
      <c r="U25" s="3"/>
      <c r="V25" s="3"/>
      <c r="AC25">
        <f>SUMIF(L7:L23,AC24,G7:G23)</f>
        <v>0</v>
      </c>
      <c r="AD25">
        <f>SUMIF(L7:L23,AD24,G7:G23)</f>
        <v>0</v>
      </c>
      <c r="AE25" t="s">
        <v>390</v>
      </c>
    </row>
    <row r="26" spans="1:58" x14ac:dyDescent="0.2">
      <c r="C26" s="191"/>
      <c r="D26" s="10"/>
      <c r="AE26" t="s">
        <v>391</v>
      </c>
    </row>
    <row r="27" spans="1:58" x14ac:dyDescent="0.2">
      <c r="D27" s="10"/>
    </row>
    <row r="28" spans="1:58" x14ac:dyDescent="0.2">
      <c r="D28" s="10"/>
    </row>
    <row r="29" spans="1:58" x14ac:dyDescent="0.2">
      <c r="D29" s="10"/>
    </row>
    <row r="30" spans="1:58" x14ac:dyDescent="0.2">
      <c r="D30" s="10"/>
    </row>
    <row r="31" spans="1:58" x14ac:dyDescent="0.2">
      <c r="D31" s="10"/>
    </row>
    <row r="32" spans="1:58"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C0CA-E416-4D1F-AFCB-CFCA3DA1FDE6}">
  <sheetPr>
    <outlinePr summaryBelow="0"/>
  </sheetPr>
  <dimension ref="A1:BF4995"/>
  <sheetViews>
    <sheetView workbookViewId="0">
      <pane ySplit="7" topLeftCell="A74" activePane="bottomLeft" state="frozen"/>
      <selection pane="bottomLeft" activeCell="C89" sqref="C89:G8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6" max="16" width="6.85546875" customWidth="1"/>
    <col min="18" max="18" width="8.42578125" customWidth="1"/>
    <col min="19" max="22" width="0" hidden="1" customWidth="1"/>
    <col min="27" max="27" width="0" hidden="1" customWidth="1"/>
    <col min="29" max="39" width="0" hidden="1" customWidth="1"/>
    <col min="51" max="51" width="98.7109375" customWidth="1"/>
  </cols>
  <sheetData>
    <row r="1" spans="1:58" ht="15.75" customHeight="1" x14ac:dyDescent="0.25">
      <c r="A1" s="255" t="s">
        <v>392</v>
      </c>
      <c r="B1" s="255"/>
      <c r="C1" s="255"/>
      <c r="D1" s="255"/>
      <c r="E1" s="255"/>
      <c r="F1" s="255"/>
      <c r="G1" s="255"/>
      <c r="AE1" t="s">
        <v>287</v>
      </c>
    </row>
    <row r="2" spans="1:58" ht="24.95" customHeight="1" x14ac:dyDescent="0.2">
      <c r="A2" s="141" t="s">
        <v>7</v>
      </c>
      <c r="B2" s="49" t="s">
        <v>43</v>
      </c>
      <c r="C2" s="256" t="s">
        <v>44</v>
      </c>
      <c r="D2" s="257"/>
      <c r="E2" s="257"/>
      <c r="F2" s="257"/>
      <c r="G2" s="258"/>
      <c r="AE2" t="s">
        <v>288</v>
      </c>
    </row>
    <row r="3" spans="1:58" ht="24.95" customHeight="1" x14ac:dyDescent="0.2">
      <c r="A3" s="141" t="s">
        <v>8</v>
      </c>
      <c r="B3" s="49" t="s">
        <v>53</v>
      </c>
      <c r="C3" s="256" t="s">
        <v>54</v>
      </c>
      <c r="D3" s="257"/>
      <c r="E3" s="257"/>
      <c r="F3" s="257"/>
      <c r="G3" s="258"/>
      <c r="AA3" s="123" t="s">
        <v>288</v>
      </c>
      <c r="AE3" t="s">
        <v>291</v>
      </c>
    </row>
    <row r="4" spans="1:58" ht="24.95" customHeight="1" x14ac:dyDescent="0.2">
      <c r="A4" s="142" t="s">
        <v>9</v>
      </c>
      <c r="B4" s="143" t="s">
        <v>56</v>
      </c>
      <c r="C4" s="259" t="s">
        <v>57</v>
      </c>
      <c r="D4" s="260"/>
      <c r="E4" s="260"/>
      <c r="F4" s="260"/>
      <c r="G4" s="261"/>
      <c r="AE4" t="s">
        <v>292</v>
      </c>
    </row>
    <row r="5" spans="1:58" x14ac:dyDescent="0.2">
      <c r="D5" s="10"/>
    </row>
    <row r="6" spans="1:58"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307</v>
      </c>
      <c r="Q6" s="148" t="s">
        <v>308</v>
      </c>
      <c r="R6" s="148" t="s">
        <v>309</v>
      </c>
      <c r="S6" s="148" t="s">
        <v>310</v>
      </c>
      <c r="T6" s="148" t="s">
        <v>311</v>
      </c>
      <c r="U6" s="148" t="s">
        <v>312</v>
      </c>
      <c r="V6" s="148" t="s">
        <v>313</v>
      </c>
    </row>
    <row r="7" spans="1:58" hidden="1" x14ac:dyDescent="0.2">
      <c r="A7" s="3"/>
      <c r="B7" s="4"/>
      <c r="C7" s="4"/>
      <c r="D7" s="6"/>
      <c r="E7" s="150"/>
      <c r="F7" s="151"/>
      <c r="G7" s="151"/>
      <c r="H7" s="151"/>
      <c r="I7" s="151"/>
      <c r="J7" s="151"/>
      <c r="K7" s="151"/>
      <c r="L7" s="151"/>
      <c r="M7" s="151"/>
      <c r="N7" s="150"/>
      <c r="O7" s="150"/>
      <c r="P7" s="151"/>
      <c r="Q7" s="151"/>
      <c r="R7" s="151"/>
      <c r="S7" s="151"/>
      <c r="T7" s="151"/>
      <c r="U7" s="151"/>
      <c r="V7" s="151"/>
    </row>
    <row r="8" spans="1:58" x14ac:dyDescent="0.2">
      <c r="A8" s="152" t="s">
        <v>314</v>
      </c>
      <c r="B8" s="153" t="s">
        <v>114</v>
      </c>
      <c r="C8" s="190" t="s">
        <v>158</v>
      </c>
      <c r="D8" s="167"/>
      <c r="E8" s="168"/>
      <c r="F8" s="169"/>
      <c r="G8" s="169">
        <f>SUMIF(AE9:AE27,"&lt;&gt;NOR",G9:G27)</f>
        <v>0</v>
      </c>
      <c r="H8" s="169"/>
      <c r="I8" s="169">
        <f>SUM(I9:I27)</f>
        <v>763708.39999999991</v>
      </c>
      <c r="J8" s="169"/>
      <c r="K8" s="169">
        <f>SUM(K9:K27)</f>
        <v>40790</v>
      </c>
      <c r="L8" s="169"/>
      <c r="M8" s="169">
        <f>SUM(M9:M27)</f>
        <v>0</v>
      </c>
      <c r="N8" s="168"/>
      <c r="O8" s="168">
        <f>SUM(O9:O27)</f>
        <v>598</v>
      </c>
      <c r="P8" s="169"/>
      <c r="Q8" s="169"/>
      <c r="R8" s="170"/>
      <c r="S8" s="160"/>
      <c r="T8" s="160">
        <f>SUM(T9:T27)</f>
        <v>0</v>
      </c>
      <c r="U8" s="160"/>
      <c r="V8" s="160"/>
      <c r="AE8" t="s">
        <v>315</v>
      </c>
    </row>
    <row r="9" spans="1:58" outlineLevel="1" x14ac:dyDescent="0.2">
      <c r="A9" s="156"/>
      <c r="B9" s="157"/>
      <c r="C9" s="253" t="s">
        <v>934</v>
      </c>
      <c r="D9" s="254"/>
      <c r="E9" s="254"/>
      <c r="F9" s="254"/>
      <c r="G9" s="254"/>
      <c r="H9" s="159"/>
      <c r="I9" s="159"/>
      <c r="J9" s="159"/>
      <c r="K9" s="159"/>
      <c r="L9" s="159"/>
      <c r="M9" s="159"/>
      <c r="N9" s="158"/>
      <c r="O9" s="158"/>
      <c r="P9" s="159"/>
      <c r="Q9" s="159"/>
      <c r="R9" s="159"/>
      <c r="S9" s="159"/>
      <c r="T9" s="159"/>
      <c r="U9" s="159"/>
      <c r="V9" s="159"/>
      <c r="W9" s="149"/>
      <c r="X9" s="149"/>
      <c r="Y9" s="149"/>
      <c r="Z9" s="149"/>
      <c r="AA9" s="149"/>
      <c r="AB9" s="149"/>
      <c r="AC9" s="149"/>
      <c r="AD9" s="149"/>
      <c r="AE9" s="149" t="s">
        <v>322</v>
      </c>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row>
    <row r="10" spans="1:58" outlineLevel="1" x14ac:dyDescent="0.2">
      <c r="A10" s="171">
        <v>1</v>
      </c>
      <c r="B10" s="172" t="s">
        <v>393</v>
      </c>
      <c r="C10" s="187" t="s">
        <v>935</v>
      </c>
      <c r="D10" s="173" t="s">
        <v>921</v>
      </c>
      <c r="E10" s="174">
        <v>3</v>
      </c>
      <c r="F10" s="175"/>
      <c r="G10" s="176">
        <f>ROUND(E10*F10,2)</f>
        <v>0</v>
      </c>
      <c r="H10" s="175">
        <v>158813.20000000001</v>
      </c>
      <c r="I10" s="176">
        <f>ROUND(E10*H10,2)</f>
        <v>476439.6</v>
      </c>
      <c r="J10" s="175">
        <v>5520</v>
      </c>
      <c r="K10" s="176">
        <f>ROUND(E10*J10,2)</f>
        <v>16560</v>
      </c>
      <c r="L10" s="176">
        <v>21</v>
      </c>
      <c r="M10" s="176">
        <f>G10*(1+L10/100)</f>
        <v>0</v>
      </c>
      <c r="N10" s="174">
        <v>138</v>
      </c>
      <c r="O10" s="174">
        <f>ROUND(E10*N10,2)</f>
        <v>414</v>
      </c>
      <c r="P10" s="176"/>
      <c r="Q10" s="176" t="s">
        <v>318</v>
      </c>
      <c r="R10" s="177" t="s">
        <v>319</v>
      </c>
      <c r="S10" s="159">
        <v>0</v>
      </c>
      <c r="T10" s="159">
        <f>ROUND(E10*S10,2)</f>
        <v>0</v>
      </c>
      <c r="U10" s="159"/>
      <c r="V10" s="159" t="s">
        <v>207</v>
      </c>
      <c r="W10" s="149"/>
      <c r="X10" s="149"/>
      <c r="Y10" s="149"/>
      <c r="Z10" s="149"/>
      <c r="AA10" s="149"/>
      <c r="AB10" s="149"/>
      <c r="AC10" s="149"/>
      <c r="AD10" s="149"/>
      <c r="AE10" s="149" t="s">
        <v>396</v>
      </c>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row>
    <row r="11" spans="1:58" ht="22.5" outlineLevel="1" x14ac:dyDescent="0.2">
      <c r="A11" s="156"/>
      <c r="B11" s="157"/>
      <c r="C11" s="253" t="s">
        <v>936</v>
      </c>
      <c r="D11" s="254"/>
      <c r="E11" s="254"/>
      <c r="F11" s="254"/>
      <c r="G11" s="254"/>
      <c r="H11" s="159"/>
      <c r="I11" s="159"/>
      <c r="J11" s="159"/>
      <c r="K11" s="159"/>
      <c r="L11" s="159"/>
      <c r="M11" s="159"/>
      <c r="N11" s="158"/>
      <c r="O11" s="158"/>
      <c r="P11" s="159"/>
      <c r="Q11" s="159"/>
      <c r="R11" s="159"/>
      <c r="S11" s="159"/>
      <c r="T11" s="159"/>
      <c r="U11" s="159"/>
      <c r="V11" s="159"/>
      <c r="W11" s="149"/>
      <c r="X11" s="149"/>
      <c r="Y11" s="149"/>
      <c r="Z11" s="149"/>
      <c r="AA11" s="149"/>
      <c r="AB11" s="149"/>
      <c r="AC11" s="149"/>
      <c r="AD11" s="149"/>
      <c r="AE11" s="149" t="s">
        <v>322</v>
      </c>
      <c r="AF11" s="149"/>
      <c r="AG11" s="149"/>
      <c r="AH11" s="149"/>
      <c r="AI11" s="149"/>
      <c r="AJ11" s="149"/>
      <c r="AK11" s="149"/>
      <c r="AL11" s="149"/>
      <c r="AM11" s="149"/>
      <c r="AN11" s="149"/>
      <c r="AO11" s="149"/>
      <c r="AP11" s="149"/>
      <c r="AQ11" s="149"/>
      <c r="AR11" s="149"/>
      <c r="AS11" s="149"/>
      <c r="AT11" s="149"/>
      <c r="AU11" s="149"/>
      <c r="AV11" s="149"/>
      <c r="AW11" s="149"/>
      <c r="AX11" s="149"/>
      <c r="AY11" s="178" t="str">
        <f>C11</f>
        <v>PRŮTOK MAX. 2500L/MIN, DN 100; PN 16, EN 1092-1; SPOJKA RP1004; HLAVNÍ ROZMĚRY A=1800, B=3800;3400; 3000 PRAVÉ PROVEDENÍ</v>
      </c>
      <c r="AZ11" s="149"/>
      <c r="BA11" s="149"/>
      <c r="BB11" s="149"/>
      <c r="BC11" s="149"/>
      <c r="BD11" s="149"/>
      <c r="BE11" s="149"/>
      <c r="BF11" s="149"/>
    </row>
    <row r="12" spans="1:58" outlineLevel="1" x14ac:dyDescent="0.2">
      <c r="A12" s="156"/>
      <c r="B12" s="157"/>
      <c r="C12" s="262" t="s">
        <v>937</v>
      </c>
      <c r="D12" s="263"/>
      <c r="E12" s="263"/>
      <c r="F12" s="263"/>
      <c r="G12" s="263"/>
      <c r="H12" s="159"/>
      <c r="I12" s="159"/>
      <c r="J12" s="159"/>
      <c r="K12" s="159"/>
      <c r="L12" s="159"/>
      <c r="M12" s="159"/>
      <c r="N12" s="158"/>
      <c r="O12" s="158"/>
      <c r="P12" s="159"/>
      <c r="Q12" s="159"/>
      <c r="R12" s="159"/>
      <c r="S12" s="159"/>
      <c r="T12" s="159"/>
      <c r="U12" s="159"/>
      <c r="V12" s="159"/>
      <c r="W12" s="149"/>
      <c r="X12" s="149"/>
      <c r="Y12" s="149"/>
      <c r="Z12" s="149"/>
      <c r="AA12" s="149"/>
      <c r="AB12" s="149"/>
      <c r="AC12" s="149"/>
      <c r="AD12" s="149"/>
      <c r="AE12" s="149" t="s">
        <v>322</v>
      </c>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row>
    <row r="13" spans="1:58" outlineLevel="1" x14ac:dyDescent="0.2">
      <c r="A13" s="156"/>
      <c r="B13" s="157"/>
      <c r="C13" s="262"/>
      <c r="D13" s="263"/>
      <c r="E13" s="263"/>
      <c r="F13" s="263"/>
      <c r="G13" s="263"/>
      <c r="H13" s="159"/>
      <c r="I13" s="159"/>
      <c r="J13" s="159"/>
      <c r="K13" s="159"/>
      <c r="L13" s="159"/>
      <c r="M13" s="159"/>
      <c r="N13" s="158"/>
      <c r="O13" s="158"/>
      <c r="P13" s="159"/>
      <c r="Q13" s="159"/>
      <c r="R13" s="159"/>
      <c r="S13" s="159"/>
      <c r="T13" s="159"/>
      <c r="U13" s="159"/>
      <c r="V13" s="159"/>
      <c r="W13" s="149"/>
      <c r="X13" s="149"/>
      <c r="Y13" s="149"/>
      <c r="Z13" s="149"/>
      <c r="AA13" s="149"/>
      <c r="AB13" s="149"/>
      <c r="AC13" s="149"/>
      <c r="AD13" s="149"/>
      <c r="AE13" s="149" t="s">
        <v>322</v>
      </c>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row>
    <row r="14" spans="1:58" outlineLevel="1" x14ac:dyDescent="0.2">
      <c r="A14" s="171">
        <v>2</v>
      </c>
      <c r="B14" s="172" t="s">
        <v>397</v>
      </c>
      <c r="C14" s="187" t="s">
        <v>938</v>
      </c>
      <c r="D14" s="173" t="s">
        <v>921</v>
      </c>
      <c r="E14" s="174">
        <v>1</v>
      </c>
      <c r="F14" s="175"/>
      <c r="G14" s="176">
        <f>ROUND(E14*F14,2)</f>
        <v>0</v>
      </c>
      <c r="H14" s="175">
        <v>138793.20000000001</v>
      </c>
      <c r="I14" s="176">
        <f>ROUND(E14*H14,2)</f>
        <v>138793.20000000001</v>
      </c>
      <c r="J14" s="175">
        <v>5480</v>
      </c>
      <c r="K14" s="176">
        <f>ROUND(E14*J14,2)</f>
        <v>5480</v>
      </c>
      <c r="L14" s="176">
        <v>21</v>
      </c>
      <c r="M14" s="176">
        <f>G14*(1+L14/100)</f>
        <v>0</v>
      </c>
      <c r="N14" s="174">
        <v>137</v>
      </c>
      <c r="O14" s="174">
        <f>ROUND(E14*N14,2)</f>
        <v>137</v>
      </c>
      <c r="P14" s="176"/>
      <c r="Q14" s="176" t="s">
        <v>318</v>
      </c>
      <c r="R14" s="177" t="s">
        <v>319</v>
      </c>
      <c r="S14" s="159">
        <v>0</v>
      </c>
      <c r="T14" s="159">
        <f>ROUND(E14*S14,2)</f>
        <v>0</v>
      </c>
      <c r="U14" s="159"/>
      <c r="V14" s="159" t="s">
        <v>207</v>
      </c>
      <c r="W14" s="149"/>
      <c r="X14" s="149"/>
      <c r="Y14" s="149"/>
      <c r="Z14" s="149"/>
      <c r="AA14" s="149"/>
      <c r="AB14" s="149"/>
      <c r="AC14" s="149"/>
      <c r="AD14" s="149"/>
      <c r="AE14" s="149" t="s">
        <v>396</v>
      </c>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row>
    <row r="15" spans="1:58" outlineLevel="1" x14ac:dyDescent="0.2">
      <c r="A15" s="156"/>
      <c r="B15" s="157"/>
      <c r="C15" s="253" t="s">
        <v>939</v>
      </c>
      <c r="D15" s="254"/>
      <c r="E15" s="254"/>
      <c r="F15" s="254"/>
      <c r="G15" s="254"/>
      <c r="H15" s="159"/>
      <c r="I15" s="159"/>
      <c r="J15" s="159"/>
      <c r="K15" s="159"/>
      <c r="L15" s="159"/>
      <c r="M15" s="159"/>
      <c r="N15" s="158"/>
      <c r="O15" s="158"/>
      <c r="P15" s="159"/>
      <c r="Q15" s="159"/>
      <c r="R15" s="159"/>
      <c r="S15" s="159"/>
      <c r="T15" s="159"/>
      <c r="U15" s="159"/>
      <c r="V15" s="159"/>
      <c r="W15" s="149"/>
      <c r="X15" s="149"/>
      <c r="Y15" s="149"/>
      <c r="Z15" s="149"/>
      <c r="AA15" s="149"/>
      <c r="AB15" s="149"/>
      <c r="AC15" s="149"/>
      <c r="AD15" s="149"/>
      <c r="AE15" s="149" t="s">
        <v>322</v>
      </c>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row>
    <row r="16" spans="1:58" outlineLevel="1" x14ac:dyDescent="0.2">
      <c r="A16" s="156"/>
      <c r="B16" s="157"/>
      <c r="C16" s="262" t="s">
        <v>940</v>
      </c>
      <c r="D16" s="263"/>
      <c r="E16" s="263"/>
      <c r="F16" s="263"/>
      <c r="G16" s="263"/>
      <c r="H16" s="159"/>
      <c r="I16" s="159"/>
      <c r="J16" s="159"/>
      <c r="K16" s="159"/>
      <c r="L16" s="159"/>
      <c r="M16" s="159"/>
      <c r="N16" s="158"/>
      <c r="O16" s="158"/>
      <c r="P16" s="159"/>
      <c r="Q16" s="159"/>
      <c r="R16" s="159"/>
      <c r="S16" s="159"/>
      <c r="T16" s="159"/>
      <c r="U16" s="159"/>
      <c r="V16" s="159"/>
      <c r="W16" s="149"/>
      <c r="X16" s="149"/>
      <c r="Y16" s="149"/>
      <c r="Z16" s="149"/>
      <c r="AA16" s="149"/>
      <c r="AB16" s="149"/>
      <c r="AC16" s="149"/>
      <c r="AD16" s="149"/>
      <c r="AE16" s="149" t="s">
        <v>322</v>
      </c>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7" spans="1:58" outlineLevel="1" x14ac:dyDescent="0.2">
      <c r="A17" s="156"/>
      <c r="B17" s="157"/>
      <c r="C17" s="262"/>
      <c r="D17" s="263"/>
      <c r="E17" s="263"/>
      <c r="F17" s="263"/>
      <c r="G17" s="263"/>
      <c r="H17" s="159"/>
      <c r="I17" s="159"/>
      <c r="J17" s="159"/>
      <c r="K17" s="159"/>
      <c r="L17" s="159"/>
      <c r="M17" s="159"/>
      <c r="N17" s="158"/>
      <c r="O17" s="158"/>
      <c r="P17" s="159"/>
      <c r="Q17" s="159"/>
      <c r="R17" s="159"/>
      <c r="S17" s="159"/>
      <c r="T17" s="159"/>
      <c r="U17" s="159"/>
      <c r="V17" s="159"/>
      <c r="W17" s="149"/>
      <c r="X17" s="149"/>
      <c r="Y17" s="149"/>
      <c r="Z17" s="149"/>
      <c r="AA17" s="149"/>
      <c r="AB17" s="149"/>
      <c r="AC17" s="149"/>
      <c r="AD17" s="149"/>
      <c r="AE17" s="149" t="s">
        <v>322</v>
      </c>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1:58" outlineLevel="1" x14ac:dyDescent="0.2">
      <c r="A18" s="171">
        <v>3</v>
      </c>
      <c r="B18" s="172" t="s">
        <v>399</v>
      </c>
      <c r="C18" s="187" t="s">
        <v>941</v>
      </c>
      <c r="D18" s="173" t="s">
        <v>921</v>
      </c>
      <c r="E18" s="174">
        <v>3</v>
      </c>
      <c r="F18" s="175"/>
      <c r="G18" s="176">
        <f>ROUND(E18*F18,2)</f>
        <v>0</v>
      </c>
      <c r="H18" s="175">
        <v>13213.2</v>
      </c>
      <c r="I18" s="176">
        <f>ROUND(E18*H18,2)</f>
        <v>39639.599999999999</v>
      </c>
      <c r="J18" s="175">
        <v>1250</v>
      </c>
      <c r="K18" s="176">
        <f>ROUND(E18*J18,2)</f>
        <v>3750</v>
      </c>
      <c r="L18" s="176">
        <v>21</v>
      </c>
      <c r="M18" s="176">
        <f>G18*(1+L18/100)</f>
        <v>0</v>
      </c>
      <c r="N18" s="174">
        <v>4</v>
      </c>
      <c r="O18" s="174">
        <f>ROUND(E18*N18,2)</f>
        <v>12</v>
      </c>
      <c r="P18" s="176"/>
      <c r="Q18" s="176" t="s">
        <v>318</v>
      </c>
      <c r="R18" s="177" t="s">
        <v>319</v>
      </c>
      <c r="S18" s="159">
        <v>0</v>
      </c>
      <c r="T18" s="159">
        <f>ROUND(E18*S18,2)</f>
        <v>0</v>
      </c>
      <c r="U18" s="159"/>
      <c r="V18" s="159" t="s">
        <v>207</v>
      </c>
      <c r="W18" s="149"/>
      <c r="X18" s="149"/>
      <c r="Y18" s="149"/>
      <c r="Z18" s="149"/>
      <c r="AA18" s="149"/>
      <c r="AB18" s="149"/>
      <c r="AC18" s="149"/>
      <c r="AD18" s="149"/>
      <c r="AE18" s="149" t="s">
        <v>396</v>
      </c>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row>
    <row r="19" spans="1:58" outlineLevel="1" x14ac:dyDescent="0.2">
      <c r="A19" s="156"/>
      <c r="B19" s="157"/>
      <c r="C19" s="262"/>
      <c r="D19" s="263"/>
      <c r="E19" s="263"/>
      <c r="F19" s="263"/>
      <c r="G19" s="263"/>
      <c r="H19" s="159"/>
      <c r="I19" s="159"/>
      <c r="J19" s="159"/>
      <c r="K19" s="159"/>
      <c r="L19" s="159"/>
      <c r="M19" s="159"/>
      <c r="N19" s="158"/>
      <c r="O19" s="158"/>
      <c r="P19" s="159"/>
      <c r="Q19" s="159"/>
      <c r="R19" s="159"/>
      <c r="S19" s="159"/>
      <c r="T19" s="159"/>
      <c r="U19" s="159"/>
      <c r="V19" s="159"/>
      <c r="W19" s="149"/>
      <c r="X19" s="149"/>
      <c r="Y19" s="149"/>
      <c r="Z19" s="149"/>
      <c r="AA19" s="149"/>
      <c r="AB19" s="149"/>
      <c r="AC19" s="149"/>
      <c r="AD19" s="149"/>
      <c r="AE19" s="149" t="s">
        <v>322</v>
      </c>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row>
    <row r="20" spans="1:58" ht="22.5" outlineLevel="1" x14ac:dyDescent="0.2">
      <c r="A20" s="171">
        <v>4</v>
      </c>
      <c r="B20" s="172" t="s">
        <v>401</v>
      </c>
      <c r="C20" s="187" t="s">
        <v>942</v>
      </c>
      <c r="D20" s="173" t="s">
        <v>921</v>
      </c>
      <c r="E20" s="174">
        <v>3</v>
      </c>
      <c r="F20" s="175"/>
      <c r="G20" s="176">
        <f>ROUND(E20*F20,2)</f>
        <v>0</v>
      </c>
      <c r="H20" s="175">
        <v>8481.2000000000007</v>
      </c>
      <c r="I20" s="176">
        <f>ROUND(E20*H20,2)</f>
        <v>25443.599999999999</v>
      </c>
      <c r="J20" s="175">
        <v>1250</v>
      </c>
      <c r="K20" s="176">
        <f>ROUND(E20*J20,2)</f>
        <v>3750</v>
      </c>
      <c r="L20" s="176">
        <v>21</v>
      </c>
      <c r="M20" s="176">
        <f>G20*(1+L20/100)</f>
        <v>0</v>
      </c>
      <c r="N20" s="174">
        <v>4</v>
      </c>
      <c r="O20" s="174">
        <f>ROUND(E20*N20,2)</f>
        <v>12</v>
      </c>
      <c r="P20" s="176"/>
      <c r="Q20" s="176" t="s">
        <v>318</v>
      </c>
      <c r="R20" s="177" t="s">
        <v>319</v>
      </c>
      <c r="S20" s="159">
        <v>0</v>
      </c>
      <c r="T20" s="159">
        <f>ROUND(E20*S20,2)</f>
        <v>0</v>
      </c>
      <c r="U20" s="159"/>
      <c r="V20" s="159" t="s">
        <v>207</v>
      </c>
      <c r="W20" s="149"/>
      <c r="X20" s="149"/>
      <c r="Y20" s="149"/>
      <c r="Z20" s="149"/>
      <c r="AA20" s="149"/>
      <c r="AB20" s="149"/>
      <c r="AC20" s="149"/>
      <c r="AD20" s="149"/>
      <c r="AE20" s="149" t="s">
        <v>396</v>
      </c>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row>
    <row r="21" spans="1:58" outlineLevel="1" x14ac:dyDescent="0.2">
      <c r="A21" s="156"/>
      <c r="B21" s="157"/>
      <c r="C21" s="262"/>
      <c r="D21" s="263"/>
      <c r="E21" s="263"/>
      <c r="F21" s="263"/>
      <c r="G21" s="263"/>
      <c r="H21" s="159"/>
      <c r="I21" s="159"/>
      <c r="J21" s="159"/>
      <c r="K21" s="159"/>
      <c r="L21" s="159"/>
      <c r="M21" s="159"/>
      <c r="N21" s="158"/>
      <c r="O21" s="158"/>
      <c r="P21" s="159"/>
      <c r="Q21" s="159"/>
      <c r="R21" s="159"/>
      <c r="S21" s="159"/>
      <c r="T21" s="159"/>
      <c r="U21" s="159"/>
      <c r="V21" s="159"/>
      <c r="W21" s="149"/>
      <c r="X21" s="149"/>
      <c r="Y21" s="149"/>
      <c r="Z21" s="149"/>
      <c r="AA21" s="149"/>
      <c r="AB21" s="149"/>
      <c r="AC21" s="149"/>
      <c r="AD21" s="149"/>
      <c r="AE21" s="149" t="s">
        <v>322</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row>
    <row r="22" spans="1:58" outlineLevel="1" x14ac:dyDescent="0.2">
      <c r="A22" s="171">
        <v>5</v>
      </c>
      <c r="B22" s="172" t="s">
        <v>403</v>
      </c>
      <c r="C22" s="187" t="s">
        <v>943</v>
      </c>
      <c r="D22" s="173" t="s">
        <v>921</v>
      </c>
      <c r="E22" s="174">
        <v>3</v>
      </c>
      <c r="F22" s="175"/>
      <c r="G22" s="176">
        <f>ROUND(E22*F22,2)</f>
        <v>0</v>
      </c>
      <c r="H22" s="175">
        <v>7753.2</v>
      </c>
      <c r="I22" s="176">
        <f>ROUND(E22*H22,2)</f>
        <v>23259.599999999999</v>
      </c>
      <c r="J22" s="175">
        <v>1250</v>
      </c>
      <c r="K22" s="176">
        <f>ROUND(E22*J22,2)</f>
        <v>3750</v>
      </c>
      <c r="L22" s="176">
        <v>21</v>
      </c>
      <c r="M22" s="176">
        <f>G22*(1+L22/100)</f>
        <v>0</v>
      </c>
      <c r="N22" s="174">
        <v>5</v>
      </c>
      <c r="O22" s="174">
        <f>ROUND(E22*N22,2)</f>
        <v>15</v>
      </c>
      <c r="P22" s="176"/>
      <c r="Q22" s="176" t="s">
        <v>318</v>
      </c>
      <c r="R22" s="177" t="s">
        <v>319</v>
      </c>
      <c r="S22" s="159">
        <v>0</v>
      </c>
      <c r="T22" s="159">
        <f>ROUND(E22*S22,2)</f>
        <v>0</v>
      </c>
      <c r="U22" s="159"/>
      <c r="V22" s="159" t="s">
        <v>207</v>
      </c>
      <c r="W22" s="149"/>
      <c r="X22" s="149"/>
      <c r="Y22" s="149"/>
      <c r="Z22" s="149"/>
      <c r="AA22" s="149"/>
      <c r="AB22" s="149"/>
      <c r="AC22" s="149"/>
      <c r="AD22" s="149"/>
      <c r="AE22" s="149" t="s">
        <v>396</v>
      </c>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row>
    <row r="23" spans="1:58" outlineLevel="1" x14ac:dyDescent="0.2">
      <c r="A23" s="156"/>
      <c r="B23" s="157"/>
      <c r="C23" s="262"/>
      <c r="D23" s="263"/>
      <c r="E23" s="263"/>
      <c r="F23" s="263"/>
      <c r="G23" s="263"/>
      <c r="H23" s="159"/>
      <c r="I23" s="159"/>
      <c r="J23" s="159"/>
      <c r="K23" s="159"/>
      <c r="L23" s="159"/>
      <c r="M23" s="159"/>
      <c r="N23" s="158"/>
      <c r="O23" s="158"/>
      <c r="P23" s="159"/>
      <c r="Q23" s="159"/>
      <c r="R23" s="159"/>
      <c r="S23" s="159"/>
      <c r="T23" s="159"/>
      <c r="U23" s="159"/>
      <c r="V23" s="159"/>
      <c r="W23" s="149"/>
      <c r="X23" s="149"/>
      <c r="Y23" s="149"/>
      <c r="Z23" s="149"/>
      <c r="AA23" s="149"/>
      <c r="AB23" s="149"/>
      <c r="AC23" s="149"/>
      <c r="AD23" s="149"/>
      <c r="AE23" s="149" t="s">
        <v>322</v>
      </c>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row>
    <row r="24" spans="1:58" outlineLevel="1" x14ac:dyDescent="0.2">
      <c r="A24" s="171">
        <v>6</v>
      </c>
      <c r="B24" s="172" t="s">
        <v>405</v>
      </c>
      <c r="C24" s="187" t="s">
        <v>944</v>
      </c>
      <c r="D24" s="173" t="s">
        <v>921</v>
      </c>
      <c r="E24" s="174">
        <v>3</v>
      </c>
      <c r="F24" s="175"/>
      <c r="G24" s="176">
        <f>ROUND(E24*F24,2)</f>
        <v>0</v>
      </c>
      <c r="H24" s="175">
        <v>15033.2</v>
      </c>
      <c r="I24" s="176">
        <f>ROUND(E24*H24,2)</f>
        <v>45099.6</v>
      </c>
      <c r="J24" s="175">
        <v>1875</v>
      </c>
      <c r="K24" s="176">
        <f>ROUND(E24*J24,2)</f>
        <v>5625</v>
      </c>
      <c r="L24" s="176">
        <v>21</v>
      </c>
      <c r="M24" s="176">
        <f>G24*(1+L24/100)</f>
        <v>0</v>
      </c>
      <c r="N24" s="174">
        <v>2</v>
      </c>
      <c r="O24" s="174">
        <f>ROUND(E24*N24,2)</f>
        <v>6</v>
      </c>
      <c r="P24" s="176"/>
      <c r="Q24" s="176" t="s">
        <v>318</v>
      </c>
      <c r="R24" s="177" t="s">
        <v>319</v>
      </c>
      <c r="S24" s="159">
        <v>0</v>
      </c>
      <c r="T24" s="159">
        <f>ROUND(E24*S24,2)</f>
        <v>0</v>
      </c>
      <c r="U24" s="159"/>
      <c r="V24" s="159" t="s">
        <v>207</v>
      </c>
      <c r="W24" s="149"/>
      <c r="X24" s="149"/>
      <c r="Y24" s="149"/>
      <c r="Z24" s="149"/>
      <c r="AA24" s="149"/>
      <c r="AB24" s="149"/>
      <c r="AC24" s="149"/>
      <c r="AD24" s="149"/>
      <c r="AE24" s="149" t="s">
        <v>396</v>
      </c>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row>
    <row r="25" spans="1:58" outlineLevel="1" x14ac:dyDescent="0.2">
      <c r="A25" s="156"/>
      <c r="B25" s="157"/>
      <c r="C25" s="253"/>
      <c r="D25" s="254"/>
      <c r="E25" s="254"/>
      <c r="F25" s="254"/>
      <c r="G25" s="254"/>
      <c r="H25" s="159"/>
      <c r="I25" s="159"/>
      <c r="J25" s="159"/>
      <c r="K25" s="159"/>
      <c r="L25" s="159"/>
      <c r="M25" s="159"/>
      <c r="N25" s="158"/>
      <c r="O25" s="158"/>
      <c r="P25" s="159"/>
      <c r="Q25" s="159"/>
      <c r="R25" s="159"/>
      <c r="S25" s="159"/>
      <c r="T25" s="159"/>
      <c r="U25" s="159"/>
      <c r="V25" s="159"/>
      <c r="W25" s="149"/>
      <c r="X25" s="149"/>
      <c r="Y25" s="149"/>
      <c r="Z25" s="149"/>
      <c r="AA25" s="149"/>
      <c r="AB25" s="149"/>
      <c r="AC25" s="149"/>
      <c r="AD25" s="149"/>
      <c r="AE25" s="149" t="s">
        <v>322</v>
      </c>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row>
    <row r="26" spans="1:58" outlineLevel="1" x14ac:dyDescent="0.2">
      <c r="A26" s="171">
        <v>7</v>
      </c>
      <c r="B26" s="172" t="s">
        <v>407</v>
      </c>
      <c r="C26" s="187" t="s">
        <v>945</v>
      </c>
      <c r="D26" s="173" t="s">
        <v>921</v>
      </c>
      <c r="E26" s="174">
        <v>1</v>
      </c>
      <c r="F26" s="175"/>
      <c r="G26" s="176">
        <f>ROUND(E26*F26,2)</f>
        <v>0</v>
      </c>
      <c r="H26" s="175">
        <v>15033.2</v>
      </c>
      <c r="I26" s="176">
        <f>ROUND(E26*H26,2)</f>
        <v>15033.2</v>
      </c>
      <c r="J26" s="175">
        <v>1875</v>
      </c>
      <c r="K26" s="176">
        <f>ROUND(E26*J26,2)</f>
        <v>1875</v>
      </c>
      <c r="L26" s="176">
        <v>21</v>
      </c>
      <c r="M26" s="176">
        <f>G26*(1+L26/100)</f>
        <v>0</v>
      </c>
      <c r="N26" s="174">
        <v>2</v>
      </c>
      <c r="O26" s="174">
        <f>ROUND(E26*N26,2)</f>
        <v>2</v>
      </c>
      <c r="P26" s="176"/>
      <c r="Q26" s="176" t="s">
        <v>318</v>
      </c>
      <c r="R26" s="177" t="s">
        <v>319</v>
      </c>
      <c r="S26" s="159">
        <v>0</v>
      </c>
      <c r="T26" s="159">
        <f>ROUND(E26*S26,2)</f>
        <v>0</v>
      </c>
      <c r="U26" s="159"/>
      <c r="V26" s="159" t="s">
        <v>207</v>
      </c>
      <c r="W26" s="149"/>
      <c r="X26" s="149"/>
      <c r="Y26" s="149"/>
      <c r="Z26" s="149"/>
      <c r="AA26" s="149"/>
      <c r="AB26" s="149"/>
      <c r="AC26" s="149"/>
      <c r="AD26" s="149"/>
      <c r="AE26" s="149" t="s">
        <v>396</v>
      </c>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row>
    <row r="27" spans="1:58" outlineLevel="1" x14ac:dyDescent="0.2">
      <c r="A27" s="156"/>
      <c r="B27" s="157"/>
      <c r="C27" s="253"/>
      <c r="D27" s="254"/>
      <c r="E27" s="254"/>
      <c r="F27" s="254"/>
      <c r="G27" s="254"/>
      <c r="H27" s="159"/>
      <c r="I27" s="159"/>
      <c r="J27" s="159"/>
      <c r="K27" s="159"/>
      <c r="L27" s="159"/>
      <c r="M27" s="159"/>
      <c r="N27" s="158"/>
      <c r="O27" s="158"/>
      <c r="P27" s="159"/>
      <c r="Q27" s="159"/>
      <c r="R27" s="159"/>
      <c r="S27" s="159"/>
      <c r="T27" s="159"/>
      <c r="U27" s="159"/>
      <c r="V27" s="159"/>
      <c r="W27" s="149"/>
      <c r="X27" s="149"/>
      <c r="Y27" s="149"/>
      <c r="Z27" s="149"/>
      <c r="AA27" s="149"/>
      <c r="AB27" s="149"/>
      <c r="AC27" s="149"/>
      <c r="AD27" s="149"/>
      <c r="AE27" s="149" t="s">
        <v>322</v>
      </c>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row>
    <row r="28" spans="1:58" x14ac:dyDescent="0.2">
      <c r="A28" s="152" t="s">
        <v>314</v>
      </c>
      <c r="B28" s="153" t="s">
        <v>116</v>
      </c>
      <c r="C28" s="190" t="s">
        <v>161</v>
      </c>
      <c r="D28" s="167"/>
      <c r="E28" s="168"/>
      <c r="F28" s="169"/>
      <c r="G28" s="169">
        <f>SUMIF(AE29:AE85,"&lt;&gt;NOR",G29:G85)</f>
        <v>0</v>
      </c>
      <c r="H28" s="169"/>
      <c r="I28" s="169">
        <f>SUM(I29:I85)</f>
        <v>547556.80000000005</v>
      </c>
      <c r="J28" s="169"/>
      <c r="K28" s="169">
        <f>SUM(K29:K85)</f>
        <v>1295037.5</v>
      </c>
      <c r="L28" s="169"/>
      <c r="M28" s="169">
        <f>SUM(M29:M85)</f>
        <v>0</v>
      </c>
      <c r="N28" s="168"/>
      <c r="O28" s="168">
        <f>SUM(O29:O85)</f>
        <v>0</v>
      </c>
      <c r="P28" s="169"/>
      <c r="Q28" s="169"/>
      <c r="R28" s="170"/>
      <c r="S28" s="160"/>
      <c r="T28" s="160">
        <f>SUM(T29:T85)</f>
        <v>0</v>
      </c>
      <c r="U28" s="160"/>
      <c r="V28" s="160"/>
      <c r="AE28" t="s">
        <v>315</v>
      </c>
    </row>
    <row r="29" spans="1:58" outlineLevel="1" x14ac:dyDescent="0.2">
      <c r="A29" s="156"/>
      <c r="B29" s="157"/>
      <c r="C29" s="253" t="s">
        <v>946</v>
      </c>
      <c r="D29" s="254"/>
      <c r="E29" s="254"/>
      <c r="F29" s="254"/>
      <c r="G29" s="254"/>
      <c r="H29" s="159"/>
      <c r="I29" s="159"/>
      <c r="J29" s="159"/>
      <c r="K29" s="159"/>
      <c r="L29" s="159"/>
      <c r="M29" s="159"/>
      <c r="N29" s="158"/>
      <c r="O29" s="158"/>
      <c r="P29" s="159"/>
      <c r="Q29" s="159"/>
      <c r="R29" s="159"/>
      <c r="S29" s="159"/>
      <c r="T29" s="159"/>
      <c r="U29" s="159"/>
      <c r="V29" s="159"/>
      <c r="W29" s="149"/>
      <c r="X29" s="149"/>
      <c r="Y29" s="149"/>
      <c r="Z29" s="149"/>
      <c r="AA29" s="149"/>
      <c r="AB29" s="149"/>
      <c r="AC29" s="149"/>
      <c r="AD29" s="149"/>
      <c r="AE29" s="149" t="s">
        <v>322</v>
      </c>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row>
    <row r="30" spans="1:58" outlineLevel="1" x14ac:dyDescent="0.2">
      <c r="A30" s="156"/>
      <c r="B30" s="157"/>
      <c r="C30" s="262" t="s">
        <v>947</v>
      </c>
      <c r="D30" s="263"/>
      <c r="E30" s="263"/>
      <c r="F30" s="263"/>
      <c r="G30" s="263"/>
      <c r="H30" s="159"/>
      <c r="I30" s="159"/>
      <c r="J30" s="159"/>
      <c r="K30" s="159"/>
      <c r="L30" s="159"/>
      <c r="M30" s="159"/>
      <c r="N30" s="158"/>
      <c r="O30" s="158"/>
      <c r="P30" s="159"/>
      <c r="Q30" s="159"/>
      <c r="R30" s="159"/>
      <c r="S30" s="159"/>
      <c r="T30" s="159"/>
      <c r="U30" s="159"/>
      <c r="V30" s="159"/>
      <c r="W30" s="149"/>
      <c r="X30" s="149"/>
      <c r="Y30" s="149"/>
      <c r="Z30" s="149"/>
      <c r="AA30" s="149"/>
      <c r="AB30" s="149"/>
      <c r="AC30" s="149"/>
      <c r="AD30" s="149"/>
      <c r="AE30" s="149" t="s">
        <v>322</v>
      </c>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row>
    <row r="31" spans="1:58" ht="22.5" outlineLevel="1" x14ac:dyDescent="0.2">
      <c r="A31" s="179">
        <v>8</v>
      </c>
      <c r="B31" s="180" t="s">
        <v>409</v>
      </c>
      <c r="C31" s="188" t="s">
        <v>948</v>
      </c>
      <c r="D31" s="181" t="s">
        <v>924</v>
      </c>
      <c r="E31" s="182">
        <v>33</v>
      </c>
      <c r="F31" s="183"/>
      <c r="G31" s="184">
        <f t="shared" ref="G31:G62" si="0">ROUND(E31*F31,2)</f>
        <v>0</v>
      </c>
      <c r="H31" s="183">
        <v>1750</v>
      </c>
      <c r="I31" s="184">
        <f t="shared" ref="I31:I62" si="1">ROUND(E31*H31,2)</f>
        <v>57750</v>
      </c>
      <c r="J31" s="183">
        <v>1000</v>
      </c>
      <c r="K31" s="184">
        <f t="shared" ref="K31:K62" si="2">ROUND(E31*J31,2)</f>
        <v>33000</v>
      </c>
      <c r="L31" s="184">
        <v>21</v>
      </c>
      <c r="M31" s="184">
        <f t="shared" ref="M31:M62" si="3">G31*(1+L31/100)</f>
        <v>0</v>
      </c>
      <c r="N31" s="182">
        <v>0</v>
      </c>
      <c r="O31" s="182">
        <f t="shared" ref="O31:O62" si="4">ROUND(E31*N31,2)</f>
        <v>0</v>
      </c>
      <c r="P31" s="184"/>
      <c r="Q31" s="184" t="s">
        <v>318</v>
      </c>
      <c r="R31" s="185" t="s">
        <v>319</v>
      </c>
      <c r="S31" s="159">
        <v>0</v>
      </c>
      <c r="T31" s="159">
        <f t="shared" ref="T31:T62" si="5">ROUND(E31*S31,2)</f>
        <v>0</v>
      </c>
      <c r="U31" s="159"/>
      <c r="V31" s="159" t="s">
        <v>207</v>
      </c>
      <c r="W31" s="149"/>
      <c r="X31" s="149"/>
      <c r="Y31" s="149"/>
      <c r="Z31" s="149"/>
      <c r="AA31" s="149"/>
      <c r="AB31" s="149"/>
      <c r="AC31" s="149"/>
      <c r="AD31" s="149"/>
      <c r="AE31" s="149" t="s">
        <v>396</v>
      </c>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row>
    <row r="32" spans="1:58" ht="22.5" outlineLevel="1" x14ac:dyDescent="0.2">
      <c r="A32" s="179">
        <v>9</v>
      </c>
      <c r="B32" s="180" t="s">
        <v>411</v>
      </c>
      <c r="C32" s="188" t="s">
        <v>949</v>
      </c>
      <c r="D32" s="181" t="s">
        <v>924</v>
      </c>
      <c r="E32" s="182">
        <v>135</v>
      </c>
      <c r="F32" s="183"/>
      <c r="G32" s="184">
        <f t="shared" si="0"/>
        <v>0</v>
      </c>
      <c r="H32" s="183">
        <v>910</v>
      </c>
      <c r="I32" s="184">
        <f t="shared" si="1"/>
        <v>122850</v>
      </c>
      <c r="J32" s="183">
        <v>562.5</v>
      </c>
      <c r="K32" s="184">
        <f t="shared" si="2"/>
        <v>75937.5</v>
      </c>
      <c r="L32" s="184">
        <v>21</v>
      </c>
      <c r="M32" s="184">
        <f t="shared" si="3"/>
        <v>0</v>
      </c>
      <c r="N32" s="182">
        <v>0</v>
      </c>
      <c r="O32" s="182">
        <f t="shared" si="4"/>
        <v>0</v>
      </c>
      <c r="P32" s="184"/>
      <c r="Q32" s="184" t="s">
        <v>318</v>
      </c>
      <c r="R32" s="185" t="s">
        <v>319</v>
      </c>
      <c r="S32" s="159">
        <v>0</v>
      </c>
      <c r="T32" s="159">
        <f t="shared" si="5"/>
        <v>0</v>
      </c>
      <c r="U32" s="159"/>
      <c r="V32" s="159" t="s">
        <v>207</v>
      </c>
      <c r="W32" s="149"/>
      <c r="X32" s="149"/>
      <c r="Y32" s="149"/>
      <c r="Z32" s="149"/>
      <c r="AA32" s="149"/>
      <c r="AB32" s="149"/>
      <c r="AC32" s="149"/>
      <c r="AD32" s="149"/>
      <c r="AE32" s="149" t="s">
        <v>396</v>
      </c>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row>
    <row r="33" spans="1:58" ht="22.5" outlineLevel="1" x14ac:dyDescent="0.2">
      <c r="A33" s="179">
        <v>10</v>
      </c>
      <c r="B33" s="180" t="s">
        <v>413</v>
      </c>
      <c r="C33" s="188" t="s">
        <v>950</v>
      </c>
      <c r="D33" s="181" t="s">
        <v>924</v>
      </c>
      <c r="E33" s="182">
        <v>45</v>
      </c>
      <c r="F33" s="183"/>
      <c r="G33" s="184">
        <f t="shared" si="0"/>
        <v>0</v>
      </c>
      <c r="H33" s="183">
        <v>700</v>
      </c>
      <c r="I33" s="184">
        <f t="shared" si="1"/>
        <v>31500</v>
      </c>
      <c r="J33" s="183">
        <v>375</v>
      </c>
      <c r="K33" s="184">
        <f t="shared" si="2"/>
        <v>16875</v>
      </c>
      <c r="L33" s="184">
        <v>21</v>
      </c>
      <c r="M33" s="184">
        <f t="shared" si="3"/>
        <v>0</v>
      </c>
      <c r="N33" s="182">
        <v>0</v>
      </c>
      <c r="O33" s="182">
        <f t="shared" si="4"/>
        <v>0</v>
      </c>
      <c r="P33" s="184"/>
      <c r="Q33" s="184" t="s">
        <v>318</v>
      </c>
      <c r="R33" s="185" t="s">
        <v>319</v>
      </c>
      <c r="S33" s="159">
        <v>0</v>
      </c>
      <c r="T33" s="159">
        <f t="shared" si="5"/>
        <v>0</v>
      </c>
      <c r="U33" s="159"/>
      <c r="V33" s="159" t="s">
        <v>207</v>
      </c>
      <c r="W33" s="149"/>
      <c r="X33" s="149"/>
      <c r="Y33" s="149"/>
      <c r="Z33" s="149"/>
      <c r="AA33" s="149"/>
      <c r="AB33" s="149"/>
      <c r="AC33" s="149"/>
      <c r="AD33" s="149"/>
      <c r="AE33" s="149" t="s">
        <v>396</v>
      </c>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row>
    <row r="34" spans="1:58" ht="22.5" outlineLevel="1" x14ac:dyDescent="0.2">
      <c r="A34" s="179">
        <v>11</v>
      </c>
      <c r="B34" s="180" t="s">
        <v>415</v>
      </c>
      <c r="C34" s="188" t="s">
        <v>951</v>
      </c>
      <c r="D34" s="181" t="s">
        <v>924</v>
      </c>
      <c r="E34" s="182">
        <v>21</v>
      </c>
      <c r="F34" s="183"/>
      <c r="G34" s="184">
        <f t="shared" si="0"/>
        <v>0</v>
      </c>
      <c r="H34" s="183">
        <v>350</v>
      </c>
      <c r="I34" s="184">
        <f t="shared" si="1"/>
        <v>7350</v>
      </c>
      <c r="J34" s="183">
        <v>250</v>
      </c>
      <c r="K34" s="184">
        <f t="shared" si="2"/>
        <v>5250</v>
      </c>
      <c r="L34" s="184">
        <v>21</v>
      </c>
      <c r="M34" s="184">
        <f t="shared" si="3"/>
        <v>0</v>
      </c>
      <c r="N34" s="182">
        <v>0</v>
      </c>
      <c r="O34" s="182">
        <f t="shared" si="4"/>
        <v>0</v>
      </c>
      <c r="P34" s="184"/>
      <c r="Q34" s="184" t="s">
        <v>318</v>
      </c>
      <c r="R34" s="185" t="s">
        <v>319</v>
      </c>
      <c r="S34" s="159">
        <v>0</v>
      </c>
      <c r="T34" s="159">
        <f t="shared" si="5"/>
        <v>0</v>
      </c>
      <c r="U34" s="159"/>
      <c r="V34" s="159" t="s">
        <v>207</v>
      </c>
      <c r="W34" s="149"/>
      <c r="X34" s="149"/>
      <c r="Y34" s="149"/>
      <c r="Z34" s="149"/>
      <c r="AA34" s="149"/>
      <c r="AB34" s="149"/>
      <c r="AC34" s="149"/>
      <c r="AD34" s="149"/>
      <c r="AE34" s="149" t="s">
        <v>396</v>
      </c>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row>
    <row r="35" spans="1:58" ht="22.5" outlineLevel="1" x14ac:dyDescent="0.2">
      <c r="A35" s="179">
        <v>12</v>
      </c>
      <c r="B35" s="180" t="s">
        <v>417</v>
      </c>
      <c r="C35" s="188" t="s">
        <v>952</v>
      </c>
      <c r="D35" s="181" t="s">
        <v>924</v>
      </c>
      <c r="E35" s="182">
        <v>12</v>
      </c>
      <c r="F35" s="183"/>
      <c r="G35" s="184">
        <f t="shared" si="0"/>
        <v>0</v>
      </c>
      <c r="H35" s="183">
        <v>238</v>
      </c>
      <c r="I35" s="184">
        <f t="shared" si="1"/>
        <v>2856</v>
      </c>
      <c r="J35" s="183">
        <v>125</v>
      </c>
      <c r="K35" s="184">
        <f t="shared" si="2"/>
        <v>1500</v>
      </c>
      <c r="L35" s="184">
        <v>21</v>
      </c>
      <c r="M35" s="184">
        <f t="shared" si="3"/>
        <v>0</v>
      </c>
      <c r="N35" s="182">
        <v>0</v>
      </c>
      <c r="O35" s="182">
        <f t="shared" si="4"/>
        <v>0</v>
      </c>
      <c r="P35" s="184"/>
      <c r="Q35" s="184" t="s">
        <v>318</v>
      </c>
      <c r="R35" s="185" t="s">
        <v>319</v>
      </c>
      <c r="S35" s="159">
        <v>0</v>
      </c>
      <c r="T35" s="159">
        <f t="shared" si="5"/>
        <v>0</v>
      </c>
      <c r="U35" s="159"/>
      <c r="V35" s="159" t="s">
        <v>207</v>
      </c>
      <c r="W35" s="149"/>
      <c r="X35" s="149"/>
      <c r="Y35" s="149"/>
      <c r="Z35" s="149"/>
      <c r="AA35" s="149"/>
      <c r="AB35" s="149"/>
      <c r="AC35" s="149"/>
      <c r="AD35" s="149"/>
      <c r="AE35" s="149" t="s">
        <v>396</v>
      </c>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row>
    <row r="36" spans="1:58" ht="22.5" outlineLevel="1" x14ac:dyDescent="0.2">
      <c r="A36" s="179">
        <v>13</v>
      </c>
      <c r="B36" s="180" t="s">
        <v>419</v>
      </c>
      <c r="C36" s="188" t="s">
        <v>953</v>
      </c>
      <c r="D36" s="181" t="s">
        <v>924</v>
      </c>
      <c r="E36" s="182">
        <v>10</v>
      </c>
      <c r="F36" s="183"/>
      <c r="G36" s="184">
        <f t="shared" si="0"/>
        <v>0</v>
      </c>
      <c r="H36" s="183">
        <v>154</v>
      </c>
      <c r="I36" s="184">
        <f t="shared" si="1"/>
        <v>1540</v>
      </c>
      <c r="J36" s="183">
        <v>62.5</v>
      </c>
      <c r="K36" s="184">
        <f t="shared" si="2"/>
        <v>625</v>
      </c>
      <c r="L36" s="184">
        <v>21</v>
      </c>
      <c r="M36" s="184">
        <f t="shared" si="3"/>
        <v>0</v>
      </c>
      <c r="N36" s="182">
        <v>0</v>
      </c>
      <c r="O36" s="182">
        <f t="shared" si="4"/>
        <v>0</v>
      </c>
      <c r="P36" s="184"/>
      <c r="Q36" s="184" t="s">
        <v>318</v>
      </c>
      <c r="R36" s="185" t="s">
        <v>319</v>
      </c>
      <c r="S36" s="159">
        <v>0</v>
      </c>
      <c r="T36" s="159">
        <f t="shared" si="5"/>
        <v>0</v>
      </c>
      <c r="U36" s="159"/>
      <c r="V36" s="159" t="s">
        <v>207</v>
      </c>
      <c r="W36" s="149"/>
      <c r="X36" s="149"/>
      <c r="Y36" s="149"/>
      <c r="Z36" s="149"/>
      <c r="AA36" s="149"/>
      <c r="AB36" s="149"/>
      <c r="AC36" s="149"/>
      <c r="AD36" s="149"/>
      <c r="AE36" s="149" t="s">
        <v>396</v>
      </c>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row>
    <row r="37" spans="1:58" outlineLevel="1" x14ac:dyDescent="0.2">
      <c r="A37" s="179">
        <v>14</v>
      </c>
      <c r="B37" s="180" t="s">
        <v>421</v>
      </c>
      <c r="C37" s="188" t="s">
        <v>954</v>
      </c>
      <c r="D37" s="181" t="s">
        <v>924</v>
      </c>
      <c r="E37" s="182">
        <v>260</v>
      </c>
      <c r="F37" s="183"/>
      <c r="G37" s="184">
        <f t="shared" si="0"/>
        <v>0</v>
      </c>
      <c r="H37" s="183">
        <v>336</v>
      </c>
      <c r="I37" s="184">
        <f t="shared" si="1"/>
        <v>87360</v>
      </c>
      <c r="J37" s="183">
        <v>312.5</v>
      </c>
      <c r="K37" s="184">
        <f t="shared" si="2"/>
        <v>81250</v>
      </c>
      <c r="L37" s="184">
        <v>21</v>
      </c>
      <c r="M37" s="184">
        <f t="shared" si="3"/>
        <v>0</v>
      </c>
      <c r="N37" s="182">
        <v>0</v>
      </c>
      <c r="O37" s="182">
        <f t="shared" si="4"/>
        <v>0</v>
      </c>
      <c r="P37" s="184"/>
      <c r="Q37" s="184" t="s">
        <v>318</v>
      </c>
      <c r="R37" s="185" t="s">
        <v>319</v>
      </c>
      <c r="S37" s="159">
        <v>0</v>
      </c>
      <c r="T37" s="159">
        <f t="shared" si="5"/>
        <v>0</v>
      </c>
      <c r="U37" s="159"/>
      <c r="V37" s="159" t="s">
        <v>207</v>
      </c>
      <c r="W37" s="149"/>
      <c r="X37" s="149"/>
      <c r="Y37" s="149"/>
      <c r="Z37" s="149"/>
      <c r="AA37" s="149"/>
      <c r="AB37" s="149"/>
      <c r="AC37" s="149"/>
      <c r="AD37" s="149"/>
      <c r="AE37" s="149" t="s">
        <v>396</v>
      </c>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row>
    <row r="38" spans="1:58" outlineLevel="1" x14ac:dyDescent="0.2">
      <c r="A38" s="179">
        <v>15</v>
      </c>
      <c r="B38" s="180" t="s">
        <v>423</v>
      </c>
      <c r="C38" s="188" t="s">
        <v>955</v>
      </c>
      <c r="D38" s="181" t="s">
        <v>924</v>
      </c>
      <c r="E38" s="182">
        <v>12</v>
      </c>
      <c r="F38" s="183"/>
      <c r="G38" s="184">
        <f t="shared" si="0"/>
        <v>0</v>
      </c>
      <c r="H38" s="183">
        <v>280</v>
      </c>
      <c r="I38" s="184">
        <f t="shared" si="1"/>
        <v>3360</v>
      </c>
      <c r="J38" s="183">
        <v>187.5</v>
      </c>
      <c r="K38" s="184">
        <f t="shared" si="2"/>
        <v>2250</v>
      </c>
      <c r="L38" s="184">
        <v>21</v>
      </c>
      <c r="M38" s="184">
        <f t="shared" si="3"/>
        <v>0</v>
      </c>
      <c r="N38" s="182">
        <v>0</v>
      </c>
      <c r="O38" s="182">
        <f t="shared" si="4"/>
        <v>0</v>
      </c>
      <c r="P38" s="184"/>
      <c r="Q38" s="184" t="s">
        <v>318</v>
      </c>
      <c r="R38" s="185" t="s">
        <v>319</v>
      </c>
      <c r="S38" s="159">
        <v>0</v>
      </c>
      <c r="T38" s="159">
        <f t="shared" si="5"/>
        <v>0</v>
      </c>
      <c r="U38" s="159"/>
      <c r="V38" s="159" t="s">
        <v>207</v>
      </c>
      <c r="W38" s="149"/>
      <c r="X38" s="149"/>
      <c r="Y38" s="149"/>
      <c r="Z38" s="149"/>
      <c r="AA38" s="149"/>
      <c r="AB38" s="149"/>
      <c r="AC38" s="149"/>
      <c r="AD38" s="149"/>
      <c r="AE38" s="149" t="s">
        <v>396</v>
      </c>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ht="22.5" outlineLevel="1" x14ac:dyDescent="0.2">
      <c r="A39" s="179">
        <v>16</v>
      </c>
      <c r="B39" s="180" t="s">
        <v>425</v>
      </c>
      <c r="C39" s="188" t="s">
        <v>956</v>
      </c>
      <c r="D39" s="181" t="s">
        <v>924</v>
      </c>
      <c r="E39" s="182">
        <v>5</v>
      </c>
      <c r="F39" s="183"/>
      <c r="G39" s="184">
        <f t="shared" si="0"/>
        <v>0</v>
      </c>
      <c r="H39" s="183">
        <v>714</v>
      </c>
      <c r="I39" s="184">
        <f t="shared" si="1"/>
        <v>3570</v>
      </c>
      <c r="J39" s="183">
        <v>312.5</v>
      </c>
      <c r="K39" s="184">
        <f t="shared" si="2"/>
        <v>1562.5</v>
      </c>
      <c r="L39" s="184">
        <v>21</v>
      </c>
      <c r="M39" s="184">
        <f t="shared" si="3"/>
        <v>0</v>
      </c>
      <c r="N39" s="182">
        <v>0</v>
      </c>
      <c r="O39" s="182">
        <f t="shared" si="4"/>
        <v>0</v>
      </c>
      <c r="P39" s="184"/>
      <c r="Q39" s="184" t="s">
        <v>318</v>
      </c>
      <c r="R39" s="185" t="s">
        <v>319</v>
      </c>
      <c r="S39" s="159">
        <v>0</v>
      </c>
      <c r="T39" s="159">
        <f t="shared" si="5"/>
        <v>0</v>
      </c>
      <c r="U39" s="159"/>
      <c r="V39" s="159" t="s">
        <v>207</v>
      </c>
      <c r="W39" s="149"/>
      <c r="X39" s="149"/>
      <c r="Y39" s="149"/>
      <c r="Z39" s="149"/>
      <c r="AA39" s="149"/>
      <c r="AB39" s="149"/>
      <c r="AC39" s="149"/>
      <c r="AD39" s="149"/>
      <c r="AE39" s="149" t="s">
        <v>396</v>
      </c>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ht="22.5" outlineLevel="1" x14ac:dyDescent="0.2">
      <c r="A40" s="179">
        <v>17</v>
      </c>
      <c r="B40" s="180" t="s">
        <v>427</v>
      </c>
      <c r="C40" s="188" t="s">
        <v>957</v>
      </c>
      <c r="D40" s="181" t="s">
        <v>924</v>
      </c>
      <c r="E40" s="182">
        <v>6</v>
      </c>
      <c r="F40" s="183"/>
      <c r="G40" s="184">
        <f t="shared" si="0"/>
        <v>0</v>
      </c>
      <c r="H40" s="183">
        <v>658</v>
      </c>
      <c r="I40" s="184">
        <f t="shared" si="1"/>
        <v>3948</v>
      </c>
      <c r="J40" s="183">
        <v>187.5</v>
      </c>
      <c r="K40" s="184">
        <f t="shared" si="2"/>
        <v>1125</v>
      </c>
      <c r="L40" s="184">
        <v>21</v>
      </c>
      <c r="M40" s="184">
        <f t="shared" si="3"/>
        <v>0</v>
      </c>
      <c r="N40" s="182">
        <v>0</v>
      </c>
      <c r="O40" s="182">
        <f t="shared" si="4"/>
        <v>0</v>
      </c>
      <c r="P40" s="184"/>
      <c r="Q40" s="184" t="s">
        <v>318</v>
      </c>
      <c r="R40" s="185" t="s">
        <v>319</v>
      </c>
      <c r="S40" s="159">
        <v>0</v>
      </c>
      <c r="T40" s="159">
        <f t="shared" si="5"/>
        <v>0</v>
      </c>
      <c r="U40" s="159"/>
      <c r="V40" s="159" t="s">
        <v>207</v>
      </c>
      <c r="W40" s="149"/>
      <c r="X40" s="149"/>
      <c r="Y40" s="149"/>
      <c r="Z40" s="149"/>
      <c r="AA40" s="149"/>
      <c r="AB40" s="149"/>
      <c r="AC40" s="149"/>
      <c r="AD40" s="149"/>
      <c r="AE40" s="149" t="s">
        <v>396</v>
      </c>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row>
    <row r="41" spans="1:58" ht="22.5" outlineLevel="1" x14ac:dyDescent="0.2">
      <c r="A41" s="179">
        <v>18</v>
      </c>
      <c r="B41" s="180" t="s">
        <v>429</v>
      </c>
      <c r="C41" s="188" t="s">
        <v>958</v>
      </c>
      <c r="D41" s="181" t="s">
        <v>924</v>
      </c>
      <c r="E41" s="182">
        <v>6</v>
      </c>
      <c r="F41" s="183"/>
      <c r="G41" s="184">
        <f t="shared" si="0"/>
        <v>0</v>
      </c>
      <c r="H41" s="183">
        <v>308</v>
      </c>
      <c r="I41" s="184">
        <f t="shared" si="1"/>
        <v>1848</v>
      </c>
      <c r="J41" s="183">
        <v>125</v>
      </c>
      <c r="K41" s="184">
        <f t="shared" si="2"/>
        <v>750</v>
      </c>
      <c r="L41" s="184">
        <v>21</v>
      </c>
      <c r="M41" s="184">
        <f t="shared" si="3"/>
        <v>0</v>
      </c>
      <c r="N41" s="182">
        <v>0</v>
      </c>
      <c r="O41" s="182">
        <f t="shared" si="4"/>
        <v>0</v>
      </c>
      <c r="P41" s="184"/>
      <c r="Q41" s="184" t="s">
        <v>318</v>
      </c>
      <c r="R41" s="185" t="s">
        <v>319</v>
      </c>
      <c r="S41" s="159">
        <v>0</v>
      </c>
      <c r="T41" s="159">
        <f t="shared" si="5"/>
        <v>0</v>
      </c>
      <c r="U41" s="159"/>
      <c r="V41" s="159" t="s">
        <v>207</v>
      </c>
      <c r="W41" s="149"/>
      <c r="X41" s="149"/>
      <c r="Y41" s="149"/>
      <c r="Z41" s="149"/>
      <c r="AA41" s="149"/>
      <c r="AB41" s="149"/>
      <c r="AC41" s="149"/>
      <c r="AD41" s="149"/>
      <c r="AE41" s="149" t="s">
        <v>396</v>
      </c>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row>
    <row r="42" spans="1:58" ht="22.5" outlineLevel="1" x14ac:dyDescent="0.2">
      <c r="A42" s="179">
        <v>19</v>
      </c>
      <c r="B42" s="180" t="s">
        <v>431</v>
      </c>
      <c r="C42" s="188" t="s">
        <v>959</v>
      </c>
      <c r="D42" s="181" t="s">
        <v>924</v>
      </c>
      <c r="E42" s="182">
        <v>8</v>
      </c>
      <c r="F42" s="183"/>
      <c r="G42" s="184">
        <f t="shared" si="0"/>
        <v>0</v>
      </c>
      <c r="H42" s="183">
        <v>252</v>
      </c>
      <c r="I42" s="184">
        <f t="shared" si="1"/>
        <v>2016</v>
      </c>
      <c r="J42" s="183">
        <v>62.5</v>
      </c>
      <c r="K42" s="184">
        <f t="shared" si="2"/>
        <v>500</v>
      </c>
      <c r="L42" s="184">
        <v>21</v>
      </c>
      <c r="M42" s="184">
        <f t="shared" si="3"/>
        <v>0</v>
      </c>
      <c r="N42" s="182">
        <v>0</v>
      </c>
      <c r="O42" s="182">
        <f t="shared" si="4"/>
        <v>0</v>
      </c>
      <c r="P42" s="184"/>
      <c r="Q42" s="184" t="s">
        <v>318</v>
      </c>
      <c r="R42" s="185" t="s">
        <v>319</v>
      </c>
      <c r="S42" s="159">
        <v>0</v>
      </c>
      <c r="T42" s="159">
        <f t="shared" si="5"/>
        <v>0</v>
      </c>
      <c r="U42" s="159"/>
      <c r="V42" s="159" t="s">
        <v>207</v>
      </c>
      <c r="W42" s="149"/>
      <c r="X42" s="149"/>
      <c r="Y42" s="149"/>
      <c r="Z42" s="149"/>
      <c r="AA42" s="149"/>
      <c r="AB42" s="149"/>
      <c r="AC42" s="149"/>
      <c r="AD42" s="149"/>
      <c r="AE42" s="149" t="s">
        <v>396</v>
      </c>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row>
    <row r="43" spans="1:58" outlineLevel="1" x14ac:dyDescent="0.2">
      <c r="A43" s="179">
        <v>20</v>
      </c>
      <c r="B43" s="180" t="s">
        <v>433</v>
      </c>
      <c r="C43" s="188" t="s">
        <v>960</v>
      </c>
      <c r="D43" s="181" t="s">
        <v>926</v>
      </c>
      <c r="E43" s="182">
        <v>1</v>
      </c>
      <c r="F43" s="183"/>
      <c r="G43" s="184">
        <f t="shared" si="0"/>
        <v>0</v>
      </c>
      <c r="H43" s="183">
        <v>0</v>
      </c>
      <c r="I43" s="184">
        <f t="shared" si="1"/>
        <v>0</v>
      </c>
      <c r="J43" s="183">
        <v>4500</v>
      </c>
      <c r="K43" s="184">
        <f t="shared" si="2"/>
        <v>4500</v>
      </c>
      <c r="L43" s="184">
        <v>21</v>
      </c>
      <c r="M43" s="184">
        <f t="shared" si="3"/>
        <v>0</v>
      </c>
      <c r="N43" s="182">
        <v>0</v>
      </c>
      <c r="O43" s="182">
        <f t="shared" si="4"/>
        <v>0</v>
      </c>
      <c r="P43" s="184"/>
      <c r="Q43" s="184" t="s">
        <v>318</v>
      </c>
      <c r="R43" s="185" t="s">
        <v>319</v>
      </c>
      <c r="S43" s="159">
        <v>0</v>
      </c>
      <c r="T43" s="159">
        <f t="shared" si="5"/>
        <v>0</v>
      </c>
      <c r="U43" s="159"/>
      <c r="V43" s="159" t="s">
        <v>207</v>
      </c>
      <c r="W43" s="149"/>
      <c r="X43" s="149"/>
      <c r="Y43" s="149"/>
      <c r="Z43" s="149"/>
      <c r="AA43" s="149"/>
      <c r="AB43" s="149"/>
      <c r="AC43" s="149"/>
      <c r="AD43" s="149"/>
      <c r="AE43" s="149" t="s">
        <v>396</v>
      </c>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row>
    <row r="44" spans="1:58" outlineLevel="1" x14ac:dyDescent="0.2">
      <c r="A44" s="179">
        <v>21</v>
      </c>
      <c r="B44" s="180" t="s">
        <v>435</v>
      </c>
      <c r="C44" s="188" t="s">
        <v>961</v>
      </c>
      <c r="D44" s="181" t="s">
        <v>926</v>
      </c>
      <c r="E44" s="182">
        <v>6</v>
      </c>
      <c r="F44" s="183"/>
      <c r="G44" s="184">
        <f t="shared" si="0"/>
        <v>0</v>
      </c>
      <c r="H44" s="183">
        <v>0</v>
      </c>
      <c r="I44" s="184">
        <f t="shared" si="1"/>
        <v>0</v>
      </c>
      <c r="J44" s="183">
        <v>3000</v>
      </c>
      <c r="K44" s="184">
        <f t="shared" si="2"/>
        <v>18000</v>
      </c>
      <c r="L44" s="184">
        <v>21</v>
      </c>
      <c r="M44" s="184">
        <f t="shared" si="3"/>
        <v>0</v>
      </c>
      <c r="N44" s="182">
        <v>0</v>
      </c>
      <c r="O44" s="182">
        <f t="shared" si="4"/>
        <v>0</v>
      </c>
      <c r="P44" s="184"/>
      <c r="Q44" s="184" t="s">
        <v>318</v>
      </c>
      <c r="R44" s="185" t="s">
        <v>319</v>
      </c>
      <c r="S44" s="159">
        <v>0</v>
      </c>
      <c r="T44" s="159">
        <f t="shared" si="5"/>
        <v>0</v>
      </c>
      <c r="U44" s="159"/>
      <c r="V44" s="159" t="s">
        <v>207</v>
      </c>
      <c r="W44" s="149"/>
      <c r="X44" s="149"/>
      <c r="Y44" s="149"/>
      <c r="Z44" s="149"/>
      <c r="AA44" s="149"/>
      <c r="AB44" s="149"/>
      <c r="AC44" s="149"/>
      <c r="AD44" s="149"/>
      <c r="AE44" s="149" t="s">
        <v>396</v>
      </c>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row>
    <row r="45" spans="1:58" outlineLevel="1" x14ac:dyDescent="0.2">
      <c r="A45" s="179">
        <v>22</v>
      </c>
      <c r="B45" s="180" t="s">
        <v>437</v>
      </c>
      <c r="C45" s="188" t="s">
        <v>962</v>
      </c>
      <c r="D45" s="181" t="s">
        <v>926</v>
      </c>
      <c r="E45" s="182">
        <v>5</v>
      </c>
      <c r="F45" s="183"/>
      <c r="G45" s="184">
        <f t="shared" si="0"/>
        <v>0</v>
      </c>
      <c r="H45" s="183">
        <v>0</v>
      </c>
      <c r="I45" s="184">
        <f t="shared" si="1"/>
        <v>0</v>
      </c>
      <c r="J45" s="183">
        <v>2250</v>
      </c>
      <c r="K45" s="184">
        <f t="shared" si="2"/>
        <v>11250</v>
      </c>
      <c r="L45" s="184">
        <v>21</v>
      </c>
      <c r="M45" s="184">
        <f t="shared" si="3"/>
        <v>0</v>
      </c>
      <c r="N45" s="182">
        <v>0</v>
      </c>
      <c r="O45" s="182">
        <f t="shared" si="4"/>
        <v>0</v>
      </c>
      <c r="P45" s="184"/>
      <c r="Q45" s="184" t="s">
        <v>318</v>
      </c>
      <c r="R45" s="185" t="s">
        <v>319</v>
      </c>
      <c r="S45" s="159">
        <v>0</v>
      </c>
      <c r="T45" s="159">
        <f t="shared" si="5"/>
        <v>0</v>
      </c>
      <c r="U45" s="159"/>
      <c r="V45" s="159" t="s">
        <v>207</v>
      </c>
      <c r="W45" s="149"/>
      <c r="X45" s="149"/>
      <c r="Y45" s="149"/>
      <c r="Z45" s="149"/>
      <c r="AA45" s="149"/>
      <c r="AB45" s="149"/>
      <c r="AC45" s="149"/>
      <c r="AD45" s="149"/>
      <c r="AE45" s="149" t="s">
        <v>396</v>
      </c>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row>
    <row r="46" spans="1:58" outlineLevel="1" x14ac:dyDescent="0.2">
      <c r="A46" s="179">
        <v>23</v>
      </c>
      <c r="B46" s="180" t="s">
        <v>439</v>
      </c>
      <c r="C46" s="188" t="s">
        <v>963</v>
      </c>
      <c r="D46" s="181" t="s">
        <v>926</v>
      </c>
      <c r="E46" s="182">
        <v>3</v>
      </c>
      <c r="F46" s="183"/>
      <c r="G46" s="184">
        <f t="shared" si="0"/>
        <v>0</v>
      </c>
      <c r="H46" s="183">
        <v>0</v>
      </c>
      <c r="I46" s="184">
        <f t="shared" si="1"/>
        <v>0</v>
      </c>
      <c r="J46" s="183">
        <v>1500</v>
      </c>
      <c r="K46" s="184">
        <f t="shared" si="2"/>
        <v>4500</v>
      </c>
      <c r="L46" s="184">
        <v>21</v>
      </c>
      <c r="M46" s="184">
        <f t="shared" si="3"/>
        <v>0</v>
      </c>
      <c r="N46" s="182">
        <v>0</v>
      </c>
      <c r="O46" s="182">
        <f t="shared" si="4"/>
        <v>0</v>
      </c>
      <c r="P46" s="184"/>
      <c r="Q46" s="184" t="s">
        <v>318</v>
      </c>
      <c r="R46" s="185" t="s">
        <v>319</v>
      </c>
      <c r="S46" s="159">
        <v>0</v>
      </c>
      <c r="T46" s="159">
        <f t="shared" si="5"/>
        <v>0</v>
      </c>
      <c r="U46" s="159"/>
      <c r="V46" s="159" t="s">
        <v>207</v>
      </c>
      <c r="W46" s="149"/>
      <c r="X46" s="149"/>
      <c r="Y46" s="149"/>
      <c r="Z46" s="149"/>
      <c r="AA46" s="149"/>
      <c r="AB46" s="149"/>
      <c r="AC46" s="149"/>
      <c r="AD46" s="149"/>
      <c r="AE46" s="149" t="s">
        <v>396</v>
      </c>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row>
    <row r="47" spans="1:58" outlineLevel="1" x14ac:dyDescent="0.2">
      <c r="A47" s="179">
        <v>24</v>
      </c>
      <c r="B47" s="180" t="s">
        <v>441</v>
      </c>
      <c r="C47" s="188" t="s">
        <v>964</v>
      </c>
      <c r="D47" s="181" t="s">
        <v>926</v>
      </c>
      <c r="E47" s="182">
        <v>9</v>
      </c>
      <c r="F47" s="183"/>
      <c r="G47" s="184">
        <f t="shared" si="0"/>
        <v>0</v>
      </c>
      <c r="H47" s="183">
        <v>0</v>
      </c>
      <c r="I47" s="184">
        <f t="shared" si="1"/>
        <v>0</v>
      </c>
      <c r="J47" s="183">
        <v>750</v>
      </c>
      <c r="K47" s="184">
        <f t="shared" si="2"/>
        <v>6750</v>
      </c>
      <c r="L47" s="184">
        <v>21</v>
      </c>
      <c r="M47" s="184">
        <f t="shared" si="3"/>
        <v>0</v>
      </c>
      <c r="N47" s="182">
        <v>0</v>
      </c>
      <c r="O47" s="182">
        <f t="shared" si="4"/>
        <v>0</v>
      </c>
      <c r="P47" s="184"/>
      <c r="Q47" s="184" t="s">
        <v>318</v>
      </c>
      <c r="R47" s="185" t="s">
        <v>319</v>
      </c>
      <c r="S47" s="159">
        <v>0</v>
      </c>
      <c r="T47" s="159">
        <f t="shared" si="5"/>
        <v>0</v>
      </c>
      <c r="U47" s="159"/>
      <c r="V47" s="159" t="s">
        <v>207</v>
      </c>
      <c r="W47" s="149"/>
      <c r="X47" s="149"/>
      <c r="Y47" s="149"/>
      <c r="Z47" s="149"/>
      <c r="AA47" s="149"/>
      <c r="AB47" s="149"/>
      <c r="AC47" s="149"/>
      <c r="AD47" s="149"/>
      <c r="AE47" s="149" t="s">
        <v>396</v>
      </c>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row>
    <row r="48" spans="1:58" outlineLevel="1" x14ac:dyDescent="0.2">
      <c r="A48" s="179">
        <v>25</v>
      </c>
      <c r="B48" s="180" t="s">
        <v>443</v>
      </c>
      <c r="C48" s="188" t="s">
        <v>965</v>
      </c>
      <c r="D48" s="181" t="s">
        <v>926</v>
      </c>
      <c r="E48" s="182">
        <v>5</v>
      </c>
      <c r="F48" s="183"/>
      <c r="G48" s="184">
        <f t="shared" si="0"/>
        <v>0</v>
      </c>
      <c r="H48" s="183">
        <v>0</v>
      </c>
      <c r="I48" s="184">
        <f t="shared" si="1"/>
        <v>0</v>
      </c>
      <c r="J48" s="183">
        <v>600</v>
      </c>
      <c r="K48" s="184">
        <f t="shared" si="2"/>
        <v>3000</v>
      </c>
      <c r="L48" s="184">
        <v>21</v>
      </c>
      <c r="M48" s="184">
        <f t="shared" si="3"/>
        <v>0</v>
      </c>
      <c r="N48" s="182">
        <v>0</v>
      </c>
      <c r="O48" s="182">
        <f t="shared" si="4"/>
        <v>0</v>
      </c>
      <c r="P48" s="184"/>
      <c r="Q48" s="184" t="s">
        <v>318</v>
      </c>
      <c r="R48" s="185" t="s">
        <v>319</v>
      </c>
      <c r="S48" s="159">
        <v>0</v>
      </c>
      <c r="T48" s="159">
        <f t="shared" si="5"/>
        <v>0</v>
      </c>
      <c r="U48" s="159"/>
      <c r="V48" s="159" t="s">
        <v>207</v>
      </c>
      <c r="W48" s="149"/>
      <c r="X48" s="149"/>
      <c r="Y48" s="149"/>
      <c r="Z48" s="149"/>
      <c r="AA48" s="149"/>
      <c r="AB48" s="149"/>
      <c r="AC48" s="149"/>
      <c r="AD48" s="149"/>
      <c r="AE48" s="149" t="s">
        <v>396</v>
      </c>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row>
    <row r="49" spans="1:58" outlineLevel="1" x14ac:dyDescent="0.2">
      <c r="A49" s="179">
        <v>26</v>
      </c>
      <c r="B49" s="180" t="s">
        <v>445</v>
      </c>
      <c r="C49" s="188" t="s">
        <v>966</v>
      </c>
      <c r="D49" s="181" t="s">
        <v>926</v>
      </c>
      <c r="E49" s="182">
        <v>32</v>
      </c>
      <c r="F49" s="183"/>
      <c r="G49" s="184">
        <f t="shared" si="0"/>
        <v>0</v>
      </c>
      <c r="H49" s="183">
        <v>0</v>
      </c>
      <c r="I49" s="184">
        <f t="shared" si="1"/>
        <v>0</v>
      </c>
      <c r="J49" s="183">
        <v>1125</v>
      </c>
      <c r="K49" s="184">
        <f t="shared" si="2"/>
        <v>36000</v>
      </c>
      <c r="L49" s="184">
        <v>21</v>
      </c>
      <c r="M49" s="184">
        <f t="shared" si="3"/>
        <v>0</v>
      </c>
      <c r="N49" s="182">
        <v>0</v>
      </c>
      <c r="O49" s="182">
        <f t="shared" si="4"/>
        <v>0</v>
      </c>
      <c r="P49" s="184"/>
      <c r="Q49" s="184" t="s">
        <v>318</v>
      </c>
      <c r="R49" s="185" t="s">
        <v>319</v>
      </c>
      <c r="S49" s="159">
        <v>0</v>
      </c>
      <c r="T49" s="159">
        <f t="shared" si="5"/>
        <v>0</v>
      </c>
      <c r="U49" s="159"/>
      <c r="V49" s="159" t="s">
        <v>207</v>
      </c>
      <c r="W49" s="149"/>
      <c r="X49" s="149"/>
      <c r="Y49" s="149"/>
      <c r="Z49" s="149"/>
      <c r="AA49" s="149"/>
      <c r="AB49" s="149"/>
      <c r="AC49" s="149"/>
      <c r="AD49" s="149"/>
      <c r="AE49" s="149" t="s">
        <v>396</v>
      </c>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row>
    <row r="50" spans="1:58" ht="22.5" outlineLevel="1" x14ac:dyDescent="0.2">
      <c r="A50" s="179">
        <v>27</v>
      </c>
      <c r="B50" s="180" t="s">
        <v>447</v>
      </c>
      <c r="C50" s="188" t="s">
        <v>967</v>
      </c>
      <c r="D50" s="181" t="s">
        <v>926</v>
      </c>
      <c r="E50" s="182">
        <v>6</v>
      </c>
      <c r="F50" s="183"/>
      <c r="G50" s="184">
        <f t="shared" si="0"/>
        <v>0</v>
      </c>
      <c r="H50" s="183">
        <v>707</v>
      </c>
      <c r="I50" s="184">
        <f t="shared" si="1"/>
        <v>4242</v>
      </c>
      <c r="J50" s="183">
        <v>6000</v>
      </c>
      <c r="K50" s="184">
        <f t="shared" si="2"/>
        <v>36000</v>
      </c>
      <c r="L50" s="184">
        <v>21</v>
      </c>
      <c r="M50" s="184">
        <f t="shared" si="3"/>
        <v>0</v>
      </c>
      <c r="N50" s="182">
        <v>0</v>
      </c>
      <c r="O50" s="182">
        <f t="shared" si="4"/>
        <v>0</v>
      </c>
      <c r="P50" s="184"/>
      <c r="Q50" s="184" t="s">
        <v>318</v>
      </c>
      <c r="R50" s="185" t="s">
        <v>319</v>
      </c>
      <c r="S50" s="159">
        <v>0</v>
      </c>
      <c r="T50" s="159">
        <f t="shared" si="5"/>
        <v>0</v>
      </c>
      <c r="U50" s="159"/>
      <c r="V50" s="159" t="s">
        <v>207</v>
      </c>
      <c r="W50" s="149"/>
      <c r="X50" s="149"/>
      <c r="Y50" s="149"/>
      <c r="Z50" s="149"/>
      <c r="AA50" s="149"/>
      <c r="AB50" s="149"/>
      <c r="AC50" s="149"/>
      <c r="AD50" s="149"/>
      <c r="AE50" s="149" t="s">
        <v>396</v>
      </c>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row>
    <row r="51" spans="1:58" ht="22.5" outlineLevel="1" x14ac:dyDescent="0.2">
      <c r="A51" s="179">
        <v>28</v>
      </c>
      <c r="B51" s="180" t="s">
        <v>449</v>
      </c>
      <c r="C51" s="188" t="s">
        <v>968</v>
      </c>
      <c r="D51" s="181" t="s">
        <v>926</v>
      </c>
      <c r="E51" s="182">
        <v>35</v>
      </c>
      <c r="F51" s="183"/>
      <c r="G51" s="184">
        <f t="shared" si="0"/>
        <v>0</v>
      </c>
      <c r="H51" s="183">
        <v>350</v>
      </c>
      <c r="I51" s="184">
        <f t="shared" si="1"/>
        <v>12250</v>
      </c>
      <c r="J51" s="183">
        <v>4000</v>
      </c>
      <c r="K51" s="184">
        <f t="shared" si="2"/>
        <v>140000</v>
      </c>
      <c r="L51" s="184">
        <v>21</v>
      </c>
      <c r="M51" s="184">
        <f t="shared" si="3"/>
        <v>0</v>
      </c>
      <c r="N51" s="182">
        <v>0</v>
      </c>
      <c r="O51" s="182">
        <f t="shared" si="4"/>
        <v>0</v>
      </c>
      <c r="P51" s="184"/>
      <c r="Q51" s="184" t="s">
        <v>318</v>
      </c>
      <c r="R51" s="185" t="s">
        <v>319</v>
      </c>
      <c r="S51" s="159">
        <v>0</v>
      </c>
      <c r="T51" s="159">
        <f t="shared" si="5"/>
        <v>0</v>
      </c>
      <c r="U51" s="159"/>
      <c r="V51" s="159" t="s">
        <v>207</v>
      </c>
      <c r="W51" s="149"/>
      <c r="X51" s="149"/>
      <c r="Y51" s="149"/>
      <c r="Z51" s="149"/>
      <c r="AA51" s="149"/>
      <c r="AB51" s="149"/>
      <c r="AC51" s="149"/>
      <c r="AD51" s="149"/>
      <c r="AE51" s="149" t="s">
        <v>396</v>
      </c>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row>
    <row r="52" spans="1:58" ht="22.5" outlineLevel="1" x14ac:dyDescent="0.2">
      <c r="A52" s="179">
        <v>29</v>
      </c>
      <c r="B52" s="180" t="s">
        <v>451</v>
      </c>
      <c r="C52" s="188" t="s">
        <v>969</v>
      </c>
      <c r="D52" s="181" t="s">
        <v>926</v>
      </c>
      <c r="E52" s="182">
        <v>8</v>
      </c>
      <c r="F52" s="183"/>
      <c r="G52" s="184">
        <f t="shared" si="0"/>
        <v>0</v>
      </c>
      <c r="H52" s="183">
        <v>182</v>
      </c>
      <c r="I52" s="184">
        <f t="shared" si="1"/>
        <v>1456</v>
      </c>
      <c r="J52" s="183">
        <v>3000</v>
      </c>
      <c r="K52" s="184">
        <f t="shared" si="2"/>
        <v>24000</v>
      </c>
      <c r="L52" s="184">
        <v>21</v>
      </c>
      <c r="M52" s="184">
        <f t="shared" si="3"/>
        <v>0</v>
      </c>
      <c r="N52" s="182">
        <v>0</v>
      </c>
      <c r="O52" s="182">
        <f t="shared" si="4"/>
        <v>0</v>
      </c>
      <c r="P52" s="184"/>
      <c r="Q52" s="184" t="s">
        <v>318</v>
      </c>
      <c r="R52" s="185" t="s">
        <v>319</v>
      </c>
      <c r="S52" s="159">
        <v>0</v>
      </c>
      <c r="T52" s="159">
        <f t="shared" si="5"/>
        <v>0</v>
      </c>
      <c r="U52" s="159"/>
      <c r="V52" s="159" t="s">
        <v>207</v>
      </c>
      <c r="W52" s="149"/>
      <c r="X52" s="149"/>
      <c r="Y52" s="149"/>
      <c r="Z52" s="149"/>
      <c r="AA52" s="149"/>
      <c r="AB52" s="149"/>
      <c r="AC52" s="149"/>
      <c r="AD52" s="149"/>
      <c r="AE52" s="149" t="s">
        <v>396</v>
      </c>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row>
    <row r="53" spans="1:58" ht="22.5" outlineLevel="1" x14ac:dyDescent="0.2">
      <c r="A53" s="179">
        <v>30</v>
      </c>
      <c r="B53" s="180" t="s">
        <v>453</v>
      </c>
      <c r="C53" s="188" t="s">
        <v>970</v>
      </c>
      <c r="D53" s="181" t="s">
        <v>926</v>
      </c>
      <c r="E53" s="182">
        <v>14</v>
      </c>
      <c r="F53" s="183"/>
      <c r="G53" s="184">
        <f t="shared" si="0"/>
        <v>0</v>
      </c>
      <c r="H53" s="183">
        <v>70</v>
      </c>
      <c r="I53" s="184">
        <f t="shared" si="1"/>
        <v>980</v>
      </c>
      <c r="J53" s="183">
        <v>2000</v>
      </c>
      <c r="K53" s="184">
        <f t="shared" si="2"/>
        <v>28000</v>
      </c>
      <c r="L53" s="184">
        <v>21</v>
      </c>
      <c r="M53" s="184">
        <f t="shared" si="3"/>
        <v>0</v>
      </c>
      <c r="N53" s="182">
        <v>0</v>
      </c>
      <c r="O53" s="182">
        <f t="shared" si="4"/>
        <v>0</v>
      </c>
      <c r="P53" s="184"/>
      <c r="Q53" s="184" t="s">
        <v>318</v>
      </c>
      <c r="R53" s="185" t="s">
        <v>319</v>
      </c>
      <c r="S53" s="159">
        <v>0</v>
      </c>
      <c r="T53" s="159">
        <f t="shared" si="5"/>
        <v>0</v>
      </c>
      <c r="U53" s="159"/>
      <c r="V53" s="159" t="s">
        <v>207</v>
      </c>
      <c r="W53" s="149"/>
      <c r="X53" s="149"/>
      <c r="Y53" s="149"/>
      <c r="Z53" s="149"/>
      <c r="AA53" s="149"/>
      <c r="AB53" s="149"/>
      <c r="AC53" s="149"/>
      <c r="AD53" s="149"/>
      <c r="AE53" s="149" t="s">
        <v>396</v>
      </c>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row>
    <row r="54" spans="1:58" ht="22.5" outlineLevel="1" x14ac:dyDescent="0.2">
      <c r="A54" s="179">
        <v>31</v>
      </c>
      <c r="B54" s="180" t="s">
        <v>455</v>
      </c>
      <c r="C54" s="188" t="s">
        <v>971</v>
      </c>
      <c r="D54" s="181" t="s">
        <v>926</v>
      </c>
      <c r="E54" s="182">
        <v>10</v>
      </c>
      <c r="F54" s="183"/>
      <c r="G54" s="184">
        <f t="shared" si="0"/>
        <v>0</v>
      </c>
      <c r="H54" s="183">
        <v>42</v>
      </c>
      <c r="I54" s="184">
        <f t="shared" si="1"/>
        <v>420</v>
      </c>
      <c r="J54" s="183">
        <v>1000</v>
      </c>
      <c r="K54" s="184">
        <f t="shared" si="2"/>
        <v>10000</v>
      </c>
      <c r="L54" s="184">
        <v>21</v>
      </c>
      <c r="M54" s="184">
        <f t="shared" si="3"/>
        <v>0</v>
      </c>
      <c r="N54" s="182">
        <v>0</v>
      </c>
      <c r="O54" s="182">
        <f t="shared" si="4"/>
        <v>0</v>
      </c>
      <c r="P54" s="184"/>
      <c r="Q54" s="184" t="s">
        <v>318</v>
      </c>
      <c r="R54" s="185" t="s">
        <v>319</v>
      </c>
      <c r="S54" s="159">
        <v>0</v>
      </c>
      <c r="T54" s="159">
        <f t="shared" si="5"/>
        <v>0</v>
      </c>
      <c r="U54" s="159"/>
      <c r="V54" s="159" t="s">
        <v>207</v>
      </c>
      <c r="W54" s="149"/>
      <c r="X54" s="149"/>
      <c r="Y54" s="149"/>
      <c r="Z54" s="149"/>
      <c r="AA54" s="149"/>
      <c r="AB54" s="149"/>
      <c r="AC54" s="149"/>
      <c r="AD54" s="149"/>
      <c r="AE54" s="149" t="s">
        <v>396</v>
      </c>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row>
    <row r="55" spans="1:58" ht="22.5" outlineLevel="1" x14ac:dyDescent="0.2">
      <c r="A55" s="179">
        <v>32</v>
      </c>
      <c r="B55" s="180" t="s">
        <v>457</v>
      </c>
      <c r="C55" s="188" t="s">
        <v>972</v>
      </c>
      <c r="D55" s="181" t="s">
        <v>926</v>
      </c>
      <c r="E55" s="182">
        <v>16</v>
      </c>
      <c r="F55" s="183"/>
      <c r="G55" s="184">
        <f t="shared" si="0"/>
        <v>0</v>
      </c>
      <c r="H55" s="183">
        <v>35</v>
      </c>
      <c r="I55" s="184">
        <f t="shared" si="1"/>
        <v>560</v>
      </c>
      <c r="J55" s="183">
        <v>800</v>
      </c>
      <c r="K55" s="184">
        <f t="shared" si="2"/>
        <v>12800</v>
      </c>
      <c r="L55" s="184">
        <v>21</v>
      </c>
      <c r="M55" s="184">
        <f t="shared" si="3"/>
        <v>0</v>
      </c>
      <c r="N55" s="182">
        <v>0</v>
      </c>
      <c r="O55" s="182">
        <f t="shared" si="4"/>
        <v>0</v>
      </c>
      <c r="P55" s="184"/>
      <c r="Q55" s="184" t="s">
        <v>318</v>
      </c>
      <c r="R55" s="185" t="s">
        <v>319</v>
      </c>
      <c r="S55" s="159">
        <v>0</v>
      </c>
      <c r="T55" s="159">
        <f t="shared" si="5"/>
        <v>0</v>
      </c>
      <c r="U55" s="159"/>
      <c r="V55" s="159" t="s">
        <v>207</v>
      </c>
      <c r="W55" s="149"/>
      <c r="X55" s="149"/>
      <c r="Y55" s="149"/>
      <c r="Z55" s="149"/>
      <c r="AA55" s="149"/>
      <c r="AB55" s="149"/>
      <c r="AC55" s="149"/>
      <c r="AD55" s="149"/>
      <c r="AE55" s="149" t="s">
        <v>396</v>
      </c>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row>
    <row r="56" spans="1:58" ht="22.5" outlineLevel="1" x14ac:dyDescent="0.2">
      <c r="A56" s="179">
        <v>33</v>
      </c>
      <c r="B56" s="180" t="s">
        <v>459</v>
      </c>
      <c r="C56" s="188" t="s">
        <v>973</v>
      </c>
      <c r="D56" s="181" t="s">
        <v>926</v>
      </c>
      <c r="E56" s="182">
        <v>104</v>
      </c>
      <c r="F56" s="183"/>
      <c r="G56" s="184">
        <f t="shared" si="0"/>
        <v>0</v>
      </c>
      <c r="H56" s="183">
        <v>296.8</v>
      </c>
      <c r="I56" s="184">
        <f t="shared" si="1"/>
        <v>30867.200000000001</v>
      </c>
      <c r="J56" s="183">
        <v>1500</v>
      </c>
      <c r="K56" s="184">
        <f t="shared" si="2"/>
        <v>156000</v>
      </c>
      <c r="L56" s="184">
        <v>21</v>
      </c>
      <c r="M56" s="184">
        <f t="shared" si="3"/>
        <v>0</v>
      </c>
      <c r="N56" s="182">
        <v>0</v>
      </c>
      <c r="O56" s="182">
        <f t="shared" si="4"/>
        <v>0</v>
      </c>
      <c r="P56" s="184"/>
      <c r="Q56" s="184" t="s">
        <v>318</v>
      </c>
      <c r="R56" s="185" t="s">
        <v>319</v>
      </c>
      <c r="S56" s="159">
        <v>0</v>
      </c>
      <c r="T56" s="159">
        <f t="shared" si="5"/>
        <v>0</v>
      </c>
      <c r="U56" s="159"/>
      <c r="V56" s="159" t="s">
        <v>207</v>
      </c>
      <c r="W56" s="149"/>
      <c r="X56" s="149"/>
      <c r="Y56" s="149"/>
      <c r="Z56" s="149"/>
      <c r="AA56" s="149"/>
      <c r="AB56" s="149"/>
      <c r="AC56" s="149"/>
      <c r="AD56" s="149"/>
      <c r="AE56" s="149" t="s">
        <v>396</v>
      </c>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row>
    <row r="57" spans="1:58" ht="22.5" outlineLevel="1" x14ac:dyDescent="0.2">
      <c r="A57" s="179">
        <v>34</v>
      </c>
      <c r="B57" s="180" t="s">
        <v>461</v>
      </c>
      <c r="C57" s="188" t="s">
        <v>974</v>
      </c>
      <c r="D57" s="181" t="s">
        <v>926</v>
      </c>
      <c r="E57" s="182">
        <v>12</v>
      </c>
      <c r="F57" s="183"/>
      <c r="G57" s="184">
        <f t="shared" si="0"/>
        <v>0</v>
      </c>
      <c r="H57" s="183">
        <v>252</v>
      </c>
      <c r="I57" s="184">
        <f t="shared" si="1"/>
        <v>3024</v>
      </c>
      <c r="J57" s="183">
        <v>12000</v>
      </c>
      <c r="K57" s="184">
        <f t="shared" si="2"/>
        <v>144000</v>
      </c>
      <c r="L57" s="184">
        <v>21</v>
      </c>
      <c r="M57" s="184">
        <f t="shared" si="3"/>
        <v>0</v>
      </c>
      <c r="N57" s="182">
        <v>0</v>
      </c>
      <c r="O57" s="182">
        <f t="shared" si="4"/>
        <v>0</v>
      </c>
      <c r="P57" s="184"/>
      <c r="Q57" s="184" t="s">
        <v>318</v>
      </c>
      <c r="R57" s="185" t="s">
        <v>319</v>
      </c>
      <c r="S57" s="159">
        <v>0</v>
      </c>
      <c r="T57" s="159">
        <f t="shared" si="5"/>
        <v>0</v>
      </c>
      <c r="U57" s="159"/>
      <c r="V57" s="159" t="s">
        <v>207</v>
      </c>
      <c r="W57" s="149"/>
      <c r="X57" s="149"/>
      <c r="Y57" s="149"/>
      <c r="Z57" s="149"/>
      <c r="AA57" s="149"/>
      <c r="AB57" s="149"/>
      <c r="AC57" s="149"/>
      <c r="AD57" s="149"/>
      <c r="AE57" s="149" t="s">
        <v>396</v>
      </c>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row>
    <row r="58" spans="1:58" ht="22.5" outlineLevel="1" x14ac:dyDescent="0.2">
      <c r="A58" s="179">
        <v>35</v>
      </c>
      <c r="B58" s="180" t="s">
        <v>463</v>
      </c>
      <c r="C58" s="188" t="s">
        <v>975</v>
      </c>
      <c r="D58" s="181" t="s">
        <v>926</v>
      </c>
      <c r="E58" s="182">
        <v>6</v>
      </c>
      <c r="F58" s="183"/>
      <c r="G58" s="184">
        <f t="shared" si="0"/>
        <v>0</v>
      </c>
      <c r="H58" s="183">
        <v>700</v>
      </c>
      <c r="I58" s="184">
        <f t="shared" si="1"/>
        <v>4200</v>
      </c>
      <c r="J58" s="183">
        <v>6000</v>
      </c>
      <c r="K58" s="184">
        <f t="shared" si="2"/>
        <v>36000</v>
      </c>
      <c r="L58" s="184">
        <v>21</v>
      </c>
      <c r="M58" s="184">
        <f t="shared" si="3"/>
        <v>0</v>
      </c>
      <c r="N58" s="182">
        <v>0</v>
      </c>
      <c r="O58" s="182">
        <f t="shared" si="4"/>
        <v>0</v>
      </c>
      <c r="P58" s="184"/>
      <c r="Q58" s="184" t="s">
        <v>318</v>
      </c>
      <c r="R58" s="185" t="s">
        <v>319</v>
      </c>
      <c r="S58" s="159">
        <v>0</v>
      </c>
      <c r="T58" s="159">
        <f t="shared" si="5"/>
        <v>0</v>
      </c>
      <c r="U58" s="159"/>
      <c r="V58" s="159" t="s">
        <v>207</v>
      </c>
      <c r="W58" s="149"/>
      <c r="X58" s="149"/>
      <c r="Y58" s="149"/>
      <c r="Z58" s="149"/>
      <c r="AA58" s="149"/>
      <c r="AB58" s="149"/>
      <c r="AC58" s="149"/>
      <c r="AD58" s="149"/>
      <c r="AE58" s="149" t="s">
        <v>396</v>
      </c>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row>
    <row r="59" spans="1:58" ht="22.5" outlineLevel="1" x14ac:dyDescent="0.2">
      <c r="A59" s="179">
        <v>36</v>
      </c>
      <c r="B59" s="180" t="s">
        <v>465</v>
      </c>
      <c r="C59" s="188" t="s">
        <v>976</v>
      </c>
      <c r="D59" s="181" t="s">
        <v>926</v>
      </c>
      <c r="E59" s="182">
        <v>19</v>
      </c>
      <c r="F59" s="183"/>
      <c r="G59" s="184">
        <f t="shared" si="0"/>
        <v>0</v>
      </c>
      <c r="H59" s="183">
        <v>350</v>
      </c>
      <c r="I59" s="184">
        <f t="shared" si="1"/>
        <v>6650</v>
      </c>
      <c r="J59" s="183">
        <v>4000</v>
      </c>
      <c r="K59" s="184">
        <f t="shared" si="2"/>
        <v>76000</v>
      </c>
      <c r="L59" s="184">
        <v>21</v>
      </c>
      <c r="M59" s="184">
        <f t="shared" si="3"/>
        <v>0</v>
      </c>
      <c r="N59" s="182">
        <v>0</v>
      </c>
      <c r="O59" s="182">
        <f t="shared" si="4"/>
        <v>0</v>
      </c>
      <c r="P59" s="184"/>
      <c r="Q59" s="184" t="s">
        <v>318</v>
      </c>
      <c r="R59" s="185" t="s">
        <v>319</v>
      </c>
      <c r="S59" s="159">
        <v>0</v>
      </c>
      <c r="T59" s="159">
        <f t="shared" si="5"/>
        <v>0</v>
      </c>
      <c r="U59" s="159"/>
      <c r="V59" s="159" t="s">
        <v>207</v>
      </c>
      <c r="W59" s="149"/>
      <c r="X59" s="149"/>
      <c r="Y59" s="149"/>
      <c r="Z59" s="149"/>
      <c r="AA59" s="149"/>
      <c r="AB59" s="149"/>
      <c r="AC59" s="149"/>
      <c r="AD59" s="149"/>
      <c r="AE59" s="149" t="s">
        <v>396</v>
      </c>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row>
    <row r="60" spans="1:58" ht="22.5" outlineLevel="1" x14ac:dyDescent="0.2">
      <c r="A60" s="179">
        <v>37</v>
      </c>
      <c r="B60" s="180" t="s">
        <v>467</v>
      </c>
      <c r="C60" s="188" t="s">
        <v>977</v>
      </c>
      <c r="D60" s="181" t="s">
        <v>926</v>
      </c>
      <c r="E60" s="182">
        <v>10</v>
      </c>
      <c r="F60" s="183"/>
      <c r="G60" s="184">
        <f t="shared" si="0"/>
        <v>0</v>
      </c>
      <c r="H60" s="183">
        <v>182</v>
      </c>
      <c r="I60" s="184">
        <f t="shared" si="1"/>
        <v>1820</v>
      </c>
      <c r="J60" s="183">
        <v>3000</v>
      </c>
      <c r="K60" s="184">
        <f t="shared" si="2"/>
        <v>30000</v>
      </c>
      <c r="L60" s="184">
        <v>21</v>
      </c>
      <c r="M60" s="184">
        <f t="shared" si="3"/>
        <v>0</v>
      </c>
      <c r="N60" s="182">
        <v>0</v>
      </c>
      <c r="O60" s="182">
        <f t="shared" si="4"/>
        <v>0</v>
      </c>
      <c r="P60" s="184"/>
      <c r="Q60" s="184" t="s">
        <v>318</v>
      </c>
      <c r="R60" s="185" t="s">
        <v>319</v>
      </c>
      <c r="S60" s="159">
        <v>0</v>
      </c>
      <c r="T60" s="159">
        <f t="shared" si="5"/>
        <v>0</v>
      </c>
      <c r="U60" s="159"/>
      <c r="V60" s="159" t="s">
        <v>207</v>
      </c>
      <c r="W60" s="149"/>
      <c r="X60" s="149"/>
      <c r="Y60" s="149"/>
      <c r="Z60" s="149"/>
      <c r="AA60" s="149"/>
      <c r="AB60" s="149"/>
      <c r="AC60" s="149"/>
      <c r="AD60" s="149"/>
      <c r="AE60" s="149" t="s">
        <v>396</v>
      </c>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row>
    <row r="61" spans="1:58" ht="22.5" outlineLevel="1" x14ac:dyDescent="0.2">
      <c r="A61" s="179">
        <v>38</v>
      </c>
      <c r="B61" s="180" t="s">
        <v>469</v>
      </c>
      <c r="C61" s="188" t="s">
        <v>978</v>
      </c>
      <c r="D61" s="181" t="s">
        <v>926</v>
      </c>
      <c r="E61" s="182">
        <v>2</v>
      </c>
      <c r="F61" s="183"/>
      <c r="G61" s="184">
        <f t="shared" si="0"/>
        <v>0</v>
      </c>
      <c r="H61" s="183">
        <v>70</v>
      </c>
      <c r="I61" s="184">
        <f t="shared" si="1"/>
        <v>140</v>
      </c>
      <c r="J61" s="183">
        <v>2000</v>
      </c>
      <c r="K61" s="184">
        <f t="shared" si="2"/>
        <v>4000</v>
      </c>
      <c r="L61" s="184">
        <v>21</v>
      </c>
      <c r="M61" s="184">
        <f t="shared" si="3"/>
        <v>0</v>
      </c>
      <c r="N61" s="182">
        <v>0</v>
      </c>
      <c r="O61" s="182">
        <f t="shared" si="4"/>
        <v>0</v>
      </c>
      <c r="P61" s="184"/>
      <c r="Q61" s="184" t="s">
        <v>318</v>
      </c>
      <c r="R61" s="185" t="s">
        <v>319</v>
      </c>
      <c r="S61" s="159">
        <v>0</v>
      </c>
      <c r="T61" s="159">
        <f t="shared" si="5"/>
        <v>0</v>
      </c>
      <c r="U61" s="159"/>
      <c r="V61" s="159" t="s">
        <v>207</v>
      </c>
      <c r="W61" s="149"/>
      <c r="X61" s="149"/>
      <c r="Y61" s="149"/>
      <c r="Z61" s="149"/>
      <c r="AA61" s="149"/>
      <c r="AB61" s="149"/>
      <c r="AC61" s="149"/>
      <c r="AD61" s="149"/>
      <c r="AE61" s="149" t="s">
        <v>396</v>
      </c>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row>
    <row r="62" spans="1:58" ht="22.5" outlineLevel="1" x14ac:dyDescent="0.2">
      <c r="A62" s="179">
        <v>39</v>
      </c>
      <c r="B62" s="180" t="s">
        <v>471</v>
      </c>
      <c r="C62" s="188" t="s">
        <v>979</v>
      </c>
      <c r="D62" s="181" t="s">
        <v>926</v>
      </c>
      <c r="E62" s="182">
        <v>8</v>
      </c>
      <c r="F62" s="183"/>
      <c r="G62" s="184">
        <f t="shared" si="0"/>
        <v>0</v>
      </c>
      <c r="H62" s="183">
        <v>42</v>
      </c>
      <c r="I62" s="184">
        <f t="shared" si="1"/>
        <v>336</v>
      </c>
      <c r="J62" s="183">
        <v>1000</v>
      </c>
      <c r="K62" s="184">
        <f t="shared" si="2"/>
        <v>8000</v>
      </c>
      <c r="L62" s="184">
        <v>21</v>
      </c>
      <c r="M62" s="184">
        <f t="shared" si="3"/>
        <v>0</v>
      </c>
      <c r="N62" s="182">
        <v>0</v>
      </c>
      <c r="O62" s="182">
        <f t="shared" si="4"/>
        <v>0</v>
      </c>
      <c r="P62" s="184"/>
      <c r="Q62" s="184" t="s">
        <v>318</v>
      </c>
      <c r="R62" s="185" t="s">
        <v>319</v>
      </c>
      <c r="S62" s="159">
        <v>0</v>
      </c>
      <c r="T62" s="159">
        <f t="shared" si="5"/>
        <v>0</v>
      </c>
      <c r="U62" s="159"/>
      <c r="V62" s="159" t="s">
        <v>207</v>
      </c>
      <c r="W62" s="149"/>
      <c r="X62" s="149"/>
      <c r="Y62" s="149"/>
      <c r="Z62" s="149"/>
      <c r="AA62" s="149"/>
      <c r="AB62" s="149"/>
      <c r="AC62" s="149"/>
      <c r="AD62" s="149"/>
      <c r="AE62" s="149" t="s">
        <v>396</v>
      </c>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row>
    <row r="63" spans="1:58" ht="22.5" outlineLevel="1" x14ac:dyDescent="0.2">
      <c r="A63" s="179">
        <v>40</v>
      </c>
      <c r="B63" s="180" t="s">
        <v>473</v>
      </c>
      <c r="C63" s="188" t="s">
        <v>980</v>
      </c>
      <c r="D63" s="181" t="s">
        <v>926</v>
      </c>
      <c r="E63" s="182">
        <v>8</v>
      </c>
      <c r="F63" s="183"/>
      <c r="G63" s="184">
        <f t="shared" ref="G63:G85" si="6">ROUND(E63*F63,2)</f>
        <v>0</v>
      </c>
      <c r="H63" s="183">
        <v>35</v>
      </c>
      <c r="I63" s="184">
        <f t="shared" ref="I63:I85" si="7">ROUND(E63*H63,2)</f>
        <v>280</v>
      </c>
      <c r="J63" s="183">
        <v>800</v>
      </c>
      <c r="K63" s="184">
        <f t="shared" ref="K63:K85" si="8">ROUND(E63*J63,2)</f>
        <v>6400</v>
      </c>
      <c r="L63" s="184">
        <v>21</v>
      </c>
      <c r="M63" s="184">
        <f t="shared" ref="M63:M85" si="9">G63*(1+L63/100)</f>
        <v>0</v>
      </c>
      <c r="N63" s="182">
        <v>0</v>
      </c>
      <c r="O63" s="182">
        <f t="shared" ref="O63:O85" si="10">ROUND(E63*N63,2)</f>
        <v>0</v>
      </c>
      <c r="P63" s="184"/>
      <c r="Q63" s="184" t="s">
        <v>318</v>
      </c>
      <c r="R63" s="185" t="s">
        <v>319</v>
      </c>
      <c r="S63" s="159">
        <v>0</v>
      </c>
      <c r="T63" s="159">
        <f t="shared" ref="T63:T85" si="11">ROUND(E63*S63,2)</f>
        <v>0</v>
      </c>
      <c r="U63" s="159"/>
      <c r="V63" s="159" t="s">
        <v>207</v>
      </c>
      <c r="W63" s="149"/>
      <c r="X63" s="149"/>
      <c r="Y63" s="149"/>
      <c r="Z63" s="149"/>
      <c r="AA63" s="149"/>
      <c r="AB63" s="149"/>
      <c r="AC63" s="149"/>
      <c r="AD63" s="149"/>
      <c r="AE63" s="149" t="s">
        <v>396</v>
      </c>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row>
    <row r="64" spans="1:58" ht="22.5" outlineLevel="1" x14ac:dyDescent="0.2">
      <c r="A64" s="179">
        <v>41</v>
      </c>
      <c r="B64" s="180" t="s">
        <v>475</v>
      </c>
      <c r="C64" s="188" t="s">
        <v>981</v>
      </c>
      <c r="D64" s="181" t="s">
        <v>926</v>
      </c>
      <c r="E64" s="182">
        <v>12</v>
      </c>
      <c r="F64" s="183"/>
      <c r="G64" s="184">
        <f t="shared" si="6"/>
        <v>0</v>
      </c>
      <c r="H64" s="183">
        <v>296.8</v>
      </c>
      <c r="I64" s="184">
        <f t="shared" si="7"/>
        <v>3561.6</v>
      </c>
      <c r="J64" s="183">
        <v>1500</v>
      </c>
      <c r="K64" s="184">
        <f t="shared" si="8"/>
        <v>18000</v>
      </c>
      <c r="L64" s="184">
        <v>21</v>
      </c>
      <c r="M64" s="184">
        <f t="shared" si="9"/>
        <v>0</v>
      </c>
      <c r="N64" s="182">
        <v>0</v>
      </c>
      <c r="O64" s="182">
        <f t="shared" si="10"/>
        <v>0</v>
      </c>
      <c r="P64" s="184"/>
      <c r="Q64" s="184" t="s">
        <v>318</v>
      </c>
      <c r="R64" s="185" t="s">
        <v>319</v>
      </c>
      <c r="S64" s="159">
        <v>0</v>
      </c>
      <c r="T64" s="159">
        <f t="shared" si="11"/>
        <v>0</v>
      </c>
      <c r="U64" s="159"/>
      <c r="V64" s="159" t="s">
        <v>207</v>
      </c>
      <c r="W64" s="149"/>
      <c r="X64" s="149"/>
      <c r="Y64" s="149"/>
      <c r="Z64" s="149"/>
      <c r="AA64" s="149"/>
      <c r="AB64" s="149"/>
      <c r="AC64" s="149"/>
      <c r="AD64" s="149"/>
      <c r="AE64" s="149" t="s">
        <v>396</v>
      </c>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row>
    <row r="65" spans="1:58" ht="22.5" outlineLevel="1" x14ac:dyDescent="0.2">
      <c r="A65" s="179">
        <v>42</v>
      </c>
      <c r="B65" s="180" t="s">
        <v>477</v>
      </c>
      <c r="C65" s="188" t="s">
        <v>982</v>
      </c>
      <c r="D65" s="181" t="s">
        <v>926</v>
      </c>
      <c r="E65" s="182">
        <v>12</v>
      </c>
      <c r="F65" s="183"/>
      <c r="G65" s="184">
        <f t="shared" si="6"/>
        <v>0</v>
      </c>
      <c r="H65" s="183">
        <v>252</v>
      </c>
      <c r="I65" s="184">
        <f t="shared" si="7"/>
        <v>3024</v>
      </c>
      <c r="J65" s="183">
        <v>1200</v>
      </c>
      <c r="K65" s="184">
        <f t="shared" si="8"/>
        <v>14400</v>
      </c>
      <c r="L65" s="184">
        <v>21</v>
      </c>
      <c r="M65" s="184">
        <f t="shared" si="9"/>
        <v>0</v>
      </c>
      <c r="N65" s="182">
        <v>0</v>
      </c>
      <c r="O65" s="182">
        <f t="shared" si="10"/>
        <v>0</v>
      </c>
      <c r="P65" s="184"/>
      <c r="Q65" s="184" t="s">
        <v>318</v>
      </c>
      <c r="R65" s="185" t="s">
        <v>319</v>
      </c>
      <c r="S65" s="159">
        <v>0</v>
      </c>
      <c r="T65" s="159">
        <f t="shared" si="11"/>
        <v>0</v>
      </c>
      <c r="U65" s="159"/>
      <c r="V65" s="159" t="s">
        <v>207</v>
      </c>
      <c r="W65" s="149"/>
      <c r="X65" s="149"/>
      <c r="Y65" s="149"/>
      <c r="Z65" s="149"/>
      <c r="AA65" s="149"/>
      <c r="AB65" s="149"/>
      <c r="AC65" s="149"/>
      <c r="AD65" s="149"/>
      <c r="AE65" s="149" t="s">
        <v>396</v>
      </c>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row>
    <row r="66" spans="1:58" ht="22.5" outlineLevel="1" x14ac:dyDescent="0.2">
      <c r="A66" s="179">
        <v>43</v>
      </c>
      <c r="B66" s="180" t="s">
        <v>479</v>
      </c>
      <c r="C66" s="188" t="s">
        <v>983</v>
      </c>
      <c r="D66" s="181" t="s">
        <v>926</v>
      </c>
      <c r="E66" s="182">
        <v>18</v>
      </c>
      <c r="F66" s="183"/>
      <c r="G66" s="184">
        <f t="shared" si="6"/>
        <v>0</v>
      </c>
      <c r="H66" s="183">
        <v>420</v>
      </c>
      <c r="I66" s="184">
        <f t="shared" si="7"/>
        <v>7560</v>
      </c>
      <c r="J66" s="183">
        <v>1325</v>
      </c>
      <c r="K66" s="184">
        <f t="shared" si="8"/>
        <v>23850</v>
      </c>
      <c r="L66" s="184">
        <v>21</v>
      </c>
      <c r="M66" s="184">
        <f t="shared" si="9"/>
        <v>0</v>
      </c>
      <c r="N66" s="182">
        <v>0</v>
      </c>
      <c r="O66" s="182">
        <f t="shared" si="10"/>
        <v>0</v>
      </c>
      <c r="P66" s="184"/>
      <c r="Q66" s="184" t="s">
        <v>318</v>
      </c>
      <c r="R66" s="185" t="s">
        <v>319</v>
      </c>
      <c r="S66" s="159">
        <v>0</v>
      </c>
      <c r="T66" s="159">
        <f t="shared" si="11"/>
        <v>0</v>
      </c>
      <c r="U66" s="159"/>
      <c r="V66" s="159" t="s">
        <v>207</v>
      </c>
      <c r="W66" s="149"/>
      <c r="X66" s="149"/>
      <c r="Y66" s="149"/>
      <c r="Z66" s="149"/>
      <c r="AA66" s="149"/>
      <c r="AB66" s="149"/>
      <c r="AC66" s="149"/>
      <c r="AD66" s="149"/>
      <c r="AE66" s="149" t="s">
        <v>396</v>
      </c>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row>
    <row r="67" spans="1:58" ht="22.5" outlineLevel="1" x14ac:dyDescent="0.2">
      <c r="A67" s="179">
        <v>44</v>
      </c>
      <c r="B67" s="180" t="s">
        <v>481</v>
      </c>
      <c r="C67" s="188" t="s">
        <v>984</v>
      </c>
      <c r="D67" s="181" t="s">
        <v>926</v>
      </c>
      <c r="E67" s="182">
        <v>6</v>
      </c>
      <c r="F67" s="183"/>
      <c r="G67" s="184">
        <f t="shared" si="6"/>
        <v>0</v>
      </c>
      <c r="H67" s="183">
        <v>980</v>
      </c>
      <c r="I67" s="184">
        <f t="shared" si="7"/>
        <v>5880</v>
      </c>
      <c r="J67" s="183">
        <v>1500</v>
      </c>
      <c r="K67" s="184">
        <f t="shared" si="8"/>
        <v>9000</v>
      </c>
      <c r="L67" s="184">
        <v>21</v>
      </c>
      <c r="M67" s="184">
        <f t="shared" si="9"/>
        <v>0</v>
      </c>
      <c r="N67" s="182">
        <v>0</v>
      </c>
      <c r="O67" s="182">
        <f t="shared" si="10"/>
        <v>0</v>
      </c>
      <c r="P67" s="184"/>
      <c r="Q67" s="184" t="s">
        <v>318</v>
      </c>
      <c r="R67" s="185" t="s">
        <v>319</v>
      </c>
      <c r="S67" s="159">
        <v>0</v>
      </c>
      <c r="T67" s="159">
        <f t="shared" si="11"/>
        <v>0</v>
      </c>
      <c r="U67" s="159"/>
      <c r="V67" s="159" t="s">
        <v>207</v>
      </c>
      <c r="W67" s="149"/>
      <c r="X67" s="149"/>
      <c r="Y67" s="149"/>
      <c r="Z67" s="149"/>
      <c r="AA67" s="149"/>
      <c r="AB67" s="149"/>
      <c r="AC67" s="149"/>
      <c r="AD67" s="149"/>
      <c r="AE67" s="149" t="s">
        <v>396</v>
      </c>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row>
    <row r="68" spans="1:58" ht="22.5" outlineLevel="1" x14ac:dyDescent="0.2">
      <c r="A68" s="179">
        <v>45</v>
      </c>
      <c r="B68" s="180" t="s">
        <v>483</v>
      </c>
      <c r="C68" s="188" t="s">
        <v>985</v>
      </c>
      <c r="D68" s="181" t="s">
        <v>926</v>
      </c>
      <c r="E68" s="182">
        <v>6</v>
      </c>
      <c r="F68" s="183"/>
      <c r="G68" s="184">
        <f t="shared" si="6"/>
        <v>0</v>
      </c>
      <c r="H68" s="183">
        <v>420</v>
      </c>
      <c r="I68" s="184">
        <f t="shared" si="7"/>
        <v>2520</v>
      </c>
      <c r="J68" s="183">
        <v>1000</v>
      </c>
      <c r="K68" s="184">
        <f t="shared" si="8"/>
        <v>6000</v>
      </c>
      <c r="L68" s="184">
        <v>21</v>
      </c>
      <c r="M68" s="184">
        <f t="shared" si="9"/>
        <v>0</v>
      </c>
      <c r="N68" s="182">
        <v>0</v>
      </c>
      <c r="O68" s="182">
        <f t="shared" si="10"/>
        <v>0</v>
      </c>
      <c r="P68" s="184"/>
      <c r="Q68" s="184" t="s">
        <v>318</v>
      </c>
      <c r="R68" s="185" t="s">
        <v>319</v>
      </c>
      <c r="S68" s="159">
        <v>0</v>
      </c>
      <c r="T68" s="159">
        <f t="shared" si="11"/>
        <v>0</v>
      </c>
      <c r="U68" s="159"/>
      <c r="V68" s="159" t="s">
        <v>207</v>
      </c>
      <c r="W68" s="149"/>
      <c r="X68" s="149"/>
      <c r="Y68" s="149"/>
      <c r="Z68" s="149"/>
      <c r="AA68" s="149"/>
      <c r="AB68" s="149"/>
      <c r="AC68" s="149"/>
      <c r="AD68" s="149"/>
      <c r="AE68" s="149" t="s">
        <v>396</v>
      </c>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row>
    <row r="69" spans="1:58" ht="22.5" outlineLevel="1" x14ac:dyDescent="0.2">
      <c r="A69" s="179">
        <v>46</v>
      </c>
      <c r="B69" s="180" t="s">
        <v>485</v>
      </c>
      <c r="C69" s="188" t="s">
        <v>986</v>
      </c>
      <c r="D69" s="181" t="s">
        <v>926</v>
      </c>
      <c r="E69" s="182">
        <v>2</v>
      </c>
      <c r="F69" s="183"/>
      <c r="G69" s="184">
        <f t="shared" si="6"/>
        <v>0</v>
      </c>
      <c r="H69" s="183">
        <v>770</v>
      </c>
      <c r="I69" s="184">
        <f t="shared" si="7"/>
        <v>1540</v>
      </c>
      <c r="J69" s="183">
        <v>3000</v>
      </c>
      <c r="K69" s="184">
        <f t="shared" si="8"/>
        <v>6000</v>
      </c>
      <c r="L69" s="184">
        <v>21</v>
      </c>
      <c r="M69" s="184">
        <f t="shared" si="9"/>
        <v>0</v>
      </c>
      <c r="N69" s="182">
        <v>0</v>
      </c>
      <c r="O69" s="182">
        <f t="shared" si="10"/>
        <v>0</v>
      </c>
      <c r="P69" s="184"/>
      <c r="Q69" s="184" t="s">
        <v>318</v>
      </c>
      <c r="R69" s="185" t="s">
        <v>319</v>
      </c>
      <c r="S69" s="159">
        <v>0</v>
      </c>
      <c r="T69" s="159">
        <f t="shared" si="11"/>
        <v>0</v>
      </c>
      <c r="U69" s="159"/>
      <c r="V69" s="159" t="s">
        <v>207</v>
      </c>
      <c r="W69" s="149"/>
      <c r="X69" s="149"/>
      <c r="Y69" s="149"/>
      <c r="Z69" s="149"/>
      <c r="AA69" s="149"/>
      <c r="AB69" s="149"/>
      <c r="AC69" s="149"/>
      <c r="AD69" s="149"/>
      <c r="AE69" s="149" t="s">
        <v>396</v>
      </c>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row>
    <row r="70" spans="1:58" ht="22.5" outlineLevel="1" x14ac:dyDescent="0.2">
      <c r="A70" s="179">
        <v>47</v>
      </c>
      <c r="B70" s="180" t="s">
        <v>487</v>
      </c>
      <c r="C70" s="188" t="s">
        <v>987</v>
      </c>
      <c r="D70" s="181" t="s">
        <v>926</v>
      </c>
      <c r="E70" s="182">
        <v>3</v>
      </c>
      <c r="F70" s="183"/>
      <c r="G70" s="184">
        <f t="shared" si="6"/>
        <v>0</v>
      </c>
      <c r="H70" s="183">
        <v>840</v>
      </c>
      <c r="I70" s="184">
        <f t="shared" si="7"/>
        <v>2520</v>
      </c>
      <c r="J70" s="183">
        <v>3000</v>
      </c>
      <c r="K70" s="184">
        <f t="shared" si="8"/>
        <v>9000</v>
      </c>
      <c r="L70" s="184">
        <v>21</v>
      </c>
      <c r="M70" s="184">
        <f t="shared" si="9"/>
        <v>0</v>
      </c>
      <c r="N70" s="182">
        <v>0</v>
      </c>
      <c r="O70" s="182">
        <f t="shared" si="10"/>
        <v>0</v>
      </c>
      <c r="P70" s="184"/>
      <c r="Q70" s="184" t="s">
        <v>318</v>
      </c>
      <c r="R70" s="185" t="s">
        <v>319</v>
      </c>
      <c r="S70" s="159">
        <v>0</v>
      </c>
      <c r="T70" s="159">
        <f t="shared" si="11"/>
        <v>0</v>
      </c>
      <c r="U70" s="159"/>
      <c r="V70" s="159" t="s">
        <v>207</v>
      </c>
      <c r="W70" s="149"/>
      <c r="X70" s="149"/>
      <c r="Y70" s="149"/>
      <c r="Z70" s="149"/>
      <c r="AA70" s="149"/>
      <c r="AB70" s="149"/>
      <c r="AC70" s="149"/>
      <c r="AD70" s="149"/>
      <c r="AE70" s="149" t="s">
        <v>396</v>
      </c>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row>
    <row r="71" spans="1:58" ht="22.5" outlineLevel="1" x14ac:dyDescent="0.2">
      <c r="A71" s="179">
        <v>48</v>
      </c>
      <c r="B71" s="180" t="s">
        <v>489</v>
      </c>
      <c r="C71" s="188" t="s">
        <v>988</v>
      </c>
      <c r="D71" s="181" t="s">
        <v>926</v>
      </c>
      <c r="E71" s="182">
        <v>51</v>
      </c>
      <c r="F71" s="183"/>
      <c r="G71" s="184">
        <f t="shared" si="6"/>
        <v>0</v>
      </c>
      <c r="H71" s="183">
        <v>630</v>
      </c>
      <c r="I71" s="184">
        <f t="shared" si="7"/>
        <v>32130</v>
      </c>
      <c r="J71" s="183">
        <v>2000</v>
      </c>
      <c r="K71" s="184">
        <f t="shared" si="8"/>
        <v>102000</v>
      </c>
      <c r="L71" s="184">
        <v>21</v>
      </c>
      <c r="M71" s="184">
        <f t="shared" si="9"/>
        <v>0</v>
      </c>
      <c r="N71" s="182">
        <v>0</v>
      </c>
      <c r="O71" s="182">
        <f t="shared" si="10"/>
        <v>0</v>
      </c>
      <c r="P71" s="184"/>
      <c r="Q71" s="184" t="s">
        <v>318</v>
      </c>
      <c r="R71" s="185" t="s">
        <v>319</v>
      </c>
      <c r="S71" s="159">
        <v>0</v>
      </c>
      <c r="T71" s="159">
        <f t="shared" si="11"/>
        <v>0</v>
      </c>
      <c r="U71" s="159"/>
      <c r="V71" s="159" t="s">
        <v>207</v>
      </c>
      <c r="W71" s="149"/>
      <c r="X71" s="149"/>
      <c r="Y71" s="149"/>
      <c r="Z71" s="149"/>
      <c r="AA71" s="149"/>
      <c r="AB71" s="149"/>
      <c r="AC71" s="149"/>
      <c r="AD71" s="149"/>
      <c r="AE71" s="149" t="s">
        <v>396</v>
      </c>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row>
    <row r="72" spans="1:58" ht="22.5" outlineLevel="1" x14ac:dyDescent="0.2">
      <c r="A72" s="179">
        <v>49</v>
      </c>
      <c r="B72" s="180" t="s">
        <v>491</v>
      </c>
      <c r="C72" s="188" t="s">
        <v>989</v>
      </c>
      <c r="D72" s="181" t="s">
        <v>926</v>
      </c>
      <c r="E72" s="182">
        <v>16</v>
      </c>
      <c r="F72" s="183"/>
      <c r="G72" s="184">
        <f t="shared" si="6"/>
        <v>0</v>
      </c>
      <c r="H72" s="183">
        <v>560</v>
      </c>
      <c r="I72" s="184">
        <f t="shared" si="7"/>
        <v>8960</v>
      </c>
      <c r="J72" s="183">
        <v>1500</v>
      </c>
      <c r="K72" s="184">
        <f t="shared" si="8"/>
        <v>24000</v>
      </c>
      <c r="L72" s="184">
        <v>21</v>
      </c>
      <c r="M72" s="184">
        <f t="shared" si="9"/>
        <v>0</v>
      </c>
      <c r="N72" s="182">
        <v>0</v>
      </c>
      <c r="O72" s="182">
        <f t="shared" si="10"/>
        <v>0</v>
      </c>
      <c r="P72" s="184"/>
      <c r="Q72" s="184" t="s">
        <v>318</v>
      </c>
      <c r="R72" s="185" t="s">
        <v>319</v>
      </c>
      <c r="S72" s="159">
        <v>0</v>
      </c>
      <c r="T72" s="159">
        <f t="shared" si="11"/>
        <v>0</v>
      </c>
      <c r="U72" s="159"/>
      <c r="V72" s="159" t="s">
        <v>207</v>
      </c>
      <c r="W72" s="149"/>
      <c r="X72" s="149"/>
      <c r="Y72" s="149"/>
      <c r="Z72" s="149"/>
      <c r="AA72" s="149"/>
      <c r="AB72" s="149"/>
      <c r="AC72" s="149"/>
      <c r="AD72" s="149"/>
      <c r="AE72" s="149" t="s">
        <v>396</v>
      </c>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row>
    <row r="73" spans="1:58" ht="22.5" outlineLevel="1" x14ac:dyDescent="0.2">
      <c r="A73" s="179">
        <v>50</v>
      </c>
      <c r="B73" s="180" t="s">
        <v>493</v>
      </c>
      <c r="C73" s="188" t="s">
        <v>990</v>
      </c>
      <c r="D73" s="181" t="s">
        <v>926</v>
      </c>
      <c r="E73" s="182">
        <v>17</v>
      </c>
      <c r="F73" s="183"/>
      <c r="G73" s="184">
        <f t="shared" si="6"/>
        <v>0</v>
      </c>
      <c r="H73" s="183">
        <v>420</v>
      </c>
      <c r="I73" s="184">
        <f t="shared" si="7"/>
        <v>7140</v>
      </c>
      <c r="J73" s="183">
        <v>1000</v>
      </c>
      <c r="K73" s="184">
        <f t="shared" si="8"/>
        <v>17000</v>
      </c>
      <c r="L73" s="184">
        <v>21</v>
      </c>
      <c r="M73" s="184">
        <f t="shared" si="9"/>
        <v>0</v>
      </c>
      <c r="N73" s="182">
        <v>0</v>
      </c>
      <c r="O73" s="182">
        <f t="shared" si="10"/>
        <v>0</v>
      </c>
      <c r="P73" s="184"/>
      <c r="Q73" s="184" t="s">
        <v>318</v>
      </c>
      <c r="R73" s="185" t="s">
        <v>319</v>
      </c>
      <c r="S73" s="159">
        <v>0</v>
      </c>
      <c r="T73" s="159">
        <f t="shared" si="11"/>
        <v>0</v>
      </c>
      <c r="U73" s="159"/>
      <c r="V73" s="159" t="s">
        <v>207</v>
      </c>
      <c r="W73" s="149"/>
      <c r="X73" s="149"/>
      <c r="Y73" s="149"/>
      <c r="Z73" s="149"/>
      <c r="AA73" s="149"/>
      <c r="AB73" s="149"/>
      <c r="AC73" s="149"/>
      <c r="AD73" s="149"/>
      <c r="AE73" s="149" t="s">
        <v>396</v>
      </c>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row>
    <row r="74" spans="1:58" ht="22.5" outlineLevel="1" x14ac:dyDescent="0.2">
      <c r="A74" s="179">
        <v>51</v>
      </c>
      <c r="B74" s="180" t="s">
        <v>495</v>
      </c>
      <c r="C74" s="188" t="s">
        <v>991</v>
      </c>
      <c r="D74" s="181" t="s">
        <v>926</v>
      </c>
      <c r="E74" s="182">
        <v>49</v>
      </c>
      <c r="F74" s="183"/>
      <c r="G74" s="184">
        <f t="shared" si="6"/>
        <v>0</v>
      </c>
      <c r="H74" s="183">
        <v>252</v>
      </c>
      <c r="I74" s="184">
        <f t="shared" si="7"/>
        <v>12348</v>
      </c>
      <c r="J74" s="183">
        <v>500</v>
      </c>
      <c r="K74" s="184">
        <f t="shared" si="8"/>
        <v>24500</v>
      </c>
      <c r="L74" s="184">
        <v>21</v>
      </c>
      <c r="M74" s="184">
        <f t="shared" si="9"/>
        <v>0</v>
      </c>
      <c r="N74" s="182">
        <v>0</v>
      </c>
      <c r="O74" s="182">
        <f t="shared" si="10"/>
        <v>0</v>
      </c>
      <c r="P74" s="184"/>
      <c r="Q74" s="184" t="s">
        <v>318</v>
      </c>
      <c r="R74" s="185" t="s">
        <v>319</v>
      </c>
      <c r="S74" s="159">
        <v>0</v>
      </c>
      <c r="T74" s="159">
        <f t="shared" si="11"/>
        <v>0</v>
      </c>
      <c r="U74" s="159"/>
      <c r="V74" s="159" t="s">
        <v>207</v>
      </c>
      <c r="W74" s="149"/>
      <c r="X74" s="149"/>
      <c r="Y74" s="149"/>
      <c r="Z74" s="149"/>
      <c r="AA74" s="149"/>
      <c r="AB74" s="149"/>
      <c r="AC74" s="149"/>
      <c r="AD74" s="149"/>
      <c r="AE74" s="149" t="s">
        <v>396</v>
      </c>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row>
    <row r="75" spans="1:58" ht="22.5" outlineLevel="1" x14ac:dyDescent="0.2">
      <c r="A75" s="179">
        <v>52</v>
      </c>
      <c r="B75" s="180" t="s">
        <v>497</v>
      </c>
      <c r="C75" s="188" t="s">
        <v>992</v>
      </c>
      <c r="D75" s="181" t="s">
        <v>926</v>
      </c>
      <c r="E75" s="182">
        <v>7</v>
      </c>
      <c r="F75" s="183"/>
      <c r="G75" s="184">
        <f t="shared" si="6"/>
        <v>0</v>
      </c>
      <c r="H75" s="183">
        <v>210</v>
      </c>
      <c r="I75" s="184">
        <f t="shared" si="7"/>
        <v>1470</v>
      </c>
      <c r="J75" s="183">
        <v>400</v>
      </c>
      <c r="K75" s="184">
        <f t="shared" si="8"/>
        <v>2800</v>
      </c>
      <c r="L75" s="184">
        <v>21</v>
      </c>
      <c r="M75" s="184">
        <f t="shared" si="9"/>
        <v>0</v>
      </c>
      <c r="N75" s="182">
        <v>0</v>
      </c>
      <c r="O75" s="182">
        <f t="shared" si="10"/>
        <v>0</v>
      </c>
      <c r="P75" s="184"/>
      <c r="Q75" s="184" t="s">
        <v>318</v>
      </c>
      <c r="R75" s="185" t="s">
        <v>319</v>
      </c>
      <c r="S75" s="159">
        <v>0</v>
      </c>
      <c r="T75" s="159">
        <f t="shared" si="11"/>
        <v>0</v>
      </c>
      <c r="U75" s="159"/>
      <c r="V75" s="159" t="s">
        <v>207</v>
      </c>
      <c r="W75" s="149"/>
      <c r="X75" s="149"/>
      <c r="Y75" s="149"/>
      <c r="Z75" s="149"/>
      <c r="AA75" s="149"/>
      <c r="AB75" s="149"/>
      <c r="AC75" s="149"/>
      <c r="AD75" s="149"/>
      <c r="AE75" s="149" t="s">
        <v>396</v>
      </c>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row>
    <row r="76" spans="1:58" ht="22.5" outlineLevel="1" x14ac:dyDescent="0.2">
      <c r="A76" s="179">
        <v>53</v>
      </c>
      <c r="B76" s="180" t="s">
        <v>499</v>
      </c>
      <c r="C76" s="188" t="s">
        <v>993</v>
      </c>
      <c r="D76" s="181" t="s">
        <v>926</v>
      </c>
      <c r="E76" s="182">
        <v>12</v>
      </c>
      <c r="F76" s="183"/>
      <c r="G76" s="184">
        <f t="shared" si="6"/>
        <v>0</v>
      </c>
      <c r="H76" s="183">
        <v>840</v>
      </c>
      <c r="I76" s="184">
        <f t="shared" si="7"/>
        <v>10080</v>
      </c>
      <c r="J76" s="183">
        <v>187.5</v>
      </c>
      <c r="K76" s="184">
        <f t="shared" si="8"/>
        <v>2250</v>
      </c>
      <c r="L76" s="184">
        <v>21</v>
      </c>
      <c r="M76" s="184">
        <f t="shared" si="9"/>
        <v>0</v>
      </c>
      <c r="N76" s="182">
        <v>0</v>
      </c>
      <c r="O76" s="182">
        <f t="shared" si="10"/>
        <v>0</v>
      </c>
      <c r="P76" s="184"/>
      <c r="Q76" s="184" t="s">
        <v>318</v>
      </c>
      <c r="R76" s="185" t="s">
        <v>319</v>
      </c>
      <c r="S76" s="159">
        <v>0</v>
      </c>
      <c r="T76" s="159">
        <f t="shared" si="11"/>
        <v>0</v>
      </c>
      <c r="U76" s="159"/>
      <c r="V76" s="159" t="s">
        <v>207</v>
      </c>
      <c r="W76" s="149"/>
      <c r="X76" s="149"/>
      <c r="Y76" s="149"/>
      <c r="Z76" s="149"/>
      <c r="AA76" s="149"/>
      <c r="AB76" s="149"/>
      <c r="AC76" s="149"/>
      <c r="AD76" s="149"/>
      <c r="AE76" s="149" t="s">
        <v>396</v>
      </c>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row>
    <row r="77" spans="1:58" ht="22.5" outlineLevel="1" x14ac:dyDescent="0.2">
      <c r="A77" s="179">
        <v>54</v>
      </c>
      <c r="B77" s="180" t="s">
        <v>501</v>
      </c>
      <c r="C77" s="188" t="s">
        <v>994</v>
      </c>
      <c r="D77" s="181" t="s">
        <v>926</v>
      </c>
      <c r="E77" s="182">
        <v>1</v>
      </c>
      <c r="F77" s="183"/>
      <c r="G77" s="184">
        <f t="shared" si="6"/>
        <v>0</v>
      </c>
      <c r="H77" s="183">
        <v>560</v>
      </c>
      <c r="I77" s="184">
        <f t="shared" si="7"/>
        <v>560</v>
      </c>
      <c r="J77" s="183">
        <v>125</v>
      </c>
      <c r="K77" s="184">
        <f t="shared" si="8"/>
        <v>125</v>
      </c>
      <c r="L77" s="184">
        <v>21</v>
      </c>
      <c r="M77" s="184">
        <f t="shared" si="9"/>
        <v>0</v>
      </c>
      <c r="N77" s="182">
        <v>0</v>
      </c>
      <c r="O77" s="182">
        <f t="shared" si="10"/>
        <v>0</v>
      </c>
      <c r="P77" s="184"/>
      <c r="Q77" s="184" t="s">
        <v>318</v>
      </c>
      <c r="R77" s="185" t="s">
        <v>319</v>
      </c>
      <c r="S77" s="159">
        <v>0</v>
      </c>
      <c r="T77" s="159">
        <f t="shared" si="11"/>
        <v>0</v>
      </c>
      <c r="U77" s="159"/>
      <c r="V77" s="159" t="s">
        <v>207</v>
      </c>
      <c r="W77" s="149"/>
      <c r="X77" s="149"/>
      <c r="Y77" s="149"/>
      <c r="Z77" s="149"/>
      <c r="AA77" s="149"/>
      <c r="AB77" s="149"/>
      <c r="AC77" s="149"/>
      <c r="AD77" s="149"/>
      <c r="AE77" s="149" t="s">
        <v>396</v>
      </c>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row>
    <row r="78" spans="1:58" outlineLevel="1" x14ac:dyDescent="0.2">
      <c r="A78" s="179">
        <v>55</v>
      </c>
      <c r="B78" s="180" t="s">
        <v>503</v>
      </c>
      <c r="C78" s="188" t="s">
        <v>995</v>
      </c>
      <c r="D78" s="181" t="s">
        <v>926</v>
      </c>
      <c r="E78" s="182">
        <v>3</v>
      </c>
      <c r="F78" s="183"/>
      <c r="G78" s="184">
        <f t="shared" si="6"/>
        <v>0</v>
      </c>
      <c r="H78" s="183">
        <v>420</v>
      </c>
      <c r="I78" s="184">
        <f t="shared" si="7"/>
        <v>1260</v>
      </c>
      <c r="J78" s="183">
        <v>187.5</v>
      </c>
      <c r="K78" s="184">
        <f t="shared" si="8"/>
        <v>562.5</v>
      </c>
      <c r="L78" s="184">
        <v>21</v>
      </c>
      <c r="M78" s="184">
        <f t="shared" si="9"/>
        <v>0</v>
      </c>
      <c r="N78" s="182">
        <v>0</v>
      </c>
      <c r="O78" s="182">
        <f t="shared" si="10"/>
        <v>0</v>
      </c>
      <c r="P78" s="184"/>
      <c r="Q78" s="184" t="s">
        <v>318</v>
      </c>
      <c r="R78" s="185" t="s">
        <v>319</v>
      </c>
      <c r="S78" s="159">
        <v>0</v>
      </c>
      <c r="T78" s="159">
        <f t="shared" si="11"/>
        <v>0</v>
      </c>
      <c r="U78" s="159"/>
      <c r="V78" s="159" t="s">
        <v>207</v>
      </c>
      <c r="W78" s="149"/>
      <c r="X78" s="149"/>
      <c r="Y78" s="149"/>
      <c r="Z78" s="149"/>
      <c r="AA78" s="149"/>
      <c r="AB78" s="149"/>
      <c r="AC78" s="149"/>
      <c r="AD78" s="149"/>
      <c r="AE78" s="149" t="s">
        <v>396</v>
      </c>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row>
    <row r="79" spans="1:58" outlineLevel="1" x14ac:dyDescent="0.2">
      <c r="A79" s="179">
        <v>56</v>
      </c>
      <c r="B79" s="180" t="s">
        <v>505</v>
      </c>
      <c r="C79" s="188" t="s">
        <v>996</v>
      </c>
      <c r="D79" s="181" t="s">
        <v>926</v>
      </c>
      <c r="E79" s="182">
        <v>63</v>
      </c>
      <c r="F79" s="183"/>
      <c r="G79" s="184">
        <f t="shared" si="6"/>
        <v>0</v>
      </c>
      <c r="H79" s="183">
        <v>280</v>
      </c>
      <c r="I79" s="184">
        <f t="shared" si="7"/>
        <v>17640</v>
      </c>
      <c r="J79" s="183">
        <v>162.5</v>
      </c>
      <c r="K79" s="184">
        <f t="shared" si="8"/>
        <v>10237.5</v>
      </c>
      <c r="L79" s="184">
        <v>21</v>
      </c>
      <c r="M79" s="184">
        <f t="shared" si="9"/>
        <v>0</v>
      </c>
      <c r="N79" s="182">
        <v>0</v>
      </c>
      <c r="O79" s="182">
        <f t="shared" si="10"/>
        <v>0</v>
      </c>
      <c r="P79" s="184"/>
      <c r="Q79" s="184" t="s">
        <v>318</v>
      </c>
      <c r="R79" s="185" t="s">
        <v>319</v>
      </c>
      <c r="S79" s="159">
        <v>0</v>
      </c>
      <c r="T79" s="159">
        <f t="shared" si="11"/>
        <v>0</v>
      </c>
      <c r="U79" s="159"/>
      <c r="V79" s="159" t="s">
        <v>207</v>
      </c>
      <c r="W79" s="149"/>
      <c r="X79" s="149"/>
      <c r="Y79" s="149"/>
      <c r="Z79" s="149"/>
      <c r="AA79" s="149"/>
      <c r="AB79" s="149"/>
      <c r="AC79" s="149"/>
      <c r="AD79" s="149"/>
      <c r="AE79" s="149" t="s">
        <v>396</v>
      </c>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row>
    <row r="80" spans="1:58" outlineLevel="1" x14ac:dyDescent="0.2">
      <c r="A80" s="179">
        <v>57</v>
      </c>
      <c r="B80" s="180" t="s">
        <v>507</v>
      </c>
      <c r="C80" s="188" t="s">
        <v>997</v>
      </c>
      <c r="D80" s="181" t="s">
        <v>926</v>
      </c>
      <c r="E80" s="182">
        <v>16</v>
      </c>
      <c r="F80" s="183"/>
      <c r="G80" s="184">
        <f t="shared" si="6"/>
        <v>0</v>
      </c>
      <c r="H80" s="183">
        <v>210</v>
      </c>
      <c r="I80" s="184">
        <f t="shared" si="7"/>
        <v>3360</v>
      </c>
      <c r="J80" s="183">
        <v>150</v>
      </c>
      <c r="K80" s="184">
        <f t="shared" si="8"/>
        <v>2400</v>
      </c>
      <c r="L80" s="184">
        <v>21</v>
      </c>
      <c r="M80" s="184">
        <f t="shared" si="9"/>
        <v>0</v>
      </c>
      <c r="N80" s="182">
        <v>0</v>
      </c>
      <c r="O80" s="182">
        <f t="shared" si="10"/>
        <v>0</v>
      </c>
      <c r="P80" s="184"/>
      <c r="Q80" s="184" t="s">
        <v>318</v>
      </c>
      <c r="R80" s="185" t="s">
        <v>319</v>
      </c>
      <c r="S80" s="159">
        <v>0</v>
      </c>
      <c r="T80" s="159">
        <f t="shared" si="11"/>
        <v>0</v>
      </c>
      <c r="U80" s="159"/>
      <c r="V80" s="159" t="s">
        <v>207</v>
      </c>
      <c r="W80" s="149"/>
      <c r="X80" s="149"/>
      <c r="Y80" s="149"/>
      <c r="Z80" s="149"/>
      <c r="AA80" s="149"/>
      <c r="AB80" s="149"/>
      <c r="AC80" s="149"/>
      <c r="AD80" s="149"/>
      <c r="AE80" s="149" t="s">
        <v>396</v>
      </c>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row>
    <row r="81" spans="1:58" outlineLevel="1" x14ac:dyDescent="0.2">
      <c r="A81" s="179">
        <v>58</v>
      </c>
      <c r="B81" s="180" t="s">
        <v>509</v>
      </c>
      <c r="C81" s="188" t="s">
        <v>998</v>
      </c>
      <c r="D81" s="181" t="s">
        <v>926</v>
      </c>
      <c r="E81" s="182">
        <v>18</v>
      </c>
      <c r="F81" s="183"/>
      <c r="G81" s="184">
        <f t="shared" si="6"/>
        <v>0</v>
      </c>
      <c r="H81" s="183">
        <v>196</v>
      </c>
      <c r="I81" s="184">
        <f t="shared" si="7"/>
        <v>3528</v>
      </c>
      <c r="J81" s="183">
        <v>87.5</v>
      </c>
      <c r="K81" s="184">
        <f t="shared" si="8"/>
        <v>1575</v>
      </c>
      <c r="L81" s="184">
        <v>21</v>
      </c>
      <c r="M81" s="184">
        <f t="shared" si="9"/>
        <v>0</v>
      </c>
      <c r="N81" s="182">
        <v>0</v>
      </c>
      <c r="O81" s="182">
        <f t="shared" si="10"/>
        <v>0</v>
      </c>
      <c r="P81" s="184"/>
      <c r="Q81" s="184" t="s">
        <v>318</v>
      </c>
      <c r="R81" s="185" t="s">
        <v>319</v>
      </c>
      <c r="S81" s="159">
        <v>0</v>
      </c>
      <c r="T81" s="159">
        <f t="shared" si="11"/>
        <v>0</v>
      </c>
      <c r="U81" s="159"/>
      <c r="V81" s="159" t="s">
        <v>207</v>
      </c>
      <c r="W81" s="149"/>
      <c r="X81" s="149"/>
      <c r="Y81" s="149"/>
      <c r="Z81" s="149"/>
      <c r="AA81" s="149"/>
      <c r="AB81" s="149"/>
      <c r="AC81" s="149"/>
      <c r="AD81" s="149"/>
      <c r="AE81" s="149" t="s">
        <v>396</v>
      </c>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row>
    <row r="82" spans="1:58" outlineLevel="1" x14ac:dyDescent="0.2">
      <c r="A82" s="179">
        <v>59</v>
      </c>
      <c r="B82" s="180" t="s">
        <v>511</v>
      </c>
      <c r="C82" s="188" t="s">
        <v>999</v>
      </c>
      <c r="D82" s="181" t="s">
        <v>926</v>
      </c>
      <c r="E82" s="182">
        <v>49</v>
      </c>
      <c r="F82" s="183"/>
      <c r="G82" s="184">
        <f t="shared" si="6"/>
        <v>0</v>
      </c>
      <c r="H82" s="183">
        <v>98</v>
      </c>
      <c r="I82" s="184">
        <f t="shared" si="7"/>
        <v>4802</v>
      </c>
      <c r="J82" s="183">
        <v>75</v>
      </c>
      <c r="K82" s="184">
        <f t="shared" si="8"/>
        <v>3675</v>
      </c>
      <c r="L82" s="184">
        <v>21</v>
      </c>
      <c r="M82" s="184">
        <f t="shared" si="9"/>
        <v>0</v>
      </c>
      <c r="N82" s="182">
        <v>0</v>
      </c>
      <c r="O82" s="182">
        <f t="shared" si="10"/>
        <v>0</v>
      </c>
      <c r="P82" s="184"/>
      <c r="Q82" s="184" t="s">
        <v>318</v>
      </c>
      <c r="R82" s="185" t="s">
        <v>319</v>
      </c>
      <c r="S82" s="159">
        <v>0</v>
      </c>
      <c r="T82" s="159">
        <f t="shared" si="11"/>
        <v>0</v>
      </c>
      <c r="U82" s="159"/>
      <c r="V82" s="159" t="s">
        <v>207</v>
      </c>
      <c r="W82" s="149"/>
      <c r="X82" s="149"/>
      <c r="Y82" s="149"/>
      <c r="Z82" s="149"/>
      <c r="AA82" s="149"/>
      <c r="AB82" s="149"/>
      <c r="AC82" s="149"/>
      <c r="AD82" s="149"/>
      <c r="AE82" s="149" t="s">
        <v>396</v>
      </c>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row>
    <row r="83" spans="1:58" outlineLevel="1" x14ac:dyDescent="0.2">
      <c r="A83" s="179">
        <v>60</v>
      </c>
      <c r="B83" s="180" t="s">
        <v>513</v>
      </c>
      <c r="C83" s="188" t="s">
        <v>1000</v>
      </c>
      <c r="D83" s="181" t="s">
        <v>926</v>
      </c>
      <c r="E83" s="182">
        <v>7</v>
      </c>
      <c r="F83" s="183"/>
      <c r="G83" s="184">
        <f t="shared" si="6"/>
        <v>0</v>
      </c>
      <c r="H83" s="183">
        <v>84</v>
      </c>
      <c r="I83" s="184">
        <f t="shared" si="7"/>
        <v>588</v>
      </c>
      <c r="J83" s="183">
        <v>75</v>
      </c>
      <c r="K83" s="184">
        <f t="shared" si="8"/>
        <v>525</v>
      </c>
      <c r="L83" s="184">
        <v>21</v>
      </c>
      <c r="M83" s="184">
        <f t="shared" si="9"/>
        <v>0</v>
      </c>
      <c r="N83" s="182">
        <v>0</v>
      </c>
      <c r="O83" s="182">
        <f t="shared" si="10"/>
        <v>0</v>
      </c>
      <c r="P83" s="184"/>
      <c r="Q83" s="184" t="s">
        <v>318</v>
      </c>
      <c r="R83" s="185" t="s">
        <v>319</v>
      </c>
      <c r="S83" s="159">
        <v>0</v>
      </c>
      <c r="T83" s="159">
        <f t="shared" si="11"/>
        <v>0</v>
      </c>
      <c r="U83" s="159"/>
      <c r="V83" s="159" t="s">
        <v>207</v>
      </c>
      <c r="W83" s="149"/>
      <c r="X83" s="149"/>
      <c r="Y83" s="149"/>
      <c r="Z83" s="149"/>
      <c r="AA83" s="149"/>
      <c r="AB83" s="149"/>
      <c r="AC83" s="149"/>
      <c r="AD83" s="149"/>
      <c r="AE83" s="149" t="s">
        <v>396</v>
      </c>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row>
    <row r="84" spans="1:58" outlineLevel="1" x14ac:dyDescent="0.2">
      <c r="A84" s="179">
        <v>61</v>
      </c>
      <c r="B84" s="180" t="s">
        <v>515</v>
      </c>
      <c r="C84" s="188" t="s">
        <v>1001</v>
      </c>
      <c r="D84" s="181" t="s">
        <v>926</v>
      </c>
      <c r="E84" s="182">
        <v>2</v>
      </c>
      <c r="F84" s="183"/>
      <c r="G84" s="184">
        <f t="shared" si="6"/>
        <v>0</v>
      </c>
      <c r="H84" s="183">
        <v>406</v>
      </c>
      <c r="I84" s="184">
        <f t="shared" si="7"/>
        <v>812</v>
      </c>
      <c r="J84" s="183">
        <v>187.5</v>
      </c>
      <c r="K84" s="184">
        <f t="shared" si="8"/>
        <v>375</v>
      </c>
      <c r="L84" s="184">
        <v>21</v>
      </c>
      <c r="M84" s="184">
        <f t="shared" si="9"/>
        <v>0</v>
      </c>
      <c r="N84" s="182">
        <v>0</v>
      </c>
      <c r="O84" s="182">
        <f t="shared" si="10"/>
        <v>0</v>
      </c>
      <c r="P84" s="184"/>
      <c r="Q84" s="184" t="s">
        <v>318</v>
      </c>
      <c r="R84" s="185" t="s">
        <v>319</v>
      </c>
      <c r="S84" s="159">
        <v>0</v>
      </c>
      <c r="T84" s="159">
        <f t="shared" si="11"/>
        <v>0</v>
      </c>
      <c r="U84" s="159"/>
      <c r="V84" s="159" t="s">
        <v>207</v>
      </c>
      <c r="W84" s="149"/>
      <c r="X84" s="149"/>
      <c r="Y84" s="149"/>
      <c r="Z84" s="149"/>
      <c r="AA84" s="149"/>
      <c r="AB84" s="149"/>
      <c r="AC84" s="149"/>
      <c r="AD84" s="149"/>
      <c r="AE84" s="149" t="s">
        <v>396</v>
      </c>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row>
    <row r="85" spans="1:58" outlineLevel="1" x14ac:dyDescent="0.2">
      <c r="A85" s="179">
        <v>62</v>
      </c>
      <c r="B85" s="180" t="s">
        <v>517</v>
      </c>
      <c r="C85" s="188" t="s">
        <v>1002</v>
      </c>
      <c r="D85" s="181" t="s">
        <v>926</v>
      </c>
      <c r="E85" s="182">
        <v>5</v>
      </c>
      <c r="F85" s="183"/>
      <c r="G85" s="184">
        <f t="shared" si="6"/>
        <v>0</v>
      </c>
      <c r="H85" s="183">
        <v>4620</v>
      </c>
      <c r="I85" s="184">
        <f t="shared" si="7"/>
        <v>23100</v>
      </c>
      <c r="J85" s="183">
        <v>187.5</v>
      </c>
      <c r="K85" s="184">
        <f t="shared" si="8"/>
        <v>937.5</v>
      </c>
      <c r="L85" s="184">
        <v>21</v>
      </c>
      <c r="M85" s="184">
        <f t="shared" si="9"/>
        <v>0</v>
      </c>
      <c r="N85" s="182">
        <v>0</v>
      </c>
      <c r="O85" s="182">
        <f t="shared" si="10"/>
        <v>0</v>
      </c>
      <c r="P85" s="184"/>
      <c r="Q85" s="184" t="s">
        <v>318</v>
      </c>
      <c r="R85" s="185" t="s">
        <v>319</v>
      </c>
      <c r="S85" s="159">
        <v>0</v>
      </c>
      <c r="T85" s="159">
        <f t="shared" si="11"/>
        <v>0</v>
      </c>
      <c r="U85" s="159"/>
      <c r="V85" s="159" t="s">
        <v>207</v>
      </c>
      <c r="W85" s="149"/>
      <c r="X85" s="149"/>
      <c r="Y85" s="149"/>
      <c r="Z85" s="149"/>
      <c r="AA85" s="149"/>
      <c r="AB85" s="149"/>
      <c r="AC85" s="149"/>
      <c r="AD85" s="149"/>
      <c r="AE85" s="149" t="s">
        <v>396</v>
      </c>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row>
    <row r="86" spans="1:58" x14ac:dyDescent="0.2">
      <c r="A86" s="152" t="s">
        <v>314</v>
      </c>
      <c r="B86" s="153" t="s">
        <v>164</v>
      </c>
      <c r="C86" s="190" t="s">
        <v>165</v>
      </c>
      <c r="D86" s="167"/>
      <c r="E86" s="168"/>
      <c r="F86" s="169"/>
      <c r="G86" s="169">
        <f>SUMIF(AE87:AE135,"&lt;&gt;NOR",G87:G135)</f>
        <v>0</v>
      </c>
      <c r="H86" s="169"/>
      <c r="I86" s="169">
        <f>SUM(I87:I135)</f>
        <v>1716766.6599999997</v>
      </c>
      <c r="J86" s="169"/>
      <c r="K86" s="169">
        <f>SUM(K87:K135)</f>
        <v>829543.75</v>
      </c>
      <c r="L86" s="169"/>
      <c r="M86" s="169">
        <f>SUM(M87:M135)</f>
        <v>0</v>
      </c>
      <c r="N86" s="168"/>
      <c r="O86" s="168">
        <f>SUM(O87:O135)</f>
        <v>0</v>
      </c>
      <c r="P86" s="169"/>
      <c r="Q86" s="169"/>
      <c r="R86" s="170"/>
      <c r="S86" s="160"/>
      <c r="T86" s="160">
        <f>SUM(T87:T135)</f>
        <v>0</v>
      </c>
      <c r="U86" s="160"/>
      <c r="V86" s="160"/>
      <c r="AE86" t="s">
        <v>315</v>
      </c>
    </row>
    <row r="87" spans="1:58" outlineLevel="1" x14ac:dyDescent="0.2">
      <c r="A87" s="156"/>
      <c r="B87" s="157"/>
      <c r="C87" s="253" t="s">
        <v>1003</v>
      </c>
      <c r="D87" s="254"/>
      <c r="E87" s="254"/>
      <c r="F87" s="254"/>
      <c r="G87" s="254"/>
      <c r="H87" s="159"/>
      <c r="I87" s="159"/>
      <c r="J87" s="159"/>
      <c r="K87" s="159"/>
      <c r="L87" s="159"/>
      <c r="M87" s="159"/>
      <c r="N87" s="158"/>
      <c r="O87" s="158"/>
      <c r="P87" s="159"/>
      <c r="Q87" s="159"/>
      <c r="R87" s="159"/>
      <c r="S87" s="159"/>
      <c r="T87" s="159"/>
      <c r="U87" s="159"/>
      <c r="V87" s="159"/>
      <c r="W87" s="149"/>
      <c r="X87" s="149"/>
      <c r="Y87" s="149"/>
      <c r="Z87" s="149"/>
      <c r="AA87" s="149"/>
      <c r="AB87" s="149"/>
      <c r="AC87" s="149"/>
      <c r="AD87" s="149"/>
      <c r="AE87" s="149" t="s">
        <v>322</v>
      </c>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row>
    <row r="88" spans="1:58" ht="33.75" outlineLevel="1" x14ac:dyDescent="0.2">
      <c r="A88" s="171">
        <v>63</v>
      </c>
      <c r="B88" s="172" t="s">
        <v>520</v>
      </c>
      <c r="C88" s="187" t="s">
        <v>2348</v>
      </c>
      <c r="D88" s="173" t="s">
        <v>926</v>
      </c>
      <c r="E88" s="174">
        <v>12</v>
      </c>
      <c r="F88" s="175"/>
      <c r="G88" s="176">
        <f>ROUND(E88*F88,2)</f>
        <v>0</v>
      </c>
      <c r="H88" s="175">
        <v>53900</v>
      </c>
      <c r="I88" s="176">
        <f>ROUND(E88*H88,2)</f>
        <v>646800</v>
      </c>
      <c r="J88" s="175">
        <v>1250</v>
      </c>
      <c r="K88" s="176">
        <f>ROUND(E88*J88,2)</f>
        <v>15000</v>
      </c>
      <c r="L88" s="176">
        <v>21</v>
      </c>
      <c r="M88" s="176">
        <f>G88*(1+L88/100)</f>
        <v>0</v>
      </c>
      <c r="N88" s="174">
        <v>0</v>
      </c>
      <c r="O88" s="174">
        <f>ROUND(E88*N88,2)</f>
        <v>0</v>
      </c>
      <c r="P88" s="176"/>
      <c r="Q88" s="176" t="s">
        <v>318</v>
      </c>
      <c r="R88" s="177" t="s">
        <v>319</v>
      </c>
      <c r="S88" s="159">
        <v>0</v>
      </c>
      <c r="T88" s="159">
        <f>ROUND(E88*S88,2)</f>
        <v>0</v>
      </c>
      <c r="U88" s="159"/>
      <c r="V88" s="159" t="s">
        <v>207</v>
      </c>
      <c r="W88" s="149"/>
      <c r="X88" s="149"/>
      <c r="Y88" s="149"/>
      <c r="Z88" s="149"/>
      <c r="AA88" s="149"/>
      <c r="AB88" s="149"/>
      <c r="AC88" s="149"/>
      <c r="AD88" s="149"/>
      <c r="AE88" s="149" t="s">
        <v>396</v>
      </c>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row>
    <row r="89" spans="1:58" outlineLevel="1" x14ac:dyDescent="0.2">
      <c r="A89" s="156"/>
      <c r="B89" s="157"/>
      <c r="C89" s="253" t="s">
        <v>1004</v>
      </c>
      <c r="D89" s="254"/>
      <c r="E89" s="254"/>
      <c r="F89" s="254"/>
      <c r="G89" s="254"/>
      <c r="H89" s="159"/>
      <c r="I89" s="159"/>
      <c r="J89" s="159"/>
      <c r="K89" s="159"/>
      <c r="L89" s="159"/>
      <c r="M89" s="159"/>
      <c r="N89" s="158"/>
      <c r="O89" s="158"/>
      <c r="P89" s="159"/>
      <c r="Q89" s="159"/>
      <c r="R89" s="159"/>
      <c r="S89" s="159"/>
      <c r="T89" s="159"/>
      <c r="U89" s="159"/>
      <c r="V89" s="159"/>
      <c r="W89" s="149"/>
      <c r="X89" s="149"/>
      <c r="Y89" s="149"/>
      <c r="Z89" s="149"/>
      <c r="AA89" s="149"/>
      <c r="AB89" s="149"/>
      <c r="AC89" s="149"/>
      <c r="AD89" s="149"/>
      <c r="AE89" s="149" t="s">
        <v>322</v>
      </c>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row>
    <row r="90" spans="1:58" ht="22.5" outlineLevel="1" x14ac:dyDescent="0.2">
      <c r="A90" s="171">
        <v>64</v>
      </c>
      <c r="B90" s="172" t="s">
        <v>521</v>
      </c>
      <c r="C90" s="187" t="s">
        <v>1005</v>
      </c>
      <c r="D90" s="173" t="s">
        <v>926</v>
      </c>
      <c r="E90" s="174">
        <v>12</v>
      </c>
      <c r="F90" s="175"/>
      <c r="G90" s="176">
        <f>ROUND(E90*F90,2)</f>
        <v>0</v>
      </c>
      <c r="H90" s="175">
        <v>17444</v>
      </c>
      <c r="I90" s="176">
        <f>ROUND(E90*H90,2)</f>
        <v>209328</v>
      </c>
      <c r="J90" s="175">
        <v>1250</v>
      </c>
      <c r="K90" s="176">
        <f>ROUND(E90*J90,2)</f>
        <v>15000</v>
      </c>
      <c r="L90" s="176">
        <v>21</v>
      </c>
      <c r="M90" s="176">
        <f>G90*(1+L90/100)</f>
        <v>0</v>
      </c>
      <c r="N90" s="174">
        <v>0</v>
      </c>
      <c r="O90" s="174">
        <f>ROUND(E90*N90,2)</f>
        <v>0</v>
      </c>
      <c r="P90" s="176"/>
      <c r="Q90" s="176" t="s">
        <v>318</v>
      </c>
      <c r="R90" s="177" t="s">
        <v>319</v>
      </c>
      <c r="S90" s="159">
        <v>0</v>
      </c>
      <c r="T90" s="159">
        <f>ROUND(E90*S90,2)</f>
        <v>0</v>
      </c>
      <c r="U90" s="159"/>
      <c r="V90" s="159" t="s">
        <v>207</v>
      </c>
      <c r="W90" s="149"/>
      <c r="X90" s="149"/>
      <c r="Y90" s="149"/>
      <c r="Z90" s="149"/>
      <c r="AA90" s="149"/>
      <c r="AB90" s="149"/>
      <c r="AC90" s="149"/>
      <c r="AD90" s="149"/>
      <c r="AE90" s="149" t="s">
        <v>396</v>
      </c>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row>
    <row r="91" spans="1:58" outlineLevel="1" x14ac:dyDescent="0.2">
      <c r="A91" s="156"/>
      <c r="B91" s="157"/>
      <c r="C91" s="253" t="s">
        <v>1006</v>
      </c>
      <c r="D91" s="254"/>
      <c r="E91" s="254"/>
      <c r="F91" s="254"/>
      <c r="G91" s="254"/>
      <c r="H91" s="159"/>
      <c r="I91" s="159"/>
      <c r="J91" s="159"/>
      <c r="K91" s="159"/>
      <c r="L91" s="159"/>
      <c r="M91" s="159"/>
      <c r="N91" s="158"/>
      <c r="O91" s="158"/>
      <c r="P91" s="159"/>
      <c r="Q91" s="159"/>
      <c r="R91" s="159"/>
      <c r="S91" s="159"/>
      <c r="T91" s="159"/>
      <c r="U91" s="159"/>
      <c r="V91" s="159"/>
      <c r="W91" s="149"/>
      <c r="X91" s="149"/>
      <c r="Y91" s="149"/>
      <c r="Z91" s="149"/>
      <c r="AA91" s="149"/>
      <c r="AB91" s="149"/>
      <c r="AC91" s="149"/>
      <c r="AD91" s="149"/>
      <c r="AE91" s="149" t="s">
        <v>322</v>
      </c>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row>
    <row r="92" spans="1:58" ht="22.5" outlineLevel="1" x14ac:dyDescent="0.2">
      <c r="A92" s="171">
        <v>65</v>
      </c>
      <c r="B92" s="172" t="s">
        <v>522</v>
      </c>
      <c r="C92" s="187" t="s">
        <v>1007</v>
      </c>
      <c r="D92" s="173" t="s">
        <v>926</v>
      </c>
      <c r="E92" s="174">
        <v>10</v>
      </c>
      <c r="F92" s="175"/>
      <c r="G92" s="176">
        <f>ROUND(E92*F92,2)</f>
        <v>0</v>
      </c>
      <c r="H92" s="175">
        <v>5530</v>
      </c>
      <c r="I92" s="176">
        <f>ROUND(E92*H92,2)</f>
        <v>55300</v>
      </c>
      <c r="J92" s="175">
        <v>312.5</v>
      </c>
      <c r="K92" s="176">
        <f>ROUND(E92*J92,2)</f>
        <v>3125</v>
      </c>
      <c r="L92" s="176">
        <v>21</v>
      </c>
      <c r="M92" s="176">
        <f>G92*(1+L92/100)</f>
        <v>0</v>
      </c>
      <c r="N92" s="174">
        <v>0</v>
      </c>
      <c r="O92" s="174">
        <f>ROUND(E92*N92,2)</f>
        <v>0</v>
      </c>
      <c r="P92" s="176"/>
      <c r="Q92" s="176" t="s">
        <v>318</v>
      </c>
      <c r="R92" s="177" t="s">
        <v>319</v>
      </c>
      <c r="S92" s="159">
        <v>0</v>
      </c>
      <c r="T92" s="159">
        <f>ROUND(E92*S92,2)</f>
        <v>0</v>
      </c>
      <c r="U92" s="159"/>
      <c r="V92" s="159" t="s">
        <v>207</v>
      </c>
      <c r="W92" s="149"/>
      <c r="X92" s="149"/>
      <c r="Y92" s="149"/>
      <c r="Z92" s="149"/>
      <c r="AA92" s="149"/>
      <c r="AB92" s="149"/>
      <c r="AC92" s="149"/>
      <c r="AD92" s="149"/>
      <c r="AE92" s="149" t="s">
        <v>396</v>
      </c>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row>
    <row r="93" spans="1:58" outlineLevel="1" x14ac:dyDescent="0.2">
      <c r="A93" s="156"/>
      <c r="B93" s="157"/>
      <c r="C93" s="253" t="s">
        <v>1008</v>
      </c>
      <c r="D93" s="254"/>
      <c r="E93" s="254"/>
      <c r="F93" s="254"/>
      <c r="G93" s="254"/>
      <c r="H93" s="159"/>
      <c r="I93" s="159"/>
      <c r="J93" s="159"/>
      <c r="K93" s="159"/>
      <c r="L93" s="159"/>
      <c r="M93" s="159"/>
      <c r="N93" s="158"/>
      <c r="O93" s="158"/>
      <c r="P93" s="159"/>
      <c r="Q93" s="159"/>
      <c r="R93" s="159"/>
      <c r="S93" s="159"/>
      <c r="T93" s="159"/>
      <c r="U93" s="159"/>
      <c r="V93" s="159"/>
      <c r="W93" s="149"/>
      <c r="X93" s="149"/>
      <c r="Y93" s="149"/>
      <c r="Z93" s="149"/>
      <c r="AA93" s="149"/>
      <c r="AB93" s="149"/>
      <c r="AC93" s="149"/>
      <c r="AD93" s="149"/>
      <c r="AE93" s="149" t="s">
        <v>322</v>
      </c>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row>
    <row r="94" spans="1:58" ht="22.5" outlineLevel="1" x14ac:dyDescent="0.2">
      <c r="A94" s="171">
        <v>66</v>
      </c>
      <c r="B94" s="172" t="s">
        <v>523</v>
      </c>
      <c r="C94" s="187" t="s">
        <v>1009</v>
      </c>
      <c r="D94" s="173" t="s">
        <v>926</v>
      </c>
      <c r="E94" s="174">
        <v>4</v>
      </c>
      <c r="F94" s="175"/>
      <c r="G94" s="176">
        <f>ROUND(E94*F94,2)</f>
        <v>0</v>
      </c>
      <c r="H94" s="175">
        <v>13076</v>
      </c>
      <c r="I94" s="176">
        <f>ROUND(E94*H94,2)</f>
        <v>52304</v>
      </c>
      <c r="J94" s="175">
        <v>1000</v>
      </c>
      <c r="K94" s="176">
        <f>ROUND(E94*J94,2)</f>
        <v>4000</v>
      </c>
      <c r="L94" s="176">
        <v>21</v>
      </c>
      <c r="M94" s="176">
        <f>G94*(1+L94/100)</f>
        <v>0</v>
      </c>
      <c r="N94" s="174">
        <v>0</v>
      </c>
      <c r="O94" s="174">
        <f>ROUND(E94*N94,2)</f>
        <v>0</v>
      </c>
      <c r="P94" s="176"/>
      <c r="Q94" s="176" t="s">
        <v>318</v>
      </c>
      <c r="R94" s="177" t="s">
        <v>319</v>
      </c>
      <c r="S94" s="159">
        <v>0</v>
      </c>
      <c r="T94" s="159">
        <f>ROUND(E94*S94,2)</f>
        <v>0</v>
      </c>
      <c r="U94" s="159"/>
      <c r="V94" s="159" t="s">
        <v>207</v>
      </c>
      <c r="W94" s="149"/>
      <c r="X94" s="149"/>
      <c r="Y94" s="149"/>
      <c r="Z94" s="149"/>
      <c r="AA94" s="149"/>
      <c r="AB94" s="149"/>
      <c r="AC94" s="149"/>
      <c r="AD94" s="149"/>
      <c r="AE94" s="149" t="s">
        <v>396</v>
      </c>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row>
    <row r="95" spans="1:58" outlineLevel="1" x14ac:dyDescent="0.2">
      <c r="A95" s="156"/>
      <c r="B95" s="157"/>
      <c r="C95" s="253" t="s">
        <v>1010</v>
      </c>
      <c r="D95" s="254"/>
      <c r="E95" s="254"/>
      <c r="F95" s="254"/>
      <c r="G95" s="254"/>
      <c r="H95" s="159"/>
      <c r="I95" s="159"/>
      <c r="J95" s="159"/>
      <c r="K95" s="159"/>
      <c r="L95" s="159"/>
      <c r="M95" s="159"/>
      <c r="N95" s="158"/>
      <c r="O95" s="158"/>
      <c r="P95" s="159"/>
      <c r="Q95" s="159"/>
      <c r="R95" s="159"/>
      <c r="S95" s="159"/>
      <c r="T95" s="159"/>
      <c r="U95" s="159"/>
      <c r="V95" s="159"/>
      <c r="W95" s="149"/>
      <c r="X95" s="149"/>
      <c r="Y95" s="149"/>
      <c r="Z95" s="149"/>
      <c r="AA95" s="149"/>
      <c r="AB95" s="149"/>
      <c r="AC95" s="149"/>
      <c r="AD95" s="149"/>
      <c r="AE95" s="149" t="s">
        <v>322</v>
      </c>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row>
    <row r="96" spans="1:58" ht="22.5" outlineLevel="1" x14ac:dyDescent="0.2">
      <c r="A96" s="171">
        <v>67</v>
      </c>
      <c r="B96" s="172" t="s">
        <v>524</v>
      </c>
      <c r="C96" s="187" t="s">
        <v>1011</v>
      </c>
      <c r="D96" s="173" t="s">
        <v>926</v>
      </c>
      <c r="E96" s="174">
        <v>3</v>
      </c>
      <c r="F96" s="175"/>
      <c r="G96" s="176">
        <f>ROUND(E96*F96,2)</f>
        <v>0</v>
      </c>
      <c r="H96" s="175">
        <v>6790</v>
      </c>
      <c r="I96" s="176">
        <f>ROUND(E96*H96,2)</f>
        <v>20370</v>
      </c>
      <c r="J96" s="175">
        <v>625</v>
      </c>
      <c r="K96" s="176">
        <f>ROUND(E96*J96,2)</f>
        <v>1875</v>
      </c>
      <c r="L96" s="176">
        <v>21</v>
      </c>
      <c r="M96" s="176">
        <f>G96*(1+L96/100)</f>
        <v>0</v>
      </c>
      <c r="N96" s="174">
        <v>0</v>
      </c>
      <c r="O96" s="174">
        <f>ROUND(E96*N96,2)</f>
        <v>0</v>
      </c>
      <c r="P96" s="176"/>
      <c r="Q96" s="176" t="s">
        <v>318</v>
      </c>
      <c r="R96" s="177" t="s">
        <v>319</v>
      </c>
      <c r="S96" s="159">
        <v>0</v>
      </c>
      <c r="T96" s="159">
        <f>ROUND(E96*S96,2)</f>
        <v>0</v>
      </c>
      <c r="U96" s="159"/>
      <c r="V96" s="159" t="s">
        <v>207</v>
      </c>
      <c r="W96" s="149"/>
      <c r="X96" s="149"/>
      <c r="Y96" s="149"/>
      <c r="Z96" s="149"/>
      <c r="AA96" s="149"/>
      <c r="AB96" s="149"/>
      <c r="AC96" s="149"/>
      <c r="AD96" s="149"/>
      <c r="AE96" s="149" t="s">
        <v>396</v>
      </c>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row>
    <row r="97" spans="1:58" outlineLevel="1" x14ac:dyDescent="0.2">
      <c r="A97" s="156"/>
      <c r="B97" s="157"/>
      <c r="C97" s="253" t="s">
        <v>1012</v>
      </c>
      <c r="D97" s="254"/>
      <c r="E97" s="254"/>
      <c r="F97" s="254"/>
      <c r="G97" s="254"/>
      <c r="H97" s="159"/>
      <c r="I97" s="159"/>
      <c r="J97" s="159"/>
      <c r="K97" s="159"/>
      <c r="L97" s="159"/>
      <c r="M97" s="159"/>
      <c r="N97" s="158"/>
      <c r="O97" s="158"/>
      <c r="P97" s="159"/>
      <c r="Q97" s="159"/>
      <c r="R97" s="159"/>
      <c r="S97" s="159"/>
      <c r="T97" s="159"/>
      <c r="U97" s="159"/>
      <c r="V97" s="159"/>
      <c r="W97" s="149"/>
      <c r="X97" s="149"/>
      <c r="Y97" s="149"/>
      <c r="Z97" s="149"/>
      <c r="AA97" s="149"/>
      <c r="AB97" s="149"/>
      <c r="AC97" s="149"/>
      <c r="AD97" s="149"/>
      <c r="AE97" s="149" t="s">
        <v>322</v>
      </c>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row>
    <row r="98" spans="1:58" ht="22.5" outlineLevel="1" x14ac:dyDescent="0.2">
      <c r="A98" s="171">
        <v>68</v>
      </c>
      <c r="B98" s="172" t="s">
        <v>525</v>
      </c>
      <c r="C98" s="187" t="s">
        <v>1013</v>
      </c>
      <c r="D98" s="173" t="s">
        <v>926</v>
      </c>
      <c r="E98" s="174">
        <v>40</v>
      </c>
      <c r="F98" s="175"/>
      <c r="G98" s="176">
        <f>ROUND(E98*F98,2)</f>
        <v>0</v>
      </c>
      <c r="H98" s="175">
        <v>2464</v>
      </c>
      <c r="I98" s="176">
        <f>ROUND(E98*H98,2)</f>
        <v>98560</v>
      </c>
      <c r="J98" s="175">
        <v>500</v>
      </c>
      <c r="K98" s="176">
        <f>ROUND(E98*J98,2)</f>
        <v>20000</v>
      </c>
      <c r="L98" s="176">
        <v>21</v>
      </c>
      <c r="M98" s="176">
        <f>G98*(1+L98/100)</f>
        <v>0</v>
      </c>
      <c r="N98" s="174">
        <v>0</v>
      </c>
      <c r="O98" s="174">
        <f>ROUND(E98*N98,2)</f>
        <v>0</v>
      </c>
      <c r="P98" s="176"/>
      <c r="Q98" s="176" t="s">
        <v>318</v>
      </c>
      <c r="R98" s="177" t="s">
        <v>319</v>
      </c>
      <c r="S98" s="159">
        <v>0</v>
      </c>
      <c r="T98" s="159">
        <f>ROUND(E98*S98,2)</f>
        <v>0</v>
      </c>
      <c r="U98" s="159"/>
      <c r="V98" s="159" t="s">
        <v>207</v>
      </c>
      <c r="W98" s="149"/>
      <c r="X98" s="149"/>
      <c r="Y98" s="149"/>
      <c r="Z98" s="149"/>
      <c r="AA98" s="149"/>
      <c r="AB98" s="149"/>
      <c r="AC98" s="149"/>
      <c r="AD98" s="149"/>
      <c r="AE98" s="149" t="s">
        <v>396</v>
      </c>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row>
    <row r="99" spans="1:58" outlineLevel="1" x14ac:dyDescent="0.2">
      <c r="A99" s="156"/>
      <c r="B99" s="157"/>
      <c r="C99" s="253" t="s">
        <v>1014</v>
      </c>
      <c r="D99" s="254"/>
      <c r="E99" s="254"/>
      <c r="F99" s="254"/>
      <c r="G99" s="254"/>
      <c r="H99" s="159"/>
      <c r="I99" s="159"/>
      <c r="J99" s="159"/>
      <c r="K99" s="159"/>
      <c r="L99" s="159"/>
      <c r="M99" s="159"/>
      <c r="N99" s="158"/>
      <c r="O99" s="158"/>
      <c r="P99" s="159"/>
      <c r="Q99" s="159"/>
      <c r="R99" s="159"/>
      <c r="S99" s="159"/>
      <c r="T99" s="159"/>
      <c r="U99" s="159"/>
      <c r="V99" s="159"/>
      <c r="W99" s="149"/>
      <c r="X99" s="149"/>
      <c r="Y99" s="149"/>
      <c r="Z99" s="149"/>
      <c r="AA99" s="149"/>
      <c r="AB99" s="149"/>
      <c r="AC99" s="149"/>
      <c r="AD99" s="149"/>
      <c r="AE99" s="149" t="s">
        <v>322</v>
      </c>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row>
    <row r="100" spans="1:58" outlineLevel="1" x14ac:dyDescent="0.2">
      <c r="A100" s="156"/>
      <c r="B100" s="157"/>
      <c r="C100" s="262" t="s">
        <v>1015</v>
      </c>
      <c r="D100" s="263"/>
      <c r="E100" s="263"/>
      <c r="F100" s="263"/>
      <c r="G100" s="263"/>
      <c r="H100" s="159"/>
      <c r="I100" s="159"/>
      <c r="J100" s="159"/>
      <c r="K100" s="159"/>
      <c r="L100" s="159"/>
      <c r="M100" s="159"/>
      <c r="N100" s="158"/>
      <c r="O100" s="158"/>
      <c r="P100" s="159"/>
      <c r="Q100" s="159"/>
      <c r="R100" s="159"/>
      <c r="S100" s="159"/>
      <c r="T100" s="159"/>
      <c r="U100" s="159"/>
      <c r="V100" s="159"/>
      <c r="W100" s="149"/>
      <c r="X100" s="149"/>
      <c r="Y100" s="149"/>
      <c r="Z100" s="149"/>
      <c r="AA100" s="149"/>
      <c r="AB100" s="149"/>
      <c r="AC100" s="149"/>
      <c r="AD100" s="149"/>
      <c r="AE100" s="149" t="s">
        <v>322</v>
      </c>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row>
    <row r="101" spans="1:58" ht="22.5" outlineLevel="1" x14ac:dyDescent="0.2">
      <c r="A101" s="171">
        <v>69</v>
      </c>
      <c r="B101" s="172" t="s">
        <v>526</v>
      </c>
      <c r="C101" s="187" t="s">
        <v>1013</v>
      </c>
      <c r="D101" s="173" t="s">
        <v>926</v>
      </c>
      <c r="E101" s="174">
        <v>20</v>
      </c>
      <c r="F101" s="175"/>
      <c r="G101" s="176">
        <f>ROUND(E101*F101,2)</f>
        <v>0</v>
      </c>
      <c r="H101" s="175">
        <v>1610</v>
      </c>
      <c r="I101" s="176">
        <f>ROUND(E101*H101,2)</f>
        <v>32200</v>
      </c>
      <c r="J101" s="175">
        <v>500</v>
      </c>
      <c r="K101" s="176">
        <f>ROUND(E101*J101,2)</f>
        <v>10000</v>
      </c>
      <c r="L101" s="176">
        <v>21</v>
      </c>
      <c r="M101" s="176">
        <f>G101*(1+L101/100)</f>
        <v>0</v>
      </c>
      <c r="N101" s="174">
        <v>0</v>
      </c>
      <c r="O101" s="174">
        <f>ROUND(E101*N101,2)</f>
        <v>0</v>
      </c>
      <c r="P101" s="176"/>
      <c r="Q101" s="176" t="s">
        <v>318</v>
      </c>
      <c r="R101" s="177" t="s">
        <v>319</v>
      </c>
      <c r="S101" s="159">
        <v>0</v>
      </c>
      <c r="T101" s="159">
        <f>ROUND(E101*S101,2)</f>
        <v>0</v>
      </c>
      <c r="U101" s="159"/>
      <c r="V101" s="159" t="s">
        <v>207</v>
      </c>
      <c r="W101" s="149"/>
      <c r="X101" s="149"/>
      <c r="Y101" s="149"/>
      <c r="Z101" s="149"/>
      <c r="AA101" s="149"/>
      <c r="AB101" s="149"/>
      <c r="AC101" s="149"/>
      <c r="AD101" s="149"/>
      <c r="AE101" s="149" t="s">
        <v>396</v>
      </c>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row>
    <row r="102" spans="1:58" outlineLevel="1" x14ac:dyDescent="0.2">
      <c r="A102" s="156"/>
      <c r="B102" s="157"/>
      <c r="C102" s="253" t="s">
        <v>1016</v>
      </c>
      <c r="D102" s="254"/>
      <c r="E102" s="254"/>
      <c r="F102" s="254"/>
      <c r="G102" s="254"/>
      <c r="H102" s="159"/>
      <c r="I102" s="159"/>
      <c r="J102" s="159"/>
      <c r="K102" s="159"/>
      <c r="L102" s="159"/>
      <c r="M102" s="159"/>
      <c r="N102" s="158"/>
      <c r="O102" s="158"/>
      <c r="P102" s="159"/>
      <c r="Q102" s="159"/>
      <c r="R102" s="159"/>
      <c r="S102" s="159"/>
      <c r="T102" s="159"/>
      <c r="U102" s="159"/>
      <c r="V102" s="159"/>
      <c r="W102" s="149"/>
      <c r="X102" s="149"/>
      <c r="Y102" s="149"/>
      <c r="Z102" s="149"/>
      <c r="AA102" s="149"/>
      <c r="AB102" s="149"/>
      <c r="AC102" s="149"/>
      <c r="AD102" s="149"/>
      <c r="AE102" s="149" t="s">
        <v>322</v>
      </c>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row>
    <row r="103" spans="1:58" outlineLevel="1" x14ac:dyDescent="0.2">
      <c r="A103" s="156"/>
      <c r="B103" s="157"/>
      <c r="C103" s="262" t="s">
        <v>1017</v>
      </c>
      <c r="D103" s="263"/>
      <c r="E103" s="263"/>
      <c r="F103" s="263"/>
      <c r="G103" s="263"/>
      <c r="H103" s="159"/>
      <c r="I103" s="159"/>
      <c r="J103" s="159"/>
      <c r="K103" s="159"/>
      <c r="L103" s="159"/>
      <c r="M103" s="159"/>
      <c r="N103" s="158"/>
      <c r="O103" s="158"/>
      <c r="P103" s="159"/>
      <c r="Q103" s="159"/>
      <c r="R103" s="159"/>
      <c r="S103" s="159"/>
      <c r="T103" s="159"/>
      <c r="U103" s="159"/>
      <c r="V103" s="159"/>
      <c r="W103" s="149"/>
      <c r="X103" s="149"/>
      <c r="Y103" s="149"/>
      <c r="Z103" s="149"/>
      <c r="AA103" s="149"/>
      <c r="AB103" s="149"/>
      <c r="AC103" s="149"/>
      <c r="AD103" s="149"/>
      <c r="AE103" s="149" t="s">
        <v>322</v>
      </c>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row>
    <row r="104" spans="1:58" ht="22.5" outlineLevel="1" x14ac:dyDescent="0.2">
      <c r="A104" s="156"/>
      <c r="B104" s="157"/>
      <c r="C104" s="262" t="s">
        <v>1018</v>
      </c>
      <c r="D104" s="263"/>
      <c r="E104" s="263"/>
      <c r="F104" s="263"/>
      <c r="G104" s="263"/>
      <c r="H104" s="159"/>
      <c r="I104" s="159"/>
      <c r="J104" s="159"/>
      <c r="K104" s="159"/>
      <c r="L104" s="159"/>
      <c r="M104" s="159"/>
      <c r="N104" s="158"/>
      <c r="O104" s="158"/>
      <c r="P104" s="159"/>
      <c r="Q104" s="159"/>
      <c r="R104" s="159"/>
      <c r="S104" s="159"/>
      <c r="T104" s="159"/>
      <c r="U104" s="159"/>
      <c r="V104" s="159"/>
      <c r="W104" s="149"/>
      <c r="X104" s="149"/>
      <c r="Y104" s="149"/>
      <c r="Z104" s="149"/>
      <c r="AA104" s="149"/>
      <c r="AB104" s="149"/>
      <c r="AC104" s="149"/>
      <c r="AD104" s="149"/>
      <c r="AE104" s="149" t="s">
        <v>322</v>
      </c>
      <c r="AF104" s="149"/>
      <c r="AG104" s="149"/>
      <c r="AH104" s="149"/>
      <c r="AI104" s="149"/>
      <c r="AJ104" s="149"/>
      <c r="AK104" s="149"/>
      <c r="AL104" s="149"/>
      <c r="AM104" s="149"/>
      <c r="AN104" s="149"/>
      <c r="AO104" s="149"/>
      <c r="AP104" s="149"/>
      <c r="AQ104" s="149"/>
      <c r="AR104" s="149"/>
      <c r="AS104" s="149"/>
      <c r="AT104" s="149"/>
      <c r="AU104" s="149"/>
      <c r="AV104" s="149"/>
      <c r="AW104" s="149"/>
      <c r="AX104" s="149"/>
      <c r="AY104" s="178" t="str">
        <f>C104</f>
        <v>POZN.: KOHOUT K NAPOJENÍ ROZVODU ADITIV NA ADITIVAČNÍ JEDNOTKY. SESTAVU DOKOMPLETOVAT O PŘIVAŘOVACÍ ŠROUBENÍ A HADICI DN10. MOŽNÉ ŘEŠENÍ: SCHWER; VIZ ROVNĚŽ DETAIL NA V.Č. …-311.</v>
      </c>
      <c r="AZ104" s="149"/>
      <c r="BA104" s="149"/>
      <c r="BB104" s="149"/>
      <c r="BC104" s="149"/>
      <c r="BD104" s="149"/>
      <c r="BE104" s="149"/>
      <c r="BF104" s="149"/>
    </row>
    <row r="105" spans="1:58" ht="22.5" outlineLevel="1" x14ac:dyDescent="0.2">
      <c r="A105" s="171">
        <v>70</v>
      </c>
      <c r="B105" s="172" t="s">
        <v>527</v>
      </c>
      <c r="C105" s="187" t="s">
        <v>1019</v>
      </c>
      <c r="D105" s="173" t="s">
        <v>926</v>
      </c>
      <c r="E105" s="174">
        <v>3</v>
      </c>
      <c r="F105" s="175"/>
      <c r="G105" s="176">
        <f>ROUND(E105*F105,2)</f>
        <v>0</v>
      </c>
      <c r="H105" s="175">
        <v>11620</v>
      </c>
      <c r="I105" s="176">
        <f>ROUND(E105*H105,2)</f>
        <v>34860</v>
      </c>
      <c r="J105" s="175">
        <v>1250</v>
      </c>
      <c r="K105" s="176">
        <f>ROUND(E105*J105,2)</f>
        <v>3750</v>
      </c>
      <c r="L105" s="176">
        <v>21</v>
      </c>
      <c r="M105" s="176">
        <f>G105*(1+L105/100)</f>
        <v>0</v>
      </c>
      <c r="N105" s="174">
        <v>0</v>
      </c>
      <c r="O105" s="174">
        <f>ROUND(E105*N105,2)</f>
        <v>0</v>
      </c>
      <c r="P105" s="176"/>
      <c r="Q105" s="176" t="s">
        <v>318</v>
      </c>
      <c r="R105" s="177" t="s">
        <v>319</v>
      </c>
      <c r="S105" s="159">
        <v>0</v>
      </c>
      <c r="T105" s="159">
        <f>ROUND(E105*S105,2)</f>
        <v>0</v>
      </c>
      <c r="U105" s="159"/>
      <c r="V105" s="159" t="s">
        <v>207</v>
      </c>
      <c r="W105" s="149"/>
      <c r="X105" s="149"/>
      <c r="Y105" s="149"/>
      <c r="Z105" s="149"/>
      <c r="AA105" s="149"/>
      <c r="AB105" s="149"/>
      <c r="AC105" s="149"/>
      <c r="AD105" s="149"/>
      <c r="AE105" s="149" t="s">
        <v>396</v>
      </c>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row>
    <row r="106" spans="1:58" outlineLevel="1" x14ac:dyDescent="0.2">
      <c r="A106" s="156"/>
      <c r="B106" s="157"/>
      <c r="C106" s="253" t="s">
        <v>1020</v>
      </c>
      <c r="D106" s="254"/>
      <c r="E106" s="254"/>
      <c r="F106" s="254"/>
      <c r="G106" s="254"/>
      <c r="H106" s="159"/>
      <c r="I106" s="159"/>
      <c r="J106" s="159"/>
      <c r="K106" s="159"/>
      <c r="L106" s="159"/>
      <c r="M106" s="159"/>
      <c r="N106" s="158"/>
      <c r="O106" s="158"/>
      <c r="P106" s="159"/>
      <c r="Q106" s="159"/>
      <c r="R106" s="159"/>
      <c r="S106" s="159"/>
      <c r="T106" s="159"/>
      <c r="U106" s="159"/>
      <c r="V106" s="159"/>
      <c r="W106" s="149"/>
      <c r="X106" s="149"/>
      <c r="Y106" s="149"/>
      <c r="Z106" s="149"/>
      <c r="AA106" s="149"/>
      <c r="AB106" s="149"/>
      <c r="AC106" s="149"/>
      <c r="AD106" s="149"/>
      <c r="AE106" s="149" t="s">
        <v>322</v>
      </c>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row>
    <row r="107" spans="1:58" ht="22.5" outlineLevel="1" x14ac:dyDescent="0.2">
      <c r="A107" s="171">
        <v>71</v>
      </c>
      <c r="B107" s="172" t="s">
        <v>528</v>
      </c>
      <c r="C107" s="187" t="s">
        <v>1021</v>
      </c>
      <c r="D107" s="173" t="s">
        <v>926</v>
      </c>
      <c r="E107" s="174">
        <v>3</v>
      </c>
      <c r="F107" s="175"/>
      <c r="G107" s="176">
        <f>ROUND(E107*F107,2)</f>
        <v>0</v>
      </c>
      <c r="H107" s="175">
        <v>4480</v>
      </c>
      <c r="I107" s="176">
        <f>ROUND(E107*H107,2)</f>
        <v>13440</v>
      </c>
      <c r="J107" s="175">
        <v>625</v>
      </c>
      <c r="K107" s="176">
        <f>ROUND(E107*J107,2)</f>
        <v>1875</v>
      </c>
      <c r="L107" s="176">
        <v>21</v>
      </c>
      <c r="M107" s="176">
        <f>G107*(1+L107/100)</f>
        <v>0</v>
      </c>
      <c r="N107" s="174">
        <v>0</v>
      </c>
      <c r="O107" s="174">
        <f>ROUND(E107*N107,2)</f>
        <v>0</v>
      </c>
      <c r="P107" s="176"/>
      <c r="Q107" s="176" t="s">
        <v>318</v>
      </c>
      <c r="R107" s="177" t="s">
        <v>319</v>
      </c>
      <c r="S107" s="159">
        <v>0</v>
      </c>
      <c r="T107" s="159">
        <f>ROUND(E107*S107,2)</f>
        <v>0</v>
      </c>
      <c r="U107" s="159"/>
      <c r="V107" s="159" t="s">
        <v>207</v>
      </c>
      <c r="W107" s="149"/>
      <c r="X107" s="149"/>
      <c r="Y107" s="149"/>
      <c r="Z107" s="149"/>
      <c r="AA107" s="149"/>
      <c r="AB107" s="149"/>
      <c r="AC107" s="149"/>
      <c r="AD107" s="149"/>
      <c r="AE107" s="149" t="s">
        <v>396</v>
      </c>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row>
    <row r="108" spans="1:58" outlineLevel="1" x14ac:dyDescent="0.2">
      <c r="A108" s="156"/>
      <c r="B108" s="157"/>
      <c r="C108" s="253" t="s">
        <v>1022</v>
      </c>
      <c r="D108" s="254"/>
      <c r="E108" s="254"/>
      <c r="F108" s="254"/>
      <c r="G108" s="254"/>
      <c r="H108" s="159"/>
      <c r="I108" s="159"/>
      <c r="J108" s="159"/>
      <c r="K108" s="159"/>
      <c r="L108" s="159"/>
      <c r="M108" s="159"/>
      <c r="N108" s="158"/>
      <c r="O108" s="158"/>
      <c r="P108" s="159"/>
      <c r="Q108" s="159"/>
      <c r="R108" s="159"/>
      <c r="S108" s="159"/>
      <c r="T108" s="159"/>
      <c r="U108" s="159"/>
      <c r="V108" s="159"/>
      <c r="W108" s="149"/>
      <c r="X108" s="149"/>
      <c r="Y108" s="149"/>
      <c r="Z108" s="149"/>
      <c r="AA108" s="149"/>
      <c r="AB108" s="149"/>
      <c r="AC108" s="149"/>
      <c r="AD108" s="149"/>
      <c r="AE108" s="149" t="s">
        <v>322</v>
      </c>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row>
    <row r="109" spans="1:58" ht="22.5" outlineLevel="1" x14ac:dyDescent="0.2">
      <c r="A109" s="171">
        <v>72</v>
      </c>
      <c r="B109" s="172" t="s">
        <v>529</v>
      </c>
      <c r="C109" s="187" t="s">
        <v>1023</v>
      </c>
      <c r="D109" s="173" t="s">
        <v>926</v>
      </c>
      <c r="E109" s="174">
        <v>1</v>
      </c>
      <c r="F109" s="175"/>
      <c r="G109" s="176">
        <f>ROUND(E109*F109,2)</f>
        <v>0</v>
      </c>
      <c r="H109" s="175">
        <v>331555</v>
      </c>
      <c r="I109" s="176">
        <f>ROUND(E109*H109,2)</f>
        <v>331555</v>
      </c>
      <c r="J109" s="175">
        <v>2500</v>
      </c>
      <c r="K109" s="176">
        <f>ROUND(E109*J109,2)</f>
        <v>2500</v>
      </c>
      <c r="L109" s="176">
        <v>21</v>
      </c>
      <c r="M109" s="176">
        <f>G109*(1+L109/100)</f>
        <v>0</v>
      </c>
      <c r="N109" s="174">
        <v>0</v>
      </c>
      <c r="O109" s="174">
        <f>ROUND(E109*N109,2)</f>
        <v>0</v>
      </c>
      <c r="P109" s="176"/>
      <c r="Q109" s="176" t="s">
        <v>318</v>
      </c>
      <c r="R109" s="177" t="s">
        <v>319</v>
      </c>
      <c r="S109" s="159">
        <v>0</v>
      </c>
      <c r="T109" s="159">
        <f>ROUND(E109*S109,2)</f>
        <v>0</v>
      </c>
      <c r="U109" s="159"/>
      <c r="V109" s="159" t="s">
        <v>207</v>
      </c>
      <c r="W109" s="149"/>
      <c r="X109" s="149"/>
      <c r="Y109" s="149"/>
      <c r="Z109" s="149"/>
      <c r="AA109" s="149"/>
      <c r="AB109" s="149"/>
      <c r="AC109" s="149"/>
      <c r="AD109" s="149"/>
      <c r="AE109" s="149" t="s">
        <v>396</v>
      </c>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row>
    <row r="110" spans="1:58" ht="22.5" outlineLevel="1" x14ac:dyDescent="0.2">
      <c r="A110" s="156"/>
      <c r="B110" s="157"/>
      <c r="C110" s="253" t="s">
        <v>2347</v>
      </c>
      <c r="D110" s="254"/>
      <c r="E110" s="254"/>
      <c r="F110" s="254"/>
      <c r="G110" s="254"/>
      <c r="H110" s="159"/>
      <c r="I110" s="159"/>
      <c r="J110" s="159"/>
      <c r="K110" s="159"/>
      <c r="L110" s="159"/>
      <c r="M110" s="159"/>
      <c r="N110" s="158"/>
      <c r="O110" s="158"/>
      <c r="P110" s="159"/>
      <c r="Q110" s="159"/>
      <c r="R110" s="159"/>
      <c r="S110" s="159"/>
      <c r="T110" s="159"/>
      <c r="U110" s="159"/>
      <c r="V110" s="159"/>
      <c r="W110" s="149"/>
      <c r="X110" s="149"/>
      <c r="Y110" s="149"/>
      <c r="Z110" s="149"/>
      <c r="AA110" s="149"/>
      <c r="AB110" s="149"/>
      <c r="AC110" s="149"/>
      <c r="AD110" s="149"/>
      <c r="AE110" s="149" t="s">
        <v>322</v>
      </c>
      <c r="AF110" s="149"/>
      <c r="AG110" s="149"/>
      <c r="AH110" s="149"/>
      <c r="AI110" s="149"/>
      <c r="AJ110" s="149"/>
      <c r="AK110" s="149"/>
      <c r="AL110" s="149"/>
      <c r="AM110" s="149"/>
      <c r="AN110" s="149"/>
      <c r="AO110" s="149"/>
      <c r="AP110" s="149"/>
      <c r="AQ110" s="149"/>
      <c r="AR110" s="149"/>
      <c r="AS110" s="149"/>
      <c r="AT110" s="149"/>
      <c r="AU110" s="149"/>
      <c r="AV110" s="149"/>
      <c r="AW110" s="149"/>
      <c r="AX110" s="149"/>
      <c r="AY110" s="178" t="str">
        <f>C110</f>
        <v>MOŽNÉ ŘEŠENÍ: TYP B933-S/150.1/4x0.5/D4IIAP2T1-S; VÝROBCE BS&amp;B; PRO PRŮTOK AŽ CCA  400 M3H-1 PŘI ZTRÁTĚ DELTA P = 3 mBar.</v>
      </c>
      <c r="AZ110" s="149"/>
      <c r="BA110" s="149"/>
      <c r="BB110" s="149"/>
      <c r="BC110" s="149"/>
      <c r="BD110" s="149"/>
      <c r="BE110" s="149"/>
      <c r="BF110" s="149"/>
    </row>
    <row r="111" spans="1:58" outlineLevel="1" x14ac:dyDescent="0.2">
      <c r="A111" s="156"/>
      <c r="B111" s="157"/>
      <c r="C111" s="262" t="s">
        <v>1024</v>
      </c>
      <c r="D111" s="263"/>
      <c r="E111" s="263"/>
      <c r="F111" s="263"/>
      <c r="G111" s="263"/>
      <c r="H111" s="159"/>
      <c r="I111" s="159"/>
      <c r="J111" s="159"/>
      <c r="K111" s="159"/>
      <c r="L111" s="159"/>
      <c r="M111" s="159"/>
      <c r="N111" s="158"/>
      <c r="O111" s="158"/>
      <c r="P111" s="159"/>
      <c r="Q111" s="159"/>
      <c r="R111" s="159"/>
      <c r="S111" s="159"/>
      <c r="T111" s="159"/>
      <c r="U111" s="159"/>
      <c r="V111" s="159"/>
      <c r="W111" s="149"/>
      <c r="X111" s="149"/>
      <c r="Y111" s="149"/>
      <c r="Z111" s="149"/>
      <c r="AA111" s="149"/>
      <c r="AB111" s="149"/>
      <c r="AC111" s="149"/>
      <c r="AD111" s="149"/>
      <c r="AE111" s="149" t="s">
        <v>322</v>
      </c>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row>
    <row r="112" spans="1:58" outlineLevel="1" x14ac:dyDescent="0.2">
      <c r="A112" s="171">
        <v>73</v>
      </c>
      <c r="B112" s="172" t="s">
        <v>530</v>
      </c>
      <c r="C112" s="187" t="s">
        <v>1025</v>
      </c>
      <c r="D112" s="173" t="s">
        <v>926</v>
      </c>
      <c r="E112" s="174">
        <v>20</v>
      </c>
      <c r="F112" s="175"/>
      <c r="G112" s="176">
        <f>ROUND(E112*F112,2)</f>
        <v>0</v>
      </c>
      <c r="H112" s="175">
        <v>1190</v>
      </c>
      <c r="I112" s="176">
        <f>ROUND(E112*H112,2)</f>
        <v>23800</v>
      </c>
      <c r="J112" s="175">
        <v>312.5</v>
      </c>
      <c r="K112" s="176">
        <f>ROUND(E112*J112,2)</f>
        <v>6250</v>
      </c>
      <c r="L112" s="176">
        <v>21</v>
      </c>
      <c r="M112" s="176">
        <f>G112*(1+L112/100)</f>
        <v>0</v>
      </c>
      <c r="N112" s="174">
        <v>0</v>
      </c>
      <c r="O112" s="174">
        <f>ROUND(E112*N112,2)</f>
        <v>0</v>
      </c>
      <c r="P112" s="176"/>
      <c r="Q112" s="176" t="s">
        <v>318</v>
      </c>
      <c r="R112" s="177" t="s">
        <v>319</v>
      </c>
      <c r="S112" s="159">
        <v>0</v>
      </c>
      <c r="T112" s="159">
        <f>ROUND(E112*S112,2)</f>
        <v>0</v>
      </c>
      <c r="U112" s="159"/>
      <c r="V112" s="159" t="s">
        <v>207</v>
      </c>
      <c r="W112" s="149"/>
      <c r="X112" s="149"/>
      <c r="Y112" s="149"/>
      <c r="Z112" s="149"/>
      <c r="AA112" s="149"/>
      <c r="AB112" s="149"/>
      <c r="AC112" s="149"/>
      <c r="AD112" s="149"/>
      <c r="AE112" s="149" t="s">
        <v>396</v>
      </c>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row>
    <row r="113" spans="1:58" outlineLevel="1" x14ac:dyDescent="0.2">
      <c r="A113" s="156"/>
      <c r="B113" s="157"/>
      <c r="C113" s="253" t="s">
        <v>1026</v>
      </c>
      <c r="D113" s="254"/>
      <c r="E113" s="254"/>
      <c r="F113" s="254"/>
      <c r="G113" s="254"/>
      <c r="H113" s="159"/>
      <c r="I113" s="159"/>
      <c r="J113" s="159"/>
      <c r="K113" s="159"/>
      <c r="L113" s="159"/>
      <c r="M113" s="159"/>
      <c r="N113" s="158"/>
      <c r="O113" s="158"/>
      <c r="P113" s="159"/>
      <c r="Q113" s="159"/>
      <c r="R113" s="159"/>
      <c r="S113" s="159"/>
      <c r="T113" s="159"/>
      <c r="U113" s="159"/>
      <c r="V113" s="159"/>
      <c r="W113" s="149"/>
      <c r="X113" s="149"/>
      <c r="Y113" s="149"/>
      <c r="Z113" s="149"/>
      <c r="AA113" s="149"/>
      <c r="AB113" s="149"/>
      <c r="AC113" s="149"/>
      <c r="AD113" s="149"/>
      <c r="AE113" s="149" t="s">
        <v>322</v>
      </c>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row>
    <row r="114" spans="1:58" outlineLevel="1" x14ac:dyDescent="0.2">
      <c r="A114" s="179">
        <v>74</v>
      </c>
      <c r="B114" s="180" t="s">
        <v>531</v>
      </c>
      <c r="C114" s="188" t="s">
        <v>1027</v>
      </c>
      <c r="D114" s="181" t="s">
        <v>926</v>
      </c>
      <c r="E114" s="182">
        <v>3</v>
      </c>
      <c r="F114" s="183"/>
      <c r="G114" s="184">
        <f t="shared" ref="G114:G123" si="12">ROUND(E114*F114,2)</f>
        <v>0</v>
      </c>
      <c r="H114" s="183">
        <v>214.48</v>
      </c>
      <c r="I114" s="184">
        <f t="shared" ref="I114:I123" si="13">ROUND(E114*H114,2)</f>
        <v>643.44000000000005</v>
      </c>
      <c r="J114" s="183">
        <v>187.5</v>
      </c>
      <c r="K114" s="184">
        <f t="shared" ref="K114:K123" si="14">ROUND(E114*J114,2)</f>
        <v>562.5</v>
      </c>
      <c r="L114" s="184">
        <v>21</v>
      </c>
      <c r="M114" s="184">
        <f t="shared" ref="M114:M123" si="15">G114*(1+L114/100)</f>
        <v>0</v>
      </c>
      <c r="N114" s="182">
        <v>0</v>
      </c>
      <c r="O114" s="182">
        <f t="shared" ref="O114:O123" si="16">ROUND(E114*N114,2)</f>
        <v>0</v>
      </c>
      <c r="P114" s="184"/>
      <c r="Q114" s="184" t="s">
        <v>318</v>
      </c>
      <c r="R114" s="185" t="s">
        <v>319</v>
      </c>
      <c r="S114" s="159">
        <v>0</v>
      </c>
      <c r="T114" s="159">
        <f t="shared" ref="T114:T123" si="17">ROUND(E114*S114,2)</f>
        <v>0</v>
      </c>
      <c r="U114" s="159"/>
      <c r="V114" s="159" t="s">
        <v>207</v>
      </c>
      <c r="W114" s="149"/>
      <c r="X114" s="149"/>
      <c r="Y114" s="149"/>
      <c r="Z114" s="149"/>
      <c r="AA114" s="149"/>
      <c r="AB114" s="149"/>
      <c r="AC114" s="149"/>
      <c r="AD114" s="149"/>
      <c r="AE114" s="149" t="s">
        <v>396</v>
      </c>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row>
    <row r="115" spans="1:58" outlineLevel="1" x14ac:dyDescent="0.2">
      <c r="A115" s="179">
        <v>75</v>
      </c>
      <c r="B115" s="180" t="s">
        <v>532</v>
      </c>
      <c r="C115" s="188" t="s">
        <v>1028</v>
      </c>
      <c r="D115" s="181" t="s">
        <v>926</v>
      </c>
      <c r="E115" s="182">
        <v>8</v>
      </c>
      <c r="F115" s="183"/>
      <c r="G115" s="184">
        <f t="shared" si="12"/>
        <v>0</v>
      </c>
      <c r="H115" s="183">
        <v>1784.86</v>
      </c>
      <c r="I115" s="184">
        <f t="shared" si="13"/>
        <v>14278.88</v>
      </c>
      <c r="J115" s="183">
        <v>125</v>
      </c>
      <c r="K115" s="184">
        <f t="shared" si="14"/>
        <v>1000</v>
      </c>
      <c r="L115" s="184">
        <v>21</v>
      </c>
      <c r="M115" s="184">
        <f t="shared" si="15"/>
        <v>0</v>
      </c>
      <c r="N115" s="182">
        <v>0</v>
      </c>
      <c r="O115" s="182">
        <f t="shared" si="16"/>
        <v>0</v>
      </c>
      <c r="P115" s="184"/>
      <c r="Q115" s="184" t="s">
        <v>318</v>
      </c>
      <c r="R115" s="185" t="s">
        <v>319</v>
      </c>
      <c r="S115" s="159">
        <v>0</v>
      </c>
      <c r="T115" s="159">
        <f t="shared" si="17"/>
        <v>0</v>
      </c>
      <c r="U115" s="159"/>
      <c r="V115" s="159" t="s">
        <v>207</v>
      </c>
      <c r="W115" s="149"/>
      <c r="X115" s="149"/>
      <c r="Y115" s="149"/>
      <c r="Z115" s="149"/>
      <c r="AA115" s="149"/>
      <c r="AB115" s="149"/>
      <c r="AC115" s="149"/>
      <c r="AD115" s="149"/>
      <c r="AE115" s="149" t="s">
        <v>396</v>
      </c>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row>
    <row r="116" spans="1:58" ht="22.5" outlineLevel="1" x14ac:dyDescent="0.2">
      <c r="A116" s="179">
        <v>76</v>
      </c>
      <c r="B116" s="180" t="s">
        <v>533</v>
      </c>
      <c r="C116" s="188" t="s">
        <v>1029</v>
      </c>
      <c r="D116" s="181" t="s">
        <v>926</v>
      </c>
      <c r="E116" s="182">
        <v>72</v>
      </c>
      <c r="F116" s="183"/>
      <c r="G116" s="184">
        <f t="shared" si="12"/>
        <v>0</v>
      </c>
      <c r="H116" s="183">
        <v>45.64</v>
      </c>
      <c r="I116" s="184">
        <f t="shared" si="13"/>
        <v>3286.08</v>
      </c>
      <c r="J116" s="183">
        <v>62.5</v>
      </c>
      <c r="K116" s="184">
        <f t="shared" si="14"/>
        <v>4500</v>
      </c>
      <c r="L116" s="184">
        <v>21</v>
      </c>
      <c r="M116" s="184">
        <f t="shared" si="15"/>
        <v>0</v>
      </c>
      <c r="N116" s="182">
        <v>0</v>
      </c>
      <c r="O116" s="182">
        <f t="shared" si="16"/>
        <v>0</v>
      </c>
      <c r="P116" s="184"/>
      <c r="Q116" s="184" t="s">
        <v>318</v>
      </c>
      <c r="R116" s="185" t="s">
        <v>319</v>
      </c>
      <c r="S116" s="159">
        <v>0</v>
      </c>
      <c r="T116" s="159">
        <f t="shared" si="17"/>
        <v>0</v>
      </c>
      <c r="U116" s="159"/>
      <c r="V116" s="159" t="s">
        <v>207</v>
      </c>
      <c r="W116" s="149"/>
      <c r="X116" s="149"/>
      <c r="Y116" s="149"/>
      <c r="Z116" s="149"/>
      <c r="AA116" s="149"/>
      <c r="AB116" s="149"/>
      <c r="AC116" s="149"/>
      <c r="AD116" s="149"/>
      <c r="AE116" s="149" t="s">
        <v>396</v>
      </c>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row>
    <row r="117" spans="1:58" outlineLevel="1" x14ac:dyDescent="0.2">
      <c r="A117" s="179">
        <v>77</v>
      </c>
      <c r="B117" s="180" t="s">
        <v>534</v>
      </c>
      <c r="C117" s="188" t="s">
        <v>1030</v>
      </c>
      <c r="D117" s="181" t="s">
        <v>926</v>
      </c>
      <c r="E117" s="182">
        <v>4</v>
      </c>
      <c r="F117" s="183"/>
      <c r="G117" s="184">
        <f t="shared" si="12"/>
        <v>0</v>
      </c>
      <c r="H117" s="183">
        <v>179.48</v>
      </c>
      <c r="I117" s="184">
        <f t="shared" si="13"/>
        <v>717.92</v>
      </c>
      <c r="J117" s="183">
        <v>125</v>
      </c>
      <c r="K117" s="184">
        <f t="shared" si="14"/>
        <v>500</v>
      </c>
      <c r="L117" s="184">
        <v>21</v>
      </c>
      <c r="M117" s="184">
        <f t="shared" si="15"/>
        <v>0</v>
      </c>
      <c r="N117" s="182">
        <v>0</v>
      </c>
      <c r="O117" s="182">
        <f t="shared" si="16"/>
        <v>0</v>
      </c>
      <c r="P117" s="184"/>
      <c r="Q117" s="184" t="s">
        <v>318</v>
      </c>
      <c r="R117" s="185" t="s">
        <v>319</v>
      </c>
      <c r="S117" s="159">
        <v>0</v>
      </c>
      <c r="T117" s="159">
        <f t="shared" si="17"/>
        <v>0</v>
      </c>
      <c r="U117" s="159"/>
      <c r="V117" s="159" t="s">
        <v>207</v>
      </c>
      <c r="W117" s="149"/>
      <c r="X117" s="149"/>
      <c r="Y117" s="149"/>
      <c r="Z117" s="149"/>
      <c r="AA117" s="149"/>
      <c r="AB117" s="149"/>
      <c r="AC117" s="149"/>
      <c r="AD117" s="149"/>
      <c r="AE117" s="149" t="s">
        <v>396</v>
      </c>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row>
    <row r="118" spans="1:58" outlineLevel="1" x14ac:dyDescent="0.2">
      <c r="A118" s="179">
        <v>78</v>
      </c>
      <c r="B118" s="180" t="s">
        <v>535</v>
      </c>
      <c r="C118" s="188" t="s">
        <v>1031</v>
      </c>
      <c r="D118" s="181" t="s">
        <v>926</v>
      </c>
      <c r="E118" s="182">
        <v>5</v>
      </c>
      <c r="F118" s="183"/>
      <c r="G118" s="184">
        <f t="shared" si="12"/>
        <v>0</v>
      </c>
      <c r="H118" s="183">
        <v>2276.6799999999998</v>
      </c>
      <c r="I118" s="184">
        <f t="shared" si="13"/>
        <v>11383.4</v>
      </c>
      <c r="J118" s="183">
        <v>250</v>
      </c>
      <c r="K118" s="184">
        <f t="shared" si="14"/>
        <v>1250</v>
      </c>
      <c r="L118" s="184">
        <v>21</v>
      </c>
      <c r="M118" s="184">
        <f t="shared" si="15"/>
        <v>0</v>
      </c>
      <c r="N118" s="182">
        <v>0</v>
      </c>
      <c r="O118" s="182">
        <f t="shared" si="16"/>
        <v>0</v>
      </c>
      <c r="P118" s="184"/>
      <c r="Q118" s="184" t="s">
        <v>318</v>
      </c>
      <c r="R118" s="185" t="s">
        <v>319</v>
      </c>
      <c r="S118" s="159">
        <v>0</v>
      </c>
      <c r="T118" s="159">
        <f t="shared" si="17"/>
        <v>0</v>
      </c>
      <c r="U118" s="159"/>
      <c r="V118" s="159" t="s">
        <v>207</v>
      </c>
      <c r="W118" s="149"/>
      <c r="X118" s="149"/>
      <c r="Y118" s="149"/>
      <c r="Z118" s="149"/>
      <c r="AA118" s="149"/>
      <c r="AB118" s="149"/>
      <c r="AC118" s="149"/>
      <c r="AD118" s="149"/>
      <c r="AE118" s="149" t="s">
        <v>396</v>
      </c>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row>
    <row r="119" spans="1:58" outlineLevel="1" x14ac:dyDescent="0.2">
      <c r="A119" s="179">
        <v>79</v>
      </c>
      <c r="B119" s="180" t="s">
        <v>536</v>
      </c>
      <c r="C119" s="188" t="s">
        <v>1032</v>
      </c>
      <c r="D119" s="181" t="s">
        <v>926</v>
      </c>
      <c r="E119" s="182">
        <v>3</v>
      </c>
      <c r="F119" s="183"/>
      <c r="G119" s="184">
        <f t="shared" si="12"/>
        <v>0</v>
      </c>
      <c r="H119" s="183">
        <v>1786.68</v>
      </c>
      <c r="I119" s="184">
        <f t="shared" si="13"/>
        <v>5360.04</v>
      </c>
      <c r="J119" s="183">
        <v>187.5</v>
      </c>
      <c r="K119" s="184">
        <f t="shared" si="14"/>
        <v>562.5</v>
      </c>
      <c r="L119" s="184">
        <v>21</v>
      </c>
      <c r="M119" s="184">
        <f t="shared" si="15"/>
        <v>0</v>
      </c>
      <c r="N119" s="182">
        <v>0</v>
      </c>
      <c r="O119" s="182">
        <f t="shared" si="16"/>
        <v>0</v>
      </c>
      <c r="P119" s="184"/>
      <c r="Q119" s="184" t="s">
        <v>318</v>
      </c>
      <c r="R119" s="185" t="s">
        <v>319</v>
      </c>
      <c r="S119" s="159">
        <v>0</v>
      </c>
      <c r="T119" s="159">
        <f t="shared" si="17"/>
        <v>0</v>
      </c>
      <c r="U119" s="159"/>
      <c r="V119" s="159" t="s">
        <v>207</v>
      </c>
      <c r="W119" s="149"/>
      <c r="X119" s="149"/>
      <c r="Y119" s="149"/>
      <c r="Z119" s="149"/>
      <c r="AA119" s="149"/>
      <c r="AB119" s="149"/>
      <c r="AC119" s="149"/>
      <c r="AD119" s="149"/>
      <c r="AE119" s="149" t="s">
        <v>396</v>
      </c>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row>
    <row r="120" spans="1:58" outlineLevel="1" x14ac:dyDescent="0.2">
      <c r="A120" s="179">
        <v>80</v>
      </c>
      <c r="B120" s="180" t="s">
        <v>537</v>
      </c>
      <c r="C120" s="188" t="s">
        <v>1033</v>
      </c>
      <c r="D120" s="181" t="s">
        <v>926</v>
      </c>
      <c r="E120" s="182">
        <v>3</v>
      </c>
      <c r="F120" s="183"/>
      <c r="G120" s="184">
        <f t="shared" si="12"/>
        <v>0</v>
      </c>
      <c r="H120" s="183">
        <v>1651.58</v>
      </c>
      <c r="I120" s="184">
        <f t="shared" si="13"/>
        <v>4954.74</v>
      </c>
      <c r="J120" s="183">
        <v>125</v>
      </c>
      <c r="K120" s="184">
        <f t="shared" si="14"/>
        <v>375</v>
      </c>
      <c r="L120" s="184">
        <v>21</v>
      </c>
      <c r="M120" s="184">
        <f t="shared" si="15"/>
        <v>0</v>
      </c>
      <c r="N120" s="182">
        <v>0</v>
      </c>
      <c r="O120" s="182">
        <f t="shared" si="16"/>
        <v>0</v>
      </c>
      <c r="P120" s="184"/>
      <c r="Q120" s="184" t="s">
        <v>318</v>
      </c>
      <c r="R120" s="185" t="s">
        <v>319</v>
      </c>
      <c r="S120" s="159">
        <v>0</v>
      </c>
      <c r="T120" s="159">
        <f t="shared" si="17"/>
        <v>0</v>
      </c>
      <c r="U120" s="159"/>
      <c r="V120" s="159" t="s">
        <v>207</v>
      </c>
      <c r="W120" s="149"/>
      <c r="X120" s="149"/>
      <c r="Y120" s="149"/>
      <c r="Z120" s="149"/>
      <c r="AA120" s="149"/>
      <c r="AB120" s="149"/>
      <c r="AC120" s="149"/>
      <c r="AD120" s="149"/>
      <c r="AE120" s="149" t="s">
        <v>396</v>
      </c>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row>
    <row r="121" spans="1:58" outlineLevel="1" x14ac:dyDescent="0.2">
      <c r="A121" s="179">
        <v>81</v>
      </c>
      <c r="B121" s="180" t="s">
        <v>538</v>
      </c>
      <c r="C121" s="188" t="s">
        <v>1034</v>
      </c>
      <c r="D121" s="181" t="s">
        <v>926</v>
      </c>
      <c r="E121" s="182">
        <v>4</v>
      </c>
      <c r="F121" s="183"/>
      <c r="G121" s="184">
        <f t="shared" si="12"/>
        <v>0</v>
      </c>
      <c r="H121" s="183">
        <v>1447.88</v>
      </c>
      <c r="I121" s="184">
        <f t="shared" si="13"/>
        <v>5791.52</v>
      </c>
      <c r="J121" s="183">
        <v>62.5</v>
      </c>
      <c r="K121" s="184">
        <f t="shared" si="14"/>
        <v>250</v>
      </c>
      <c r="L121" s="184">
        <v>21</v>
      </c>
      <c r="M121" s="184">
        <f t="shared" si="15"/>
        <v>0</v>
      </c>
      <c r="N121" s="182">
        <v>0</v>
      </c>
      <c r="O121" s="182">
        <f t="shared" si="16"/>
        <v>0</v>
      </c>
      <c r="P121" s="184"/>
      <c r="Q121" s="184" t="s">
        <v>318</v>
      </c>
      <c r="R121" s="185" t="s">
        <v>319</v>
      </c>
      <c r="S121" s="159">
        <v>0</v>
      </c>
      <c r="T121" s="159">
        <f t="shared" si="17"/>
        <v>0</v>
      </c>
      <c r="U121" s="159"/>
      <c r="V121" s="159" t="s">
        <v>207</v>
      </c>
      <c r="W121" s="149"/>
      <c r="X121" s="149"/>
      <c r="Y121" s="149"/>
      <c r="Z121" s="149"/>
      <c r="AA121" s="149"/>
      <c r="AB121" s="149"/>
      <c r="AC121" s="149"/>
      <c r="AD121" s="149"/>
      <c r="AE121" s="149" t="s">
        <v>396</v>
      </c>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row>
    <row r="122" spans="1:58" outlineLevel="1" x14ac:dyDescent="0.2">
      <c r="A122" s="179">
        <v>82</v>
      </c>
      <c r="B122" s="180" t="s">
        <v>539</v>
      </c>
      <c r="C122" s="188" t="s">
        <v>1035</v>
      </c>
      <c r="D122" s="181" t="s">
        <v>926</v>
      </c>
      <c r="E122" s="182">
        <v>18</v>
      </c>
      <c r="F122" s="183"/>
      <c r="G122" s="184">
        <f t="shared" si="12"/>
        <v>0</v>
      </c>
      <c r="H122" s="183">
        <v>1337.98</v>
      </c>
      <c r="I122" s="184">
        <f t="shared" si="13"/>
        <v>24083.64</v>
      </c>
      <c r="J122" s="183">
        <v>62.5</v>
      </c>
      <c r="K122" s="184">
        <f t="shared" si="14"/>
        <v>1125</v>
      </c>
      <c r="L122" s="184">
        <v>21</v>
      </c>
      <c r="M122" s="184">
        <f t="shared" si="15"/>
        <v>0</v>
      </c>
      <c r="N122" s="182">
        <v>0</v>
      </c>
      <c r="O122" s="182">
        <f t="shared" si="16"/>
        <v>0</v>
      </c>
      <c r="P122" s="184"/>
      <c r="Q122" s="184" t="s">
        <v>318</v>
      </c>
      <c r="R122" s="185" t="s">
        <v>319</v>
      </c>
      <c r="S122" s="159">
        <v>0</v>
      </c>
      <c r="T122" s="159">
        <f t="shared" si="17"/>
        <v>0</v>
      </c>
      <c r="U122" s="159"/>
      <c r="V122" s="159" t="s">
        <v>207</v>
      </c>
      <c r="W122" s="149"/>
      <c r="X122" s="149"/>
      <c r="Y122" s="149"/>
      <c r="Z122" s="149"/>
      <c r="AA122" s="149"/>
      <c r="AB122" s="149"/>
      <c r="AC122" s="149"/>
      <c r="AD122" s="149"/>
      <c r="AE122" s="149" t="s">
        <v>396</v>
      </c>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row>
    <row r="123" spans="1:58" ht="22.5" outlineLevel="1" x14ac:dyDescent="0.2">
      <c r="A123" s="171">
        <v>83</v>
      </c>
      <c r="B123" s="172" t="s">
        <v>540</v>
      </c>
      <c r="C123" s="187" t="s">
        <v>1036</v>
      </c>
      <c r="D123" s="173" t="s">
        <v>926</v>
      </c>
      <c r="E123" s="174">
        <v>25</v>
      </c>
      <c r="F123" s="175"/>
      <c r="G123" s="176">
        <f t="shared" si="12"/>
        <v>0</v>
      </c>
      <c r="H123" s="175">
        <v>0</v>
      </c>
      <c r="I123" s="176">
        <f t="shared" si="13"/>
        <v>0</v>
      </c>
      <c r="J123" s="175">
        <v>450</v>
      </c>
      <c r="K123" s="176">
        <f t="shared" si="14"/>
        <v>11250</v>
      </c>
      <c r="L123" s="176">
        <v>21</v>
      </c>
      <c r="M123" s="176">
        <f t="shared" si="15"/>
        <v>0</v>
      </c>
      <c r="N123" s="174">
        <v>0</v>
      </c>
      <c r="O123" s="174">
        <f t="shared" si="16"/>
        <v>0</v>
      </c>
      <c r="P123" s="176"/>
      <c r="Q123" s="176" t="s">
        <v>318</v>
      </c>
      <c r="R123" s="177" t="s">
        <v>319</v>
      </c>
      <c r="S123" s="159">
        <v>0</v>
      </c>
      <c r="T123" s="159">
        <f t="shared" si="17"/>
        <v>0</v>
      </c>
      <c r="U123" s="159"/>
      <c r="V123" s="159" t="s">
        <v>207</v>
      </c>
      <c r="W123" s="149"/>
      <c r="X123" s="149"/>
      <c r="Y123" s="149"/>
      <c r="Z123" s="149"/>
      <c r="AA123" s="149"/>
      <c r="AB123" s="149"/>
      <c r="AC123" s="149"/>
      <c r="AD123" s="149"/>
      <c r="AE123" s="149" t="s">
        <v>396</v>
      </c>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row>
    <row r="124" spans="1:58" outlineLevel="1" x14ac:dyDescent="0.2">
      <c r="A124" s="156"/>
      <c r="B124" s="157"/>
      <c r="C124" s="253" t="s">
        <v>1037</v>
      </c>
      <c r="D124" s="254"/>
      <c r="E124" s="254"/>
      <c r="F124" s="254"/>
      <c r="G124" s="254"/>
      <c r="H124" s="159"/>
      <c r="I124" s="159"/>
      <c r="J124" s="159"/>
      <c r="K124" s="159"/>
      <c r="L124" s="159"/>
      <c r="M124" s="159"/>
      <c r="N124" s="158"/>
      <c r="O124" s="158"/>
      <c r="P124" s="159"/>
      <c r="Q124" s="159"/>
      <c r="R124" s="159"/>
      <c r="S124" s="159"/>
      <c r="T124" s="159"/>
      <c r="U124" s="159"/>
      <c r="V124" s="159"/>
      <c r="W124" s="149"/>
      <c r="X124" s="149"/>
      <c r="Y124" s="149"/>
      <c r="Z124" s="149"/>
      <c r="AA124" s="149"/>
      <c r="AB124" s="149"/>
      <c r="AC124" s="149"/>
      <c r="AD124" s="149"/>
      <c r="AE124" s="149" t="s">
        <v>322</v>
      </c>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row>
    <row r="125" spans="1:58" ht="22.5" outlineLevel="1" x14ac:dyDescent="0.2">
      <c r="A125" s="171">
        <v>84</v>
      </c>
      <c r="B125" s="172" t="s">
        <v>541</v>
      </c>
      <c r="C125" s="187" t="s">
        <v>1038</v>
      </c>
      <c r="D125" s="173" t="s">
        <v>926</v>
      </c>
      <c r="E125" s="174">
        <v>1</v>
      </c>
      <c r="F125" s="175"/>
      <c r="G125" s="176">
        <f>ROUND(E125*F125,2)</f>
        <v>0</v>
      </c>
      <c r="H125" s="175">
        <v>0</v>
      </c>
      <c r="I125" s="176">
        <f>ROUND(E125*H125,2)</f>
        <v>0</v>
      </c>
      <c r="J125" s="175">
        <v>625</v>
      </c>
      <c r="K125" s="176">
        <f>ROUND(E125*J125,2)</f>
        <v>625</v>
      </c>
      <c r="L125" s="176">
        <v>21</v>
      </c>
      <c r="M125" s="176">
        <f>G125*(1+L125/100)</f>
        <v>0</v>
      </c>
      <c r="N125" s="174">
        <v>0</v>
      </c>
      <c r="O125" s="174">
        <f>ROUND(E125*N125,2)</f>
        <v>0</v>
      </c>
      <c r="P125" s="176"/>
      <c r="Q125" s="176" t="s">
        <v>318</v>
      </c>
      <c r="R125" s="177" t="s">
        <v>319</v>
      </c>
      <c r="S125" s="159">
        <v>0</v>
      </c>
      <c r="T125" s="159">
        <f>ROUND(E125*S125,2)</f>
        <v>0</v>
      </c>
      <c r="U125" s="159"/>
      <c r="V125" s="159" t="s">
        <v>207</v>
      </c>
      <c r="W125" s="149"/>
      <c r="X125" s="149"/>
      <c r="Y125" s="149"/>
      <c r="Z125" s="149"/>
      <c r="AA125" s="149"/>
      <c r="AB125" s="149"/>
      <c r="AC125" s="149"/>
      <c r="AD125" s="149"/>
      <c r="AE125" s="149" t="s">
        <v>396</v>
      </c>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row>
    <row r="126" spans="1:58" ht="22.5" outlineLevel="1" x14ac:dyDescent="0.2">
      <c r="A126" s="156"/>
      <c r="B126" s="157"/>
      <c r="C126" s="253" t="s">
        <v>1039</v>
      </c>
      <c r="D126" s="254"/>
      <c r="E126" s="254"/>
      <c r="F126" s="254"/>
      <c r="G126" s="254"/>
      <c r="H126" s="159"/>
      <c r="I126" s="159"/>
      <c r="J126" s="159"/>
      <c r="K126" s="159"/>
      <c r="L126" s="159"/>
      <c r="M126" s="159"/>
      <c r="N126" s="158"/>
      <c r="O126" s="158"/>
      <c r="P126" s="159"/>
      <c r="Q126" s="159"/>
      <c r="R126" s="159"/>
      <c r="S126" s="159"/>
      <c r="T126" s="159"/>
      <c r="U126" s="159"/>
      <c r="V126" s="159"/>
      <c r="W126" s="149"/>
      <c r="X126" s="149"/>
      <c r="Y126" s="149"/>
      <c r="Z126" s="149"/>
      <c r="AA126" s="149"/>
      <c r="AB126" s="149"/>
      <c r="AC126" s="149"/>
      <c r="AD126" s="149"/>
      <c r="AE126" s="149" t="s">
        <v>322</v>
      </c>
      <c r="AF126" s="149"/>
      <c r="AG126" s="149"/>
      <c r="AH126" s="149"/>
      <c r="AI126" s="149"/>
      <c r="AJ126" s="149"/>
      <c r="AK126" s="149"/>
      <c r="AL126" s="149"/>
      <c r="AM126" s="149"/>
      <c r="AN126" s="149"/>
      <c r="AO126" s="149"/>
      <c r="AP126" s="149"/>
      <c r="AQ126" s="149"/>
      <c r="AR126" s="149"/>
      <c r="AS126" s="149"/>
      <c r="AT126" s="149"/>
      <c r="AU126" s="149"/>
      <c r="AV126" s="149"/>
      <c r="AW126" s="149"/>
      <c r="AX126" s="149"/>
      <c r="AY126" s="178" t="str">
        <f>C126</f>
        <v>MATERIÁL (PŘÍRUBA, PŘÍR. SPOJ - VIZ SPECIFIKACE VÝŠE, ZDE JEN ÚPRAVA).  UŽITO PRO HLADINY V SÁNÍCH ČERPADEL, LIMITNÍ HLADINU V ÚKAPOVÉ NÁDRŽI, ZAPLAVENÍ POTRUBÍ ODVODU PAR POD RAMENEM.</v>
      </c>
      <c r="AZ126" s="149"/>
      <c r="BA126" s="149"/>
      <c r="BB126" s="149"/>
      <c r="BC126" s="149"/>
      <c r="BD126" s="149"/>
      <c r="BE126" s="149"/>
      <c r="BF126" s="149"/>
    </row>
    <row r="127" spans="1:58" outlineLevel="1" x14ac:dyDescent="0.2">
      <c r="A127" s="171">
        <v>85</v>
      </c>
      <c r="B127" s="172" t="s">
        <v>542</v>
      </c>
      <c r="C127" s="187" t="s">
        <v>1040</v>
      </c>
      <c r="D127" s="173" t="s">
        <v>926</v>
      </c>
      <c r="E127" s="174">
        <v>80</v>
      </c>
      <c r="F127" s="175"/>
      <c r="G127" s="176">
        <f>ROUND(E127*F127,2)</f>
        <v>0</v>
      </c>
      <c r="H127" s="175">
        <v>350</v>
      </c>
      <c r="I127" s="176">
        <f>ROUND(E127*H127,2)</f>
        <v>28000</v>
      </c>
      <c r="J127" s="175">
        <v>62.5</v>
      </c>
      <c r="K127" s="176">
        <f>ROUND(E127*J127,2)</f>
        <v>5000</v>
      </c>
      <c r="L127" s="176">
        <v>21</v>
      </c>
      <c r="M127" s="176">
        <f>G127*(1+L127/100)</f>
        <v>0</v>
      </c>
      <c r="N127" s="174">
        <v>0</v>
      </c>
      <c r="O127" s="174">
        <f>ROUND(E127*N127,2)</f>
        <v>0</v>
      </c>
      <c r="P127" s="176"/>
      <c r="Q127" s="176" t="s">
        <v>318</v>
      </c>
      <c r="R127" s="177" t="s">
        <v>319</v>
      </c>
      <c r="S127" s="159">
        <v>0</v>
      </c>
      <c r="T127" s="159">
        <f>ROUND(E127*S127,2)</f>
        <v>0</v>
      </c>
      <c r="U127" s="159"/>
      <c r="V127" s="159" t="s">
        <v>207</v>
      </c>
      <c r="W127" s="149"/>
      <c r="X127" s="149"/>
      <c r="Y127" s="149"/>
      <c r="Z127" s="149"/>
      <c r="AA127" s="149"/>
      <c r="AB127" s="149"/>
      <c r="AC127" s="149"/>
      <c r="AD127" s="149"/>
      <c r="AE127" s="149" t="s">
        <v>396</v>
      </c>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row>
    <row r="128" spans="1:58" outlineLevel="1" x14ac:dyDescent="0.2">
      <c r="A128" s="156"/>
      <c r="B128" s="157"/>
      <c r="C128" s="253" t="s">
        <v>1041</v>
      </c>
      <c r="D128" s="254"/>
      <c r="E128" s="254"/>
      <c r="F128" s="254"/>
      <c r="G128" s="254"/>
      <c r="H128" s="159"/>
      <c r="I128" s="159"/>
      <c r="J128" s="159"/>
      <c r="K128" s="159"/>
      <c r="L128" s="159"/>
      <c r="M128" s="159"/>
      <c r="N128" s="158"/>
      <c r="O128" s="158"/>
      <c r="P128" s="159"/>
      <c r="Q128" s="159"/>
      <c r="R128" s="159"/>
      <c r="S128" s="159"/>
      <c r="T128" s="159"/>
      <c r="U128" s="159"/>
      <c r="V128" s="159"/>
      <c r="W128" s="149"/>
      <c r="X128" s="149"/>
      <c r="Y128" s="149"/>
      <c r="Z128" s="149"/>
      <c r="AA128" s="149"/>
      <c r="AB128" s="149"/>
      <c r="AC128" s="149"/>
      <c r="AD128" s="149"/>
      <c r="AE128" s="149" t="s">
        <v>322</v>
      </c>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row>
    <row r="129" spans="1:58" outlineLevel="1" x14ac:dyDescent="0.2">
      <c r="A129" s="179">
        <v>86</v>
      </c>
      <c r="B129" s="180" t="s">
        <v>543</v>
      </c>
      <c r="C129" s="188" t="s">
        <v>1042</v>
      </c>
      <c r="D129" s="181" t="s">
        <v>926</v>
      </c>
      <c r="E129" s="182">
        <v>125</v>
      </c>
      <c r="F129" s="183"/>
      <c r="G129" s="184">
        <f>ROUND(E129*F129,2)</f>
        <v>0</v>
      </c>
      <c r="H129" s="183">
        <v>490</v>
      </c>
      <c r="I129" s="184">
        <f>ROUND(E129*H129,2)</f>
        <v>61250</v>
      </c>
      <c r="J129" s="183">
        <v>62.5</v>
      </c>
      <c r="K129" s="184">
        <f>ROUND(E129*J129,2)</f>
        <v>7812.5</v>
      </c>
      <c r="L129" s="184">
        <v>21</v>
      </c>
      <c r="M129" s="184">
        <f>G129*(1+L129/100)</f>
        <v>0</v>
      </c>
      <c r="N129" s="182">
        <v>0</v>
      </c>
      <c r="O129" s="182">
        <f>ROUND(E129*N129,2)</f>
        <v>0</v>
      </c>
      <c r="P129" s="184"/>
      <c r="Q129" s="184" t="s">
        <v>318</v>
      </c>
      <c r="R129" s="185" t="s">
        <v>319</v>
      </c>
      <c r="S129" s="159">
        <v>0</v>
      </c>
      <c r="T129" s="159">
        <f>ROUND(E129*S129,2)</f>
        <v>0</v>
      </c>
      <c r="U129" s="159"/>
      <c r="V129" s="159" t="s">
        <v>207</v>
      </c>
      <c r="W129" s="149"/>
      <c r="X129" s="149"/>
      <c r="Y129" s="149"/>
      <c r="Z129" s="149"/>
      <c r="AA129" s="149"/>
      <c r="AB129" s="149"/>
      <c r="AC129" s="149"/>
      <c r="AD129" s="149"/>
      <c r="AE129" s="149" t="s">
        <v>396</v>
      </c>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row>
    <row r="130" spans="1:58" ht="22.5" outlineLevel="1" x14ac:dyDescent="0.2">
      <c r="A130" s="179">
        <v>87</v>
      </c>
      <c r="B130" s="180" t="s">
        <v>544</v>
      </c>
      <c r="C130" s="188" t="s">
        <v>1043</v>
      </c>
      <c r="D130" s="181" t="s">
        <v>1044</v>
      </c>
      <c r="E130" s="182">
        <v>500</v>
      </c>
      <c r="F130" s="183"/>
      <c r="G130" s="184">
        <f>ROUND(E130*F130,2)</f>
        <v>0</v>
      </c>
      <c r="H130" s="183">
        <v>77</v>
      </c>
      <c r="I130" s="184">
        <f>ROUND(E130*H130,2)</f>
        <v>38500</v>
      </c>
      <c r="J130" s="183">
        <v>137.5</v>
      </c>
      <c r="K130" s="184">
        <f>ROUND(E130*J130,2)</f>
        <v>68750</v>
      </c>
      <c r="L130" s="184">
        <v>21</v>
      </c>
      <c r="M130" s="184">
        <f>G130*(1+L130/100)</f>
        <v>0</v>
      </c>
      <c r="N130" s="182">
        <v>0</v>
      </c>
      <c r="O130" s="182">
        <f>ROUND(E130*N130,2)</f>
        <v>0</v>
      </c>
      <c r="P130" s="184"/>
      <c r="Q130" s="184" t="s">
        <v>318</v>
      </c>
      <c r="R130" s="185" t="s">
        <v>319</v>
      </c>
      <c r="S130" s="159">
        <v>0</v>
      </c>
      <c r="T130" s="159">
        <f>ROUND(E130*S130,2)</f>
        <v>0</v>
      </c>
      <c r="U130" s="159"/>
      <c r="V130" s="159" t="s">
        <v>207</v>
      </c>
      <c r="W130" s="149"/>
      <c r="X130" s="149"/>
      <c r="Y130" s="149"/>
      <c r="Z130" s="149"/>
      <c r="AA130" s="149"/>
      <c r="AB130" s="149"/>
      <c r="AC130" s="149"/>
      <c r="AD130" s="149"/>
      <c r="AE130" s="149" t="s">
        <v>396</v>
      </c>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row>
    <row r="131" spans="1:58" ht="22.5" outlineLevel="1" x14ac:dyDescent="0.2">
      <c r="A131" s="179">
        <v>88</v>
      </c>
      <c r="B131" s="180" t="s">
        <v>545</v>
      </c>
      <c r="C131" s="188" t="s">
        <v>1045</v>
      </c>
      <c r="D131" s="181" t="s">
        <v>933</v>
      </c>
      <c r="E131" s="182">
        <v>1</v>
      </c>
      <c r="F131" s="183"/>
      <c r="G131" s="184">
        <f>ROUND(E131*F131,2)</f>
        <v>0</v>
      </c>
      <c r="H131" s="183">
        <v>0</v>
      </c>
      <c r="I131" s="184">
        <f>ROUND(E131*H131,2)</f>
        <v>0</v>
      </c>
      <c r="J131" s="183">
        <v>365231.25</v>
      </c>
      <c r="K131" s="184">
        <f>ROUND(E131*J131,2)</f>
        <v>365231.25</v>
      </c>
      <c r="L131" s="184">
        <v>21</v>
      </c>
      <c r="M131" s="184">
        <f>G131*(1+L131/100)</f>
        <v>0</v>
      </c>
      <c r="N131" s="182">
        <v>0</v>
      </c>
      <c r="O131" s="182">
        <f>ROUND(E131*N131,2)</f>
        <v>0</v>
      </c>
      <c r="P131" s="184"/>
      <c r="Q131" s="184" t="s">
        <v>318</v>
      </c>
      <c r="R131" s="185" t="s">
        <v>319</v>
      </c>
      <c r="S131" s="159">
        <v>0</v>
      </c>
      <c r="T131" s="159">
        <f>ROUND(E131*S131,2)</f>
        <v>0</v>
      </c>
      <c r="U131" s="159"/>
      <c r="V131" s="159" t="s">
        <v>207</v>
      </c>
      <c r="W131" s="149"/>
      <c r="X131" s="149"/>
      <c r="Y131" s="149"/>
      <c r="Z131" s="149"/>
      <c r="AA131" s="149"/>
      <c r="AB131" s="149"/>
      <c r="AC131" s="149"/>
      <c r="AD131" s="149"/>
      <c r="AE131" s="149" t="s">
        <v>396</v>
      </c>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row>
    <row r="132" spans="1:58" ht="22.5" outlineLevel="1" x14ac:dyDescent="0.2">
      <c r="A132" s="171">
        <v>89</v>
      </c>
      <c r="B132" s="172" t="s">
        <v>546</v>
      </c>
      <c r="C132" s="187" t="s">
        <v>1046</v>
      </c>
      <c r="D132" s="173" t="s">
        <v>933</v>
      </c>
      <c r="E132" s="174">
        <v>1</v>
      </c>
      <c r="F132" s="175"/>
      <c r="G132" s="176">
        <f>ROUND(E132*F132,2)</f>
        <v>0</v>
      </c>
      <c r="H132" s="175">
        <v>0</v>
      </c>
      <c r="I132" s="176">
        <f>ROUND(E132*H132,2)</f>
        <v>0</v>
      </c>
      <c r="J132" s="175">
        <v>207375</v>
      </c>
      <c r="K132" s="176">
        <f>ROUND(E132*J132,2)</f>
        <v>207375</v>
      </c>
      <c r="L132" s="176">
        <v>21</v>
      </c>
      <c r="M132" s="176">
        <f>G132*(1+L132/100)</f>
        <v>0</v>
      </c>
      <c r="N132" s="174">
        <v>0</v>
      </c>
      <c r="O132" s="174">
        <f>ROUND(E132*N132,2)</f>
        <v>0</v>
      </c>
      <c r="P132" s="176"/>
      <c r="Q132" s="176" t="s">
        <v>318</v>
      </c>
      <c r="R132" s="177" t="s">
        <v>319</v>
      </c>
      <c r="S132" s="159">
        <v>0</v>
      </c>
      <c r="T132" s="159">
        <f>ROUND(E132*S132,2)</f>
        <v>0</v>
      </c>
      <c r="U132" s="159"/>
      <c r="V132" s="159" t="s">
        <v>207</v>
      </c>
      <c r="W132" s="149"/>
      <c r="X132" s="149"/>
      <c r="Y132" s="149"/>
      <c r="Z132" s="149"/>
      <c r="AA132" s="149"/>
      <c r="AB132" s="149"/>
      <c r="AC132" s="149"/>
      <c r="AD132" s="149"/>
      <c r="AE132" s="149" t="s">
        <v>396</v>
      </c>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row>
    <row r="133" spans="1:58" outlineLevel="1" x14ac:dyDescent="0.2">
      <c r="A133" s="156"/>
      <c r="B133" s="157"/>
      <c r="C133" s="253" t="s">
        <v>1047</v>
      </c>
      <c r="D133" s="254"/>
      <c r="E133" s="254"/>
      <c r="F133" s="254"/>
      <c r="G133" s="254"/>
      <c r="H133" s="159"/>
      <c r="I133" s="159"/>
      <c r="J133" s="159"/>
      <c r="K133" s="159"/>
      <c r="L133" s="159"/>
      <c r="M133" s="159"/>
      <c r="N133" s="158"/>
      <c r="O133" s="158"/>
      <c r="P133" s="159"/>
      <c r="Q133" s="159"/>
      <c r="R133" s="159"/>
      <c r="S133" s="159"/>
      <c r="T133" s="159"/>
      <c r="U133" s="159"/>
      <c r="V133" s="159"/>
      <c r="W133" s="149"/>
      <c r="X133" s="149"/>
      <c r="Y133" s="149"/>
      <c r="Z133" s="149"/>
      <c r="AA133" s="149"/>
      <c r="AB133" s="149"/>
      <c r="AC133" s="149"/>
      <c r="AD133" s="149"/>
      <c r="AE133" s="149" t="s">
        <v>322</v>
      </c>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row>
    <row r="134" spans="1:58" outlineLevel="1" x14ac:dyDescent="0.2">
      <c r="A134" s="179">
        <v>90</v>
      </c>
      <c r="B134" s="180" t="s">
        <v>548</v>
      </c>
      <c r="C134" s="188" t="s">
        <v>1048</v>
      </c>
      <c r="D134" s="181" t="s">
        <v>933</v>
      </c>
      <c r="E134" s="182">
        <v>1</v>
      </c>
      <c r="F134" s="183"/>
      <c r="G134" s="184">
        <f>ROUND(E134*F134,2)</f>
        <v>0</v>
      </c>
      <c r="H134" s="183">
        <v>0</v>
      </c>
      <c r="I134" s="184">
        <f>ROUND(E134*H134,2)</f>
        <v>0</v>
      </c>
      <c r="J134" s="183">
        <v>64000</v>
      </c>
      <c r="K134" s="184">
        <f>ROUND(E134*J134,2)</f>
        <v>64000</v>
      </c>
      <c r="L134" s="184">
        <v>21</v>
      </c>
      <c r="M134" s="184">
        <f>G134*(1+L134/100)</f>
        <v>0</v>
      </c>
      <c r="N134" s="182">
        <v>0</v>
      </c>
      <c r="O134" s="182">
        <f>ROUND(E134*N134,2)</f>
        <v>0</v>
      </c>
      <c r="P134" s="184"/>
      <c r="Q134" s="184" t="s">
        <v>318</v>
      </c>
      <c r="R134" s="185" t="s">
        <v>319</v>
      </c>
      <c r="S134" s="159">
        <v>0</v>
      </c>
      <c r="T134" s="159">
        <f>ROUND(E134*S134,2)</f>
        <v>0</v>
      </c>
      <c r="U134" s="159"/>
      <c r="V134" s="159" t="s">
        <v>207</v>
      </c>
      <c r="W134" s="149"/>
      <c r="X134" s="149"/>
      <c r="Y134" s="149"/>
      <c r="Z134" s="149"/>
      <c r="AA134" s="149"/>
      <c r="AB134" s="149"/>
      <c r="AC134" s="149"/>
      <c r="AD134" s="149"/>
      <c r="AE134" s="149" t="s">
        <v>396</v>
      </c>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row>
    <row r="135" spans="1:58" outlineLevel="1" x14ac:dyDescent="0.2">
      <c r="A135" s="179">
        <v>91</v>
      </c>
      <c r="B135" s="180" t="s">
        <v>550</v>
      </c>
      <c r="C135" s="188" t="s">
        <v>1049</v>
      </c>
      <c r="D135" s="181" t="s">
        <v>933</v>
      </c>
      <c r="E135" s="182">
        <v>1</v>
      </c>
      <c r="F135" s="183"/>
      <c r="G135" s="184">
        <f>ROUND(E135*F135,2)</f>
        <v>0</v>
      </c>
      <c r="H135" s="183">
        <v>0</v>
      </c>
      <c r="I135" s="184">
        <f>ROUND(E135*H135,2)</f>
        <v>0</v>
      </c>
      <c r="J135" s="183">
        <v>6000</v>
      </c>
      <c r="K135" s="184">
        <f>ROUND(E135*J135,2)</f>
        <v>6000</v>
      </c>
      <c r="L135" s="184">
        <v>21</v>
      </c>
      <c r="M135" s="184">
        <f>G135*(1+L135/100)</f>
        <v>0</v>
      </c>
      <c r="N135" s="182">
        <v>0</v>
      </c>
      <c r="O135" s="182">
        <f>ROUND(E135*N135,2)</f>
        <v>0</v>
      </c>
      <c r="P135" s="184"/>
      <c r="Q135" s="184" t="s">
        <v>318</v>
      </c>
      <c r="R135" s="185" t="s">
        <v>319</v>
      </c>
      <c r="S135" s="159">
        <v>0</v>
      </c>
      <c r="T135" s="159">
        <f>ROUND(E135*S135,2)</f>
        <v>0</v>
      </c>
      <c r="U135" s="159"/>
      <c r="V135" s="159" t="s">
        <v>207</v>
      </c>
      <c r="W135" s="149"/>
      <c r="X135" s="149"/>
      <c r="Y135" s="149"/>
      <c r="Z135" s="149"/>
      <c r="AA135" s="149"/>
      <c r="AB135" s="149"/>
      <c r="AC135" s="149"/>
      <c r="AD135" s="149"/>
      <c r="AE135" s="149" t="s">
        <v>396</v>
      </c>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row>
    <row r="136" spans="1:58" x14ac:dyDescent="0.2">
      <c r="A136" s="161" t="s">
        <v>314</v>
      </c>
      <c r="B136" s="162" t="s">
        <v>118</v>
      </c>
      <c r="C136" s="186" t="s">
        <v>171</v>
      </c>
      <c r="D136" s="163"/>
      <c r="E136" s="164"/>
      <c r="F136" s="165"/>
      <c r="G136" s="165">
        <f>SUMIF(AE137:AE138,"&lt;&gt;NOR",G137:G138)</f>
        <v>0</v>
      </c>
      <c r="H136" s="165"/>
      <c r="I136" s="165">
        <f>SUM(I137:I138)</f>
        <v>0</v>
      </c>
      <c r="J136" s="165"/>
      <c r="K136" s="165">
        <f>SUM(K137:K138)</f>
        <v>300000</v>
      </c>
      <c r="L136" s="165"/>
      <c r="M136" s="165">
        <f>SUM(M137:M138)</f>
        <v>0</v>
      </c>
      <c r="N136" s="164"/>
      <c r="O136" s="164">
        <f>SUM(O137:O138)</f>
        <v>0</v>
      </c>
      <c r="P136" s="165"/>
      <c r="Q136" s="165"/>
      <c r="R136" s="166"/>
      <c r="S136" s="160"/>
      <c r="T136" s="160">
        <f>SUM(T137:T138)</f>
        <v>0</v>
      </c>
      <c r="U136" s="160"/>
      <c r="V136" s="160"/>
      <c r="AE136" t="s">
        <v>315</v>
      </c>
    </row>
    <row r="137" spans="1:58" ht="22.5" outlineLevel="1" x14ac:dyDescent="0.2">
      <c r="A137" s="171">
        <v>92</v>
      </c>
      <c r="B137" s="172" t="s">
        <v>1050</v>
      </c>
      <c r="C137" s="187" t="s">
        <v>2341</v>
      </c>
      <c r="D137" s="173" t="s">
        <v>1051</v>
      </c>
      <c r="E137" s="174">
        <v>240</v>
      </c>
      <c r="F137" s="175"/>
      <c r="G137" s="176">
        <f>ROUND(E137*F137,2)</f>
        <v>0</v>
      </c>
      <c r="H137" s="175">
        <v>0</v>
      </c>
      <c r="I137" s="176">
        <f>ROUND(E137*H137,2)</f>
        <v>0</v>
      </c>
      <c r="J137" s="175">
        <v>1250</v>
      </c>
      <c r="K137" s="176">
        <f>ROUND(E137*J137,2)</f>
        <v>300000</v>
      </c>
      <c r="L137" s="176">
        <v>21</v>
      </c>
      <c r="M137" s="176">
        <f>G137*(1+L137/100)</f>
        <v>0</v>
      </c>
      <c r="N137" s="174">
        <v>0</v>
      </c>
      <c r="O137" s="174">
        <f>ROUND(E137*N137,2)</f>
        <v>0</v>
      </c>
      <c r="P137" s="176"/>
      <c r="Q137" s="176" t="s">
        <v>318</v>
      </c>
      <c r="R137" s="177" t="s">
        <v>319</v>
      </c>
      <c r="S137" s="159">
        <v>0</v>
      </c>
      <c r="T137" s="159">
        <f>ROUND(E137*S137,2)</f>
        <v>0</v>
      </c>
      <c r="U137" s="159"/>
      <c r="V137" s="159" t="s">
        <v>207</v>
      </c>
      <c r="W137" s="149"/>
      <c r="X137" s="149"/>
      <c r="Y137" s="149"/>
      <c r="Z137" s="149"/>
      <c r="AA137" s="149"/>
      <c r="AB137" s="149"/>
      <c r="AC137" s="149"/>
      <c r="AD137" s="149"/>
      <c r="AE137" s="149" t="s">
        <v>396</v>
      </c>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row>
    <row r="138" spans="1:58" ht="33.75" outlineLevel="1" x14ac:dyDescent="0.2">
      <c r="A138" s="156"/>
      <c r="B138" s="157"/>
      <c r="C138" s="253" t="s">
        <v>2342</v>
      </c>
      <c r="D138" s="254"/>
      <c r="E138" s="254"/>
      <c r="F138" s="254"/>
      <c r="G138" s="254"/>
      <c r="H138" s="159"/>
      <c r="I138" s="159"/>
      <c r="J138" s="159"/>
      <c r="K138" s="159"/>
      <c r="L138" s="159"/>
      <c r="M138" s="159"/>
      <c r="N138" s="158"/>
      <c r="O138" s="158"/>
      <c r="P138" s="159"/>
      <c r="Q138" s="159"/>
      <c r="R138" s="159"/>
      <c r="S138" s="159"/>
      <c r="T138" s="159"/>
      <c r="U138" s="159"/>
      <c r="V138" s="159"/>
      <c r="W138" s="149"/>
      <c r="X138" s="149"/>
      <c r="Y138" s="149"/>
      <c r="Z138" s="149"/>
      <c r="AA138" s="149"/>
      <c r="AB138" s="149"/>
      <c r="AC138" s="149"/>
      <c r="AD138" s="149"/>
      <c r="AE138" s="149" t="s">
        <v>322</v>
      </c>
      <c r="AF138" s="149"/>
      <c r="AG138" s="149"/>
      <c r="AH138" s="149"/>
      <c r="AI138" s="149"/>
      <c r="AJ138" s="149"/>
      <c r="AK138" s="149"/>
      <c r="AL138" s="149"/>
      <c r="AM138" s="149"/>
      <c r="AN138" s="149"/>
      <c r="AO138" s="149"/>
      <c r="AP138" s="149"/>
      <c r="AQ138" s="149"/>
      <c r="AR138" s="149"/>
      <c r="AS138" s="149"/>
      <c r="AT138" s="149"/>
      <c r="AU138" s="149"/>
      <c r="AV138" s="149"/>
      <c r="AW138" s="149"/>
      <c r="AX138" s="149"/>
      <c r="AY138" s="178" t="str">
        <f>C138</f>
        <v>POZN.: DRUH NÁTĚROVÉ HMOTY A ODSTÍN URČIT S INVESTOREM PŘI REALIZACI DLE JEHO ZVYKLOSTÍ; NÁTĚROVÉ HMOTY MUSÍ ODOLÁVAT PROVOZNÍM PODMÍNKÁM  - TEPLOTY ; PŮSOBENÍ MEDIA;  NÁTĚRY UVAŽOVÁNY PRO CELÝ (TJ. NOVÝ TECHNOLOGICKÝ POTRUBNÍ ROZVOD V OBJ.191; KROMĚ POTRUBÍ ADITIV - NEREZ NENATÍRÁN)</v>
      </c>
      <c r="AZ138" s="149"/>
      <c r="BA138" s="149"/>
      <c r="BB138" s="149"/>
      <c r="BC138" s="149"/>
      <c r="BD138" s="149"/>
      <c r="BE138" s="149"/>
      <c r="BF138" s="149"/>
    </row>
    <row r="139" spans="1:58" x14ac:dyDescent="0.2">
      <c r="A139" s="161" t="s">
        <v>314</v>
      </c>
      <c r="B139" s="162" t="s">
        <v>120</v>
      </c>
      <c r="C139" s="186" t="s">
        <v>174</v>
      </c>
      <c r="D139" s="163"/>
      <c r="E139" s="164"/>
      <c r="F139" s="165"/>
      <c r="G139" s="165">
        <f>SUMIF(AE140:AE140,"&lt;&gt;NOR",G140:G140)</f>
        <v>0</v>
      </c>
      <c r="H139" s="165"/>
      <c r="I139" s="165">
        <f>SUM(I140:I140)</f>
        <v>0</v>
      </c>
      <c r="J139" s="165"/>
      <c r="K139" s="165">
        <f>SUM(K140:K140)</f>
        <v>350000</v>
      </c>
      <c r="L139" s="165"/>
      <c r="M139" s="165">
        <f>SUM(M140:M140)</f>
        <v>0</v>
      </c>
      <c r="N139" s="164"/>
      <c r="O139" s="164">
        <f>SUM(O140:O140)</f>
        <v>0</v>
      </c>
      <c r="P139" s="165"/>
      <c r="Q139" s="165"/>
      <c r="R139" s="166"/>
      <c r="S139" s="160"/>
      <c r="T139" s="160">
        <f>SUM(T140:T140)</f>
        <v>0</v>
      </c>
      <c r="U139" s="160"/>
      <c r="V139" s="160"/>
      <c r="AE139" t="s">
        <v>315</v>
      </c>
    </row>
    <row r="140" spans="1:58" ht="22.5" outlineLevel="1" x14ac:dyDescent="0.2">
      <c r="A140" s="171">
        <v>93</v>
      </c>
      <c r="B140" s="172" t="s">
        <v>1052</v>
      </c>
      <c r="C140" s="187" t="s">
        <v>1053</v>
      </c>
      <c r="D140" s="173" t="s">
        <v>933</v>
      </c>
      <c r="E140" s="174">
        <v>1</v>
      </c>
      <c r="F140" s="175"/>
      <c r="G140" s="176">
        <f>ROUND(E140*F140,2)</f>
        <v>0</v>
      </c>
      <c r="H140" s="175">
        <v>0</v>
      </c>
      <c r="I140" s="176">
        <f>ROUND(E140*H140,2)</f>
        <v>0</v>
      </c>
      <c r="J140" s="175">
        <v>350000</v>
      </c>
      <c r="K140" s="176">
        <f>ROUND(E140*J140,2)</f>
        <v>350000</v>
      </c>
      <c r="L140" s="176">
        <v>21</v>
      </c>
      <c r="M140" s="176">
        <f>G140*(1+L140/100)</f>
        <v>0</v>
      </c>
      <c r="N140" s="174">
        <v>0</v>
      </c>
      <c r="O140" s="174">
        <f>ROUND(E140*N140,2)</f>
        <v>0</v>
      </c>
      <c r="P140" s="176"/>
      <c r="Q140" s="176" t="s">
        <v>318</v>
      </c>
      <c r="R140" s="177" t="s">
        <v>319</v>
      </c>
      <c r="S140" s="159">
        <v>0</v>
      </c>
      <c r="T140" s="159">
        <f>ROUND(E140*S140,2)</f>
        <v>0</v>
      </c>
      <c r="U140" s="159"/>
      <c r="V140" s="159" t="s">
        <v>207</v>
      </c>
      <c r="W140" s="149"/>
      <c r="X140" s="149"/>
      <c r="Y140" s="149"/>
      <c r="Z140" s="149"/>
      <c r="AA140" s="149"/>
      <c r="AB140" s="149"/>
      <c r="AC140" s="149"/>
      <c r="AD140" s="149"/>
      <c r="AE140" s="149" t="s">
        <v>396</v>
      </c>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row>
    <row r="141" spans="1:58" x14ac:dyDescent="0.2">
      <c r="A141" s="3"/>
      <c r="B141" s="4"/>
      <c r="C141" s="189"/>
      <c r="D141" s="6"/>
      <c r="E141" s="3"/>
      <c r="F141" s="3"/>
      <c r="G141" s="3"/>
      <c r="H141" s="3"/>
      <c r="I141" s="3"/>
      <c r="J141" s="3"/>
      <c r="K141" s="3"/>
      <c r="L141" s="3"/>
      <c r="M141" s="3"/>
      <c r="N141" s="3"/>
      <c r="O141" s="3"/>
      <c r="P141" s="3"/>
      <c r="Q141" s="3"/>
      <c r="R141" s="3"/>
      <c r="S141" s="3"/>
      <c r="T141" s="3"/>
      <c r="U141" s="3"/>
      <c r="V141" s="3"/>
      <c r="AC141">
        <v>15</v>
      </c>
      <c r="AD141">
        <v>21</v>
      </c>
      <c r="AE141" t="s">
        <v>301</v>
      </c>
    </row>
    <row r="142" spans="1:58" x14ac:dyDescent="0.2">
      <c r="A142" s="152"/>
      <c r="B142" s="153" t="s">
        <v>29</v>
      </c>
      <c r="C142" s="190"/>
      <c r="D142" s="154"/>
      <c r="E142" s="155"/>
      <c r="F142" s="155"/>
      <c r="G142" s="170">
        <f>G8+G28+G86+G136+G139</f>
        <v>0</v>
      </c>
      <c r="H142" s="3"/>
      <c r="I142" s="3"/>
      <c r="J142" s="3"/>
      <c r="K142" s="3"/>
      <c r="L142" s="3"/>
      <c r="M142" s="3"/>
      <c r="N142" s="3"/>
      <c r="O142" s="3"/>
      <c r="P142" s="3"/>
      <c r="Q142" s="3"/>
      <c r="R142" s="3"/>
      <c r="S142" s="3"/>
      <c r="T142" s="3"/>
      <c r="U142" s="3"/>
      <c r="V142" s="3"/>
      <c r="AC142">
        <f>SUMIF(L7:L140,AC141,G7:G140)</f>
        <v>0</v>
      </c>
      <c r="AD142">
        <f>SUMIF(L7:L140,AD141,G7:G140)</f>
        <v>0</v>
      </c>
      <c r="AE142" t="s">
        <v>390</v>
      </c>
    </row>
    <row r="143" spans="1:58" x14ac:dyDescent="0.2">
      <c r="C143" s="191"/>
      <c r="D143" s="10"/>
      <c r="AE143" t="s">
        <v>391</v>
      </c>
    </row>
    <row r="144" spans="1:58"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sheetData>
  <mergeCells count="39">
    <mergeCell ref="C133:G133"/>
    <mergeCell ref="C138:G138"/>
    <mergeCell ref="C110:G110"/>
    <mergeCell ref="C111:G111"/>
    <mergeCell ref="C113:G113"/>
    <mergeCell ref="C124:G124"/>
    <mergeCell ref="C126:G126"/>
    <mergeCell ref="C128:G128"/>
    <mergeCell ref="C108:G108"/>
    <mergeCell ref="C89:G89"/>
    <mergeCell ref="C91:G91"/>
    <mergeCell ref="C93:G93"/>
    <mergeCell ref="C95:G95"/>
    <mergeCell ref="C97:G97"/>
    <mergeCell ref="C99:G99"/>
    <mergeCell ref="C100:G100"/>
    <mergeCell ref="C102:G102"/>
    <mergeCell ref="C103:G103"/>
    <mergeCell ref="C104:G104"/>
    <mergeCell ref="C106:G106"/>
    <mergeCell ref="C87:G87"/>
    <mergeCell ref="C17:G17"/>
    <mergeCell ref="C19:G19"/>
    <mergeCell ref="C21:G21"/>
    <mergeCell ref="C23:G23"/>
    <mergeCell ref="C25:G25"/>
    <mergeCell ref="C27:G27"/>
    <mergeCell ref="C29:G29"/>
    <mergeCell ref="C30:G30"/>
    <mergeCell ref="A1:G1"/>
    <mergeCell ref="C2:G2"/>
    <mergeCell ref="C3:G3"/>
    <mergeCell ref="C4:G4"/>
    <mergeCell ref="C9:G9"/>
    <mergeCell ref="C11:G11"/>
    <mergeCell ref="C12:G12"/>
    <mergeCell ref="C13:G13"/>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5A6-B90F-4FE6-B3E9-D7025D013D7B}">
  <sheetPr>
    <outlinePr summaryBelow="0"/>
  </sheetPr>
  <dimension ref="A1:BF4996"/>
  <sheetViews>
    <sheetView zoomScale="85" zoomScaleNormal="85" workbookViewId="0">
      <pane ySplit="7" topLeftCell="A23" activePane="bottomLeft" state="frozen"/>
      <selection pane="bottomLeft" activeCell="A8" sqref="A8"/>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6" max="16" width="6.85546875" customWidth="1"/>
    <col min="18" max="18" width="8.42578125" customWidth="1"/>
    <col min="19" max="22" width="0" hidden="1" customWidth="1"/>
    <col min="27" max="27" width="0" hidden="1" customWidth="1"/>
    <col min="29" max="39" width="0" hidden="1" customWidth="1"/>
    <col min="51" max="51" width="98.7109375" customWidth="1"/>
  </cols>
  <sheetData>
    <row r="1" spans="1:58" ht="15.75" customHeight="1" x14ac:dyDescent="0.25">
      <c r="A1" s="255" t="s">
        <v>392</v>
      </c>
      <c r="B1" s="255"/>
      <c r="C1" s="255"/>
      <c r="D1" s="255"/>
      <c r="E1" s="255"/>
      <c r="F1" s="255"/>
      <c r="G1" s="255"/>
      <c r="AE1" t="s">
        <v>287</v>
      </c>
    </row>
    <row r="2" spans="1:58" ht="24.95" customHeight="1" x14ac:dyDescent="0.2">
      <c r="A2" s="141" t="s">
        <v>7</v>
      </c>
      <c r="B2" s="49" t="s">
        <v>43</v>
      </c>
      <c r="C2" s="256" t="s">
        <v>44</v>
      </c>
      <c r="D2" s="257"/>
      <c r="E2" s="257"/>
      <c r="F2" s="257"/>
      <c r="G2" s="258"/>
      <c r="AE2" t="s">
        <v>288</v>
      </c>
    </row>
    <row r="3" spans="1:58" ht="24.95" customHeight="1" x14ac:dyDescent="0.2">
      <c r="A3" s="141" t="s">
        <v>8</v>
      </c>
      <c r="B3" s="49" t="s">
        <v>53</v>
      </c>
      <c r="C3" s="256" t="s">
        <v>54</v>
      </c>
      <c r="D3" s="257"/>
      <c r="E3" s="257"/>
      <c r="F3" s="257"/>
      <c r="G3" s="258"/>
      <c r="AA3" s="123" t="s">
        <v>288</v>
      </c>
      <c r="AE3" t="s">
        <v>291</v>
      </c>
    </row>
    <row r="4" spans="1:58" ht="24.95" customHeight="1" x14ac:dyDescent="0.2">
      <c r="A4" s="142" t="s">
        <v>9</v>
      </c>
      <c r="B4" s="143" t="s">
        <v>58</v>
      </c>
      <c r="C4" s="259" t="s">
        <v>59</v>
      </c>
      <c r="D4" s="260"/>
      <c r="E4" s="260"/>
      <c r="F4" s="260"/>
      <c r="G4" s="261"/>
      <c r="AE4" t="s">
        <v>292</v>
      </c>
    </row>
    <row r="5" spans="1:58" x14ac:dyDescent="0.2">
      <c r="D5" s="10"/>
    </row>
    <row r="6" spans="1:58"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307</v>
      </c>
      <c r="Q6" s="148" t="s">
        <v>308</v>
      </c>
      <c r="R6" s="148" t="s">
        <v>309</v>
      </c>
      <c r="S6" s="148" t="s">
        <v>310</v>
      </c>
      <c r="T6" s="148" t="s">
        <v>311</v>
      </c>
      <c r="U6" s="148" t="s">
        <v>312</v>
      </c>
      <c r="V6" s="148" t="s">
        <v>313</v>
      </c>
    </row>
    <row r="7" spans="1:58" hidden="1" x14ac:dyDescent="0.2">
      <c r="A7" s="3"/>
      <c r="B7" s="4"/>
      <c r="C7" s="4"/>
      <c r="D7" s="6"/>
      <c r="E7" s="150"/>
      <c r="F7" s="151"/>
      <c r="G7" s="151"/>
      <c r="H7" s="151"/>
      <c r="I7" s="151"/>
      <c r="J7" s="151"/>
      <c r="K7" s="151"/>
      <c r="L7" s="151"/>
      <c r="M7" s="151"/>
      <c r="N7" s="150"/>
      <c r="O7" s="150"/>
      <c r="P7" s="151"/>
      <c r="Q7" s="151"/>
      <c r="R7" s="151"/>
      <c r="S7" s="151"/>
      <c r="T7" s="151"/>
      <c r="U7" s="151"/>
      <c r="V7" s="151"/>
    </row>
    <row r="8" spans="1:58" x14ac:dyDescent="0.2">
      <c r="A8" s="161" t="s">
        <v>314</v>
      </c>
      <c r="B8" s="162" t="s">
        <v>114</v>
      </c>
      <c r="C8" s="186" t="s">
        <v>158</v>
      </c>
      <c r="D8" s="163"/>
      <c r="E8" s="164"/>
      <c r="F8" s="165"/>
      <c r="G8" s="165">
        <f>SUMIF(AE9:AE16,"&lt;&gt;NOR",G9:G16)</f>
        <v>0</v>
      </c>
      <c r="H8" s="165"/>
      <c r="I8" s="165">
        <f>SUM(I9:I16)</f>
        <v>322952</v>
      </c>
      <c r="J8" s="165"/>
      <c r="K8" s="165">
        <f>SUM(K9:K16)</f>
        <v>25120</v>
      </c>
      <c r="L8" s="165"/>
      <c r="M8" s="165">
        <f>SUM(M9:M16)</f>
        <v>0</v>
      </c>
      <c r="N8" s="164"/>
      <c r="O8" s="164">
        <f>SUM(O9:O16)</f>
        <v>1178</v>
      </c>
      <c r="P8" s="165"/>
      <c r="Q8" s="165"/>
      <c r="R8" s="166"/>
      <c r="S8" s="160"/>
      <c r="T8" s="160">
        <f>SUM(T9:T16)</f>
        <v>0</v>
      </c>
      <c r="U8" s="160"/>
      <c r="V8" s="160"/>
      <c r="AE8" t="s">
        <v>315</v>
      </c>
    </row>
    <row r="9" spans="1:58" outlineLevel="1" x14ac:dyDescent="0.2">
      <c r="A9" s="171">
        <v>1</v>
      </c>
      <c r="B9" s="172" t="s">
        <v>393</v>
      </c>
      <c r="C9" s="187" t="s">
        <v>1054</v>
      </c>
      <c r="D9" s="173" t="s">
        <v>921</v>
      </c>
      <c r="E9" s="174">
        <v>1</v>
      </c>
      <c r="F9" s="175"/>
      <c r="G9" s="176">
        <f>ROUND(E9*F9,2)</f>
        <v>0</v>
      </c>
      <c r="H9" s="175">
        <v>121212</v>
      </c>
      <c r="I9" s="176">
        <f>ROUND(E9*H9,2)</f>
        <v>121212</v>
      </c>
      <c r="J9" s="175">
        <v>3120</v>
      </c>
      <c r="K9" s="176">
        <f>ROUND(E9*J9,2)</f>
        <v>3120</v>
      </c>
      <c r="L9" s="176">
        <v>21</v>
      </c>
      <c r="M9" s="176">
        <f>G9*(1+L9/100)</f>
        <v>0</v>
      </c>
      <c r="N9" s="174">
        <v>78</v>
      </c>
      <c r="O9" s="174">
        <f>ROUND(E9*N9,2)</f>
        <v>78</v>
      </c>
      <c r="P9" s="176"/>
      <c r="Q9" s="176" t="s">
        <v>318</v>
      </c>
      <c r="R9" s="177" t="s">
        <v>319</v>
      </c>
      <c r="S9" s="159">
        <v>0</v>
      </c>
      <c r="T9" s="159">
        <f>ROUND(E9*S9,2)</f>
        <v>0</v>
      </c>
      <c r="U9" s="159"/>
      <c r="V9" s="159" t="s">
        <v>207</v>
      </c>
      <c r="W9" s="149"/>
      <c r="X9" s="149"/>
      <c r="Y9" s="149"/>
      <c r="Z9" s="149"/>
      <c r="AA9" s="149"/>
      <c r="AB9" s="149"/>
      <c r="AC9" s="149"/>
      <c r="AD9" s="149"/>
      <c r="AE9" s="149" t="s">
        <v>396</v>
      </c>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row>
    <row r="10" spans="1:58" ht="22.5" outlineLevel="1" x14ac:dyDescent="0.2">
      <c r="A10" s="156"/>
      <c r="B10" s="157"/>
      <c r="C10" s="253" t="s">
        <v>1055</v>
      </c>
      <c r="D10" s="254"/>
      <c r="E10" s="254"/>
      <c r="F10" s="254"/>
      <c r="G10" s="254"/>
      <c r="H10" s="159"/>
      <c r="I10" s="159"/>
      <c r="J10" s="159"/>
      <c r="K10" s="159"/>
      <c r="L10" s="159"/>
      <c r="M10" s="159"/>
      <c r="N10" s="158"/>
      <c r="O10" s="158"/>
      <c r="P10" s="159"/>
      <c r="Q10" s="159"/>
      <c r="R10" s="159"/>
      <c r="S10" s="159"/>
      <c r="T10" s="159"/>
      <c r="U10" s="159"/>
      <c r="V10" s="159"/>
      <c r="W10" s="149"/>
      <c r="X10" s="149"/>
      <c r="Y10" s="149"/>
      <c r="Z10" s="149"/>
      <c r="AA10" s="149"/>
      <c r="AB10" s="149"/>
      <c r="AC10" s="149"/>
      <c r="AD10" s="149"/>
      <c r="AE10" s="149" t="s">
        <v>322</v>
      </c>
      <c r="AF10" s="149"/>
      <c r="AG10" s="149"/>
      <c r="AH10" s="149"/>
      <c r="AI10" s="149"/>
      <c r="AJ10" s="149"/>
      <c r="AK10" s="149"/>
      <c r="AL10" s="149"/>
      <c r="AM10" s="149"/>
      <c r="AN10" s="149"/>
      <c r="AO10" s="149"/>
      <c r="AP10" s="149"/>
      <c r="AQ10" s="149"/>
      <c r="AR10" s="149"/>
      <c r="AS10" s="149"/>
      <c r="AT10" s="149"/>
      <c r="AU10" s="149"/>
      <c r="AV10" s="149"/>
      <c r="AW10" s="149"/>
      <c r="AX10" s="149"/>
      <c r="AY10" s="178" t="str">
        <f>C10</f>
        <v>SE ZNEČIŠTĚNÍM VODOU A DROBNÝMI NEČISTOTAMI, DO ZONY 1, Q = 10 M3H-1 PŘI H=25M. K.SL. N=2,2 kW/400V/50Hz. VSTUP/VÝSTUP DN 40/PN16, VČ. MOTORU A RÁMU, PTC MOTORU, ČIDLO PT100 V SACÍ KOMOŘE (ROZMĚR.NÁČRT)</v>
      </c>
      <c r="AZ10" s="149"/>
      <c r="BA10" s="149"/>
      <c r="BB10" s="149"/>
      <c r="BC10" s="149"/>
      <c r="BD10" s="149"/>
      <c r="BE10" s="149"/>
      <c r="BF10" s="149"/>
    </row>
    <row r="11" spans="1:58" outlineLevel="1" x14ac:dyDescent="0.2">
      <c r="A11" s="156"/>
      <c r="B11" s="157"/>
      <c r="C11" s="262" t="s">
        <v>1056</v>
      </c>
      <c r="D11" s="263"/>
      <c r="E11" s="263"/>
      <c r="F11" s="263"/>
      <c r="G11" s="263"/>
      <c r="H11" s="159"/>
      <c r="I11" s="159"/>
      <c r="J11" s="159"/>
      <c r="K11" s="159"/>
      <c r="L11" s="159"/>
      <c r="M11" s="159"/>
      <c r="N11" s="158"/>
      <c r="O11" s="158"/>
      <c r="P11" s="159"/>
      <c r="Q11" s="159"/>
      <c r="R11" s="159"/>
      <c r="S11" s="159"/>
      <c r="T11" s="159"/>
      <c r="U11" s="159"/>
      <c r="V11" s="159"/>
      <c r="W11" s="149"/>
      <c r="X11" s="149"/>
      <c r="Y11" s="149"/>
      <c r="Z11" s="149"/>
      <c r="AA11" s="149"/>
      <c r="AB11" s="149"/>
      <c r="AC11" s="149"/>
      <c r="AD11" s="149"/>
      <c r="AE11" s="149" t="s">
        <v>322</v>
      </c>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row>
    <row r="12" spans="1:58" outlineLevel="1" x14ac:dyDescent="0.2">
      <c r="A12" s="156"/>
      <c r="B12" s="157"/>
      <c r="C12" s="262"/>
      <c r="D12" s="263"/>
      <c r="E12" s="263"/>
      <c r="F12" s="263"/>
      <c r="G12" s="263"/>
      <c r="H12" s="159"/>
      <c r="I12" s="159"/>
      <c r="J12" s="159"/>
      <c r="K12" s="159"/>
      <c r="L12" s="159"/>
      <c r="M12" s="159"/>
      <c r="N12" s="158"/>
      <c r="O12" s="158"/>
      <c r="P12" s="159"/>
      <c r="Q12" s="159"/>
      <c r="R12" s="159"/>
      <c r="S12" s="159"/>
      <c r="T12" s="159"/>
      <c r="U12" s="159"/>
      <c r="V12" s="159"/>
      <c r="W12" s="149"/>
      <c r="X12" s="149"/>
      <c r="Y12" s="149"/>
      <c r="Z12" s="149"/>
      <c r="AA12" s="149"/>
      <c r="AB12" s="149"/>
      <c r="AC12" s="149"/>
      <c r="AD12" s="149"/>
      <c r="AE12" s="149" t="s">
        <v>322</v>
      </c>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row>
    <row r="13" spans="1:58" ht="22.5" outlineLevel="1" x14ac:dyDescent="0.2">
      <c r="A13" s="171">
        <v>2</v>
      </c>
      <c r="B13" s="172" t="s">
        <v>397</v>
      </c>
      <c r="C13" s="187" t="s">
        <v>1057</v>
      </c>
      <c r="D13" s="173" t="s">
        <v>921</v>
      </c>
      <c r="E13" s="174">
        <v>1</v>
      </c>
      <c r="F13" s="175"/>
      <c r="G13" s="176">
        <f>ROUND(E13*F13,2)</f>
        <v>0</v>
      </c>
      <c r="H13" s="175">
        <v>201740</v>
      </c>
      <c r="I13" s="176">
        <f>ROUND(E13*H13,2)</f>
        <v>201740</v>
      </c>
      <c r="J13" s="175">
        <v>22000</v>
      </c>
      <c r="K13" s="176">
        <f>ROUND(E13*J13,2)</f>
        <v>22000</v>
      </c>
      <c r="L13" s="176">
        <v>21</v>
      </c>
      <c r="M13" s="176">
        <f>G13*(1+L13/100)</f>
        <v>0</v>
      </c>
      <c r="N13" s="174">
        <v>1100</v>
      </c>
      <c r="O13" s="174">
        <f>ROUND(E13*N13,2)</f>
        <v>1100</v>
      </c>
      <c r="P13" s="176"/>
      <c r="Q13" s="176" t="s">
        <v>318</v>
      </c>
      <c r="R13" s="177" t="s">
        <v>319</v>
      </c>
      <c r="S13" s="159">
        <v>0</v>
      </c>
      <c r="T13" s="159">
        <f>ROUND(E13*S13,2)</f>
        <v>0</v>
      </c>
      <c r="U13" s="159"/>
      <c r="V13" s="159" t="s">
        <v>207</v>
      </c>
      <c r="W13" s="149"/>
      <c r="X13" s="149"/>
      <c r="Y13" s="149"/>
      <c r="Z13" s="149"/>
      <c r="AA13" s="149"/>
      <c r="AB13" s="149"/>
      <c r="AC13" s="149"/>
      <c r="AD13" s="149"/>
      <c r="AE13" s="149" t="s">
        <v>396</v>
      </c>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row>
    <row r="14" spans="1:58" ht="33.75" outlineLevel="1" x14ac:dyDescent="0.2">
      <c r="A14" s="156"/>
      <c r="B14" s="157"/>
      <c r="C14" s="253" t="s">
        <v>1058</v>
      </c>
      <c r="D14" s="254"/>
      <c r="E14" s="254"/>
      <c r="F14" s="254"/>
      <c r="G14" s="254"/>
      <c r="H14" s="159"/>
      <c r="I14" s="159"/>
      <c r="J14" s="159"/>
      <c r="K14" s="159"/>
      <c r="L14" s="159"/>
      <c r="M14" s="159"/>
      <c r="N14" s="158"/>
      <c r="O14" s="158"/>
      <c r="P14" s="159"/>
      <c r="Q14" s="159"/>
      <c r="R14" s="159"/>
      <c r="S14" s="159"/>
      <c r="T14" s="159"/>
      <c r="U14" s="159"/>
      <c r="V14" s="159"/>
      <c r="W14" s="149"/>
      <c r="X14" s="149"/>
      <c r="Y14" s="149"/>
      <c r="Z14" s="149"/>
      <c r="AA14" s="149"/>
      <c r="AB14" s="149"/>
      <c r="AC14" s="149"/>
      <c r="AD14" s="149"/>
      <c r="AE14" s="149" t="s">
        <v>322</v>
      </c>
      <c r="AF14" s="149"/>
      <c r="AG14" s="149"/>
      <c r="AH14" s="149"/>
      <c r="AI14" s="149"/>
      <c r="AJ14" s="149"/>
      <c r="AK14" s="149"/>
      <c r="AL14" s="149"/>
      <c r="AM14" s="149"/>
      <c r="AN14" s="149"/>
      <c r="AO14" s="149"/>
      <c r="AP14" s="149"/>
      <c r="AQ14" s="149"/>
      <c r="AR14" s="149"/>
      <c r="AS14" s="149"/>
      <c r="AT14" s="149"/>
      <c r="AU14" s="149"/>
      <c r="AV14" s="149"/>
      <c r="AW14" s="149"/>
      <c r="AX14" s="149"/>
      <c r="AY14" s="178" t="str">
        <f>C14</f>
        <v>SE ZNEČIŠTĚNÍM VODOU A DROBNÝMI NEČISTOTAMI, DO ZONY 1, OBJEM= 2 M3; PRŮLEZ DN 700, VRTÁNÍ VÍKA DLE ROZMĚR. NÁČRTU, VYBAVENÍ PODSTAVCI, ŽEBŘÍKEM, PRŮLEZEM S VRTÁNÍM VÍKA, ZÁVĚS. OKA, VENKOVNÍ NÁTĚR POD IZOLACI, VNITŘNÍ NÁTĚR ODOLNÝ MEDIU - U VÝROBCE</v>
      </c>
      <c r="AZ14" s="149"/>
      <c r="BA14" s="149"/>
      <c r="BB14" s="149"/>
      <c r="BC14" s="149"/>
      <c r="BD14" s="149"/>
      <c r="BE14" s="149"/>
      <c r="BF14" s="149"/>
    </row>
    <row r="15" spans="1:58" outlineLevel="1" x14ac:dyDescent="0.2">
      <c r="A15" s="156"/>
      <c r="B15" s="157"/>
      <c r="C15" s="262" t="s">
        <v>1059</v>
      </c>
      <c r="D15" s="263"/>
      <c r="E15" s="263"/>
      <c r="F15" s="263"/>
      <c r="G15" s="263"/>
      <c r="H15" s="159"/>
      <c r="I15" s="159"/>
      <c r="J15" s="159"/>
      <c r="K15" s="159"/>
      <c r="L15" s="159"/>
      <c r="M15" s="159"/>
      <c r="N15" s="158"/>
      <c r="O15" s="158"/>
      <c r="P15" s="159"/>
      <c r="Q15" s="159"/>
      <c r="R15" s="159"/>
      <c r="S15" s="159"/>
      <c r="T15" s="159"/>
      <c r="U15" s="159"/>
      <c r="V15" s="159"/>
      <c r="W15" s="149"/>
      <c r="X15" s="149"/>
      <c r="Y15" s="149"/>
      <c r="Z15" s="149"/>
      <c r="AA15" s="149"/>
      <c r="AB15" s="149"/>
      <c r="AC15" s="149"/>
      <c r="AD15" s="149"/>
      <c r="AE15" s="149" t="s">
        <v>322</v>
      </c>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row>
    <row r="16" spans="1:58" outlineLevel="1" x14ac:dyDescent="0.2">
      <c r="A16" s="156"/>
      <c r="B16" s="157"/>
      <c r="C16" s="262"/>
      <c r="D16" s="263"/>
      <c r="E16" s="263"/>
      <c r="F16" s="263"/>
      <c r="G16" s="263"/>
      <c r="H16" s="159"/>
      <c r="I16" s="159"/>
      <c r="J16" s="159"/>
      <c r="K16" s="159"/>
      <c r="L16" s="159"/>
      <c r="M16" s="159"/>
      <c r="N16" s="158"/>
      <c r="O16" s="158"/>
      <c r="P16" s="159"/>
      <c r="Q16" s="159"/>
      <c r="R16" s="159"/>
      <c r="S16" s="159"/>
      <c r="T16" s="159"/>
      <c r="U16" s="159"/>
      <c r="V16" s="159"/>
      <c r="W16" s="149"/>
      <c r="X16" s="149"/>
      <c r="Y16" s="149"/>
      <c r="Z16" s="149"/>
      <c r="AA16" s="149"/>
      <c r="AB16" s="149"/>
      <c r="AC16" s="149"/>
      <c r="AD16" s="149"/>
      <c r="AE16" s="149" t="s">
        <v>322</v>
      </c>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7" spans="1:58" x14ac:dyDescent="0.2">
      <c r="A17" s="152" t="s">
        <v>314</v>
      </c>
      <c r="B17" s="153" t="s">
        <v>116</v>
      </c>
      <c r="C17" s="190" t="s">
        <v>161</v>
      </c>
      <c r="D17" s="167"/>
      <c r="E17" s="168"/>
      <c r="F17" s="169"/>
      <c r="G17" s="169">
        <f>SUMIF(AE18:AE65,"&lt;&gt;NOR",G18:G65)</f>
        <v>0</v>
      </c>
      <c r="H17" s="169"/>
      <c r="I17" s="169">
        <f>SUM(I18:I65)</f>
        <v>218232</v>
      </c>
      <c r="J17" s="169"/>
      <c r="K17" s="169">
        <f>SUM(K18:K65)</f>
        <v>378537.5</v>
      </c>
      <c r="L17" s="169"/>
      <c r="M17" s="169">
        <f>SUM(M18:M65)</f>
        <v>0</v>
      </c>
      <c r="N17" s="168"/>
      <c r="O17" s="168">
        <f>SUM(O18:O65)</f>
        <v>0</v>
      </c>
      <c r="P17" s="169"/>
      <c r="Q17" s="169"/>
      <c r="R17" s="170"/>
      <c r="S17" s="160"/>
      <c r="T17" s="160">
        <f>SUM(T18:T65)</f>
        <v>0</v>
      </c>
      <c r="U17" s="160"/>
      <c r="V17" s="160"/>
      <c r="AE17" t="s">
        <v>315</v>
      </c>
    </row>
    <row r="18" spans="1:58" outlineLevel="1" x14ac:dyDescent="0.2">
      <c r="A18" s="156"/>
      <c r="B18" s="157"/>
      <c r="C18" s="253" t="s">
        <v>947</v>
      </c>
      <c r="D18" s="254"/>
      <c r="E18" s="254"/>
      <c r="F18" s="254"/>
      <c r="G18" s="254"/>
      <c r="H18" s="159"/>
      <c r="I18" s="159"/>
      <c r="J18" s="159"/>
      <c r="K18" s="159"/>
      <c r="L18" s="159"/>
      <c r="M18" s="159"/>
      <c r="N18" s="158"/>
      <c r="O18" s="158"/>
      <c r="P18" s="159"/>
      <c r="Q18" s="159"/>
      <c r="R18" s="159"/>
      <c r="S18" s="159"/>
      <c r="T18" s="159"/>
      <c r="U18" s="159"/>
      <c r="V18" s="159"/>
      <c r="W18" s="149"/>
      <c r="X18" s="149"/>
      <c r="Y18" s="149"/>
      <c r="Z18" s="149"/>
      <c r="AA18" s="149"/>
      <c r="AB18" s="149"/>
      <c r="AC18" s="149"/>
      <c r="AD18" s="149"/>
      <c r="AE18" s="149" t="s">
        <v>322</v>
      </c>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row>
    <row r="19" spans="1:58" ht="22.5" outlineLevel="1" x14ac:dyDescent="0.2">
      <c r="A19" s="179">
        <v>3</v>
      </c>
      <c r="B19" s="180" t="s">
        <v>399</v>
      </c>
      <c r="C19" s="188" t="s">
        <v>1060</v>
      </c>
      <c r="D19" s="181" t="s">
        <v>924</v>
      </c>
      <c r="E19" s="182">
        <v>18</v>
      </c>
      <c r="F19" s="183"/>
      <c r="G19" s="184">
        <f t="shared" ref="G19:G65" si="0">ROUND(E19*F19,2)</f>
        <v>0</v>
      </c>
      <c r="H19" s="183">
        <v>2940</v>
      </c>
      <c r="I19" s="184">
        <f t="shared" ref="I19:I65" si="1">ROUND(E19*H19,2)</f>
        <v>52920</v>
      </c>
      <c r="J19" s="183">
        <v>1625</v>
      </c>
      <c r="K19" s="184">
        <f t="shared" ref="K19:K65" si="2">ROUND(E19*J19,2)</f>
        <v>29250</v>
      </c>
      <c r="L19" s="184">
        <v>21</v>
      </c>
      <c r="M19" s="184">
        <f t="shared" ref="M19:M65" si="3">G19*(1+L19/100)</f>
        <v>0</v>
      </c>
      <c r="N19" s="182">
        <v>0</v>
      </c>
      <c r="O19" s="182">
        <f t="shared" ref="O19:O65" si="4">ROUND(E19*N19,2)</f>
        <v>0</v>
      </c>
      <c r="P19" s="184"/>
      <c r="Q19" s="184" t="s">
        <v>318</v>
      </c>
      <c r="R19" s="185" t="s">
        <v>319</v>
      </c>
      <c r="S19" s="159">
        <v>0</v>
      </c>
      <c r="T19" s="159">
        <f t="shared" ref="T19:T65" si="5">ROUND(E19*S19,2)</f>
        <v>0</v>
      </c>
      <c r="U19" s="159"/>
      <c r="V19" s="159" t="s">
        <v>207</v>
      </c>
      <c r="W19" s="149"/>
      <c r="X19" s="149"/>
      <c r="Y19" s="149"/>
      <c r="Z19" s="149"/>
      <c r="AA19" s="149"/>
      <c r="AB19" s="149"/>
      <c r="AC19" s="149"/>
      <c r="AD19" s="149"/>
      <c r="AE19" s="149" t="s">
        <v>396</v>
      </c>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row>
    <row r="20" spans="1:58" ht="22.5" outlineLevel="1" x14ac:dyDescent="0.2">
      <c r="A20" s="179">
        <v>4</v>
      </c>
      <c r="B20" s="180" t="s">
        <v>401</v>
      </c>
      <c r="C20" s="188" t="s">
        <v>950</v>
      </c>
      <c r="D20" s="181" t="s">
        <v>924</v>
      </c>
      <c r="E20" s="182">
        <v>16</v>
      </c>
      <c r="F20" s="183"/>
      <c r="G20" s="184">
        <f t="shared" si="0"/>
        <v>0</v>
      </c>
      <c r="H20" s="183">
        <v>700</v>
      </c>
      <c r="I20" s="184">
        <f t="shared" si="1"/>
        <v>11200</v>
      </c>
      <c r="J20" s="183">
        <v>375</v>
      </c>
      <c r="K20" s="184">
        <f t="shared" si="2"/>
        <v>6000</v>
      </c>
      <c r="L20" s="184">
        <v>21</v>
      </c>
      <c r="M20" s="184">
        <f t="shared" si="3"/>
        <v>0</v>
      </c>
      <c r="N20" s="182">
        <v>0</v>
      </c>
      <c r="O20" s="182">
        <f t="shared" si="4"/>
        <v>0</v>
      </c>
      <c r="P20" s="184"/>
      <c r="Q20" s="184" t="s">
        <v>318</v>
      </c>
      <c r="R20" s="185" t="s">
        <v>319</v>
      </c>
      <c r="S20" s="159">
        <v>0</v>
      </c>
      <c r="T20" s="159">
        <f t="shared" si="5"/>
        <v>0</v>
      </c>
      <c r="U20" s="159"/>
      <c r="V20" s="159" t="s">
        <v>207</v>
      </c>
      <c r="W20" s="149"/>
      <c r="X20" s="149"/>
      <c r="Y20" s="149"/>
      <c r="Z20" s="149"/>
      <c r="AA20" s="149"/>
      <c r="AB20" s="149"/>
      <c r="AC20" s="149"/>
      <c r="AD20" s="149"/>
      <c r="AE20" s="149" t="s">
        <v>396</v>
      </c>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row>
    <row r="21" spans="1:58" ht="22.5" outlineLevel="1" x14ac:dyDescent="0.2">
      <c r="A21" s="179">
        <v>5</v>
      </c>
      <c r="B21" s="180" t="s">
        <v>403</v>
      </c>
      <c r="C21" s="188" t="s">
        <v>951</v>
      </c>
      <c r="D21" s="181" t="s">
        <v>924</v>
      </c>
      <c r="E21" s="182">
        <v>85</v>
      </c>
      <c r="F21" s="183"/>
      <c r="G21" s="184">
        <f t="shared" si="0"/>
        <v>0</v>
      </c>
      <c r="H21" s="183">
        <v>350</v>
      </c>
      <c r="I21" s="184">
        <f t="shared" si="1"/>
        <v>29750</v>
      </c>
      <c r="J21" s="183">
        <v>250</v>
      </c>
      <c r="K21" s="184">
        <f t="shared" si="2"/>
        <v>21250</v>
      </c>
      <c r="L21" s="184">
        <v>21</v>
      </c>
      <c r="M21" s="184">
        <f t="shared" si="3"/>
        <v>0</v>
      </c>
      <c r="N21" s="182">
        <v>0</v>
      </c>
      <c r="O21" s="182">
        <f t="shared" si="4"/>
        <v>0</v>
      </c>
      <c r="P21" s="184"/>
      <c r="Q21" s="184" t="s">
        <v>318</v>
      </c>
      <c r="R21" s="185" t="s">
        <v>319</v>
      </c>
      <c r="S21" s="159">
        <v>0</v>
      </c>
      <c r="T21" s="159">
        <f t="shared" si="5"/>
        <v>0</v>
      </c>
      <c r="U21" s="159"/>
      <c r="V21" s="159" t="s">
        <v>207</v>
      </c>
      <c r="W21" s="149"/>
      <c r="X21" s="149"/>
      <c r="Y21" s="149"/>
      <c r="Z21" s="149"/>
      <c r="AA21" s="149"/>
      <c r="AB21" s="149"/>
      <c r="AC21" s="149"/>
      <c r="AD21" s="149"/>
      <c r="AE21" s="149" t="s">
        <v>396</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row>
    <row r="22" spans="1:58" ht="22.5" outlineLevel="1" x14ac:dyDescent="0.2">
      <c r="A22" s="179">
        <v>6</v>
      </c>
      <c r="B22" s="180" t="s">
        <v>405</v>
      </c>
      <c r="C22" s="188" t="s">
        <v>1061</v>
      </c>
      <c r="D22" s="181" t="s">
        <v>924</v>
      </c>
      <c r="E22" s="182">
        <v>6</v>
      </c>
      <c r="F22" s="183"/>
      <c r="G22" s="184">
        <f t="shared" si="0"/>
        <v>0</v>
      </c>
      <c r="H22" s="183">
        <v>322</v>
      </c>
      <c r="I22" s="184">
        <f t="shared" si="1"/>
        <v>1932</v>
      </c>
      <c r="J22" s="183">
        <v>187.5</v>
      </c>
      <c r="K22" s="184">
        <f t="shared" si="2"/>
        <v>1125</v>
      </c>
      <c r="L22" s="184">
        <v>21</v>
      </c>
      <c r="M22" s="184">
        <f t="shared" si="3"/>
        <v>0</v>
      </c>
      <c r="N22" s="182">
        <v>0</v>
      </c>
      <c r="O22" s="182">
        <f t="shared" si="4"/>
        <v>0</v>
      </c>
      <c r="P22" s="184"/>
      <c r="Q22" s="184" t="s">
        <v>318</v>
      </c>
      <c r="R22" s="185" t="s">
        <v>319</v>
      </c>
      <c r="S22" s="159">
        <v>0</v>
      </c>
      <c r="T22" s="159">
        <f t="shared" si="5"/>
        <v>0</v>
      </c>
      <c r="U22" s="159"/>
      <c r="V22" s="159" t="s">
        <v>207</v>
      </c>
      <c r="W22" s="149"/>
      <c r="X22" s="149"/>
      <c r="Y22" s="149"/>
      <c r="Z22" s="149"/>
      <c r="AA22" s="149"/>
      <c r="AB22" s="149"/>
      <c r="AC22" s="149"/>
      <c r="AD22" s="149"/>
      <c r="AE22" s="149" t="s">
        <v>396</v>
      </c>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row>
    <row r="23" spans="1:58" ht="22.5" outlineLevel="1" x14ac:dyDescent="0.2">
      <c r="A23" s="179">
        <v>7</v>
      </c>
      <c r="B23" s="180" t="s">
        <v>407</v>
      </c>
      <c r="C23" s="188" t="s">
        <v>952</v>
      </c>
      <c r="D23" s="181" t="s">
        <v>924</v>
      </c>
      <c r="E23" s="182">
        <v>21</v>
      </c>
      <c r="F23" s="183"/>
      <c r="G23" s="184">
        <f t="shared" si="0"/>
        <v>0</v>
      </c>
      <c r="H23" s="183">
        <v>238</v>
      </c>
      <c r="I23" s="184">
        <f t="shared" si="1"/>
        <v>4998</v>
      </c>
      <c r="J23" s="183">
        <v>125</v>
      </c>
      <c r="K23" s="184">
        <f t="shared" si="2"/>
        <v>2625</v>
      </c>
      <c r="L23" s="184">
        <v>21</v>
      </c>
      <c r="M23" s="184">
        <f t="shared" si="3"/>
        <v>0</v>
      </c>
      <c r="N23" s="182">
        <v>0</v>
      </c>
      <c r="O23" s="182">
        <f t="shared" si="4"/>
        <v>0</v>
      </c>
      <c r="P23" s="184"/>
      <c r="Q23" s="184" t="s">
        <v>318</v>
      </c>
      <c r="R23" s="185" t="s">
        <v>319</v>
      </c>
      <c r="S23" s="159">
        <v>0</v>
      </c>
      <c r="T23" s="159">
        <f t="shared" si="5"/>
        <v>0</v>
      </c>
      <c r="U23" s="159"/>
      <c r="V23" s="159" t="s">
        <v>207</v>
      </c>
      <c r="W23" s="149"/>
      <c r="X23" s="149"/>
      <c r="Y23" s="149"/>
      <c r="Z23" s="149"/>
      <c r="AA23" s="149"/>
      <c r="AB23" s="149"/>
      <c r="AC23" s="149"/>
      <c r="AD23" s="149"/>
      <c r="AE23" s="149" t="s">
        <v>396</v>
      </c>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row>
    <row r="24" spans="1:58" ht="22.5" outlineLevel="1" x14ac:dyDescent="0.2">
      <c r="A24" s="179">
        <v>8</v>
      </c>
      <c r="B24" s="180" t="s">
        <v>409</v>
      </c>
      <c r="C24" s="188" t="s">
        <v>1062</v>
      </c>
      <c r="D24" s="181" t="s">
        <v>924</v>
      </c>
      <c r="E24" s="182">
        <v>1</v>
      </c>
      <c r="F24" s="183"/>
      <c r="G24" s="184">
        <f t="shared" si="0"/>
        <v>0</v>
      </c>
      <c r="H24" s="183">
        <v>420</v>
      </c>
      <c r="I24" s="184">
        <f t="shared" si="1"/>
        <v>420</v>
      </c>
      <c r="J24" s="183">
        <v>250</v>
      </c>
      <c r="K24" s="184">
        <f t="shared" si="2"/>
        <v>250</v>
      </c>
      <c r="L24" s="184">
        <v>21</v>
      </c>
      <c r="M24" s="184">
        <f t="shared" si="3"/>
        <v>0</v>
      </c>
      <c r="N24" s="182">
        <v>0</v>
      </c>
      <c r="O24" s="182">
        <f t="shared" si="4"/>
        <v>0</v>
      </c>
      <c r="P24" s="184"/>
      <c r="Q24" s="184" t="s">
        <v>318</v>
      </c>
      <c r="R24" s="185" t="s">
        <v>319</v>
      </c>
      <c r="S24" s="159">
        <v>0</v>
      </c>
      <c r="T24" s="159">
        <f t="shared" si="5"/>
        <v>0</v>
      </c>
      <c r="U24" s="159"/>
      <c r="V24" s="159" t="s">
        <v>207</v>
      </c>
      <c r="W24" s="149"/>
      <c r="X24" s="149"/>
      <c r="Y24" s="149"/>
      <c r="Z24" s="149"/>
      <c r="AA24" s="149"/>
      <c r="AB24" s="149"/>
      <c r="AC24" s="149"/>
      <c r="AD24" s="149"/>
      <c r="AE24" s="149" t="s">
        <v>396</v>
      </c>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row>
    <row r="25" spans="1:58" ht="22.5" outlineLevel="1" x14ac:dyDescent="0.2">
      <c r="A25" s="179">
        <v>9</v>
      </c>
      <c r="B25" s="180" t="s">
        <v>411</v>
      </c>
      <c r="C25" s="188" t="s">
        <v>1063</v>
      </c>
      <c r="D25" s="181" t="s">
        <v>924</v>
      </c>
      <c r="E25" s="182">
        <v>1</v>
      </c>
      <c r="F25" s="183"/>
      <c r="G25" s="184">
        <f t="shared" si="0"/>
        <v>0</v>
      </c>
      <c r="H25" s="183">
        <v>392</v>
      </c>
      <c r="I25" s="184">
        <f t="shared" si="1"/>
        <v>392</v>
      </c>
      <c r="J25" s="183">
        <v>187.5</v>
      </c>
      <c r="K25" s="184">
        <f t="shared" si="2"/>
        <v>187.5</v>
      </c>
      <c r="L25" s="184">
        <v>21</v>
      </c>
      <c r="M25" s="184">
        <f t="shared" si="3"/>
        <v>0</v>
      </c>
      <c r="N25" s="182">
        <v>0</v>
      </c>
      <c r="O25" s="182">
        <f t="shared" si="4"/>
        <v>0</v>
      </c>
      <c r="P25" s="184"/>
      <c r="Q25" s="184" t="s">
        <v>318</v>
      </c>
      <c r="R25" s="185" t="s">
        <v>319</v>
      </c>
      <c r="S25" s="159">
        <v>0</v>
      </c>
      <c r="T25" s="159">
        <f t="shared" si="5"/>
        <v>0</v>
      </c>
      <c r="U25" s="159"/>
      <c r="V25" s="159" t="s">
        <v>207</v>
      </c>
      <c r="W25" s="149"/>
      <c r="X25" s="149"/>
      <c r="Y25" s="149"/>
      <c r="Z25" s="149"/>
      <c r="AA25" s="149"/>
      <c r="AB25" s="149"/>
      <c r="AC25" s="149"/>
      <c r="AD25" s="149"/>
      <c r="AE25" s="149" t="s">
        <v>396</v>
      </c>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row>
    <row r="26" spans="1:58" ht="22.5" outlineLevel="1" x14ac:dyDescent="0.2">
      <c r="A26" s="179">
        <v>10</v>
      </c>
      <c r="B26" s="180" t="s">
        <v>413</v>
      </c>
      <c r="C26" s="188" t="s">
        <v>958</v>
      </c>
      <c r="D26" s="181" t="s">
        <v>924</v>
      </c>
      <c r="E26" s="182">
        <v>2</v>
      </c>
      <c r="F26" s="183"/>
      <c r="G26" s="184">
        <f t="shared" si="0"/>
        <v>0</v>
      </c>
      <c r="H26" s="183">
        <v>308</v>
      </c>
      <c r="I26" s="184">
        <f t="shared" si="1"/>
        <v>616</v>
      </c>
      <c r="J26" s="183">
        <v>125</v>
      </c>
      <c r="K26" s="184">
        <f t="shared" si="2"/>
        <v>250</v>
      </c>
      <c r="L26" s="184">
        <v>21</v>
      </c>
      <c r="M26" s="184">
        <f t="shared" si="3"/>
        <v>0</v>
      </c>
      <c r="N26" s="182">
        <v>0</v>
      </c>
      <c r="O26" s="182">
        <f t="shared" si="4"/>
        <v>0</v>
      </c>
      <c r="P26" s="184"/>
      <c r="Q26" s="184" t="s">
        <v>318</v>
      </c>
      <c r="R26" s="185" t="s">
        <v>319</v>
      </c>
      <c r="S26" s="159">
        <v>0</v>
      </c>
      <c r="T26" s="159">
        <f t="shared" si="5"/>
        <v>0</v>
      </c>
      <c r="U26" s="159"/>
      <c r="V26" s="159" t="s">
        <v>207</v>
      </c>
      <c r="W26" s="149"/>
      <c r="X26" s="149"/>
      <c r="Y26" s="149"/>
      <c r="Z26" s="149"/>
      <c r="AA26" s="149"/>
      <c r="AB26" s="149"/>
      <c r="AC26" s="149"/>
      <c r="AD26" s="149"/>
      <c r="AE26" s="149" t="s">
        <v>396</v>
      </c>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row>
    <row r="27" spans="1:58" ht="22.5" outlineLevel="1" x14ac:dyDescent="0.2">
      <c r="A27" s="179">
        <v>11</v>
      </c>
      <c r="B27" s="180" t="s">
        <v>415</v>
      </c>
      <c r="C27" s="188" t="s">
        <v>959</v>
      </c>
      <c r="D27" s="181" t="s">
        <v>924</v>
      </c>
      <c r="E27" s="182">
        <v>1</v>
      </c>
      <c r="F27" s="183"/>
      <c r="G27" s="184">
        <f t="shared" si="0"/>
        <v>0</v>
      </c>
      <c r="H27" s="183">
        <v>252</v>
      </c>
      <c r="I27" s="184">
        <f t="shared" si="1"/>
        <v>252</v>
      </c>
      <c r="J27" s="183">
        <v>62.5</v>
      </c>
      <c r="K27" s="184">
        <f t="shared" si="2"/>
        <v>62.5</v>
      </c>
      <c r="L27" s="184">
        <v>21</v>
      </c>
      <c r="M27" s="184">
        <f t="shared" si="3"/>
        <v>0</v>
      </c>
      <c r="N27" s="182">
        <v>0</v>
      </c>
      <c r="O27" s="182">
        <f t="shared" si="4"/>
        <v>0</v>
      </c>
      <c r="P27" s="184"/>
      <c r="Q27" s="184" t="s">
        <v>318</v>
      </c>
      <c r="R27" s="185" t="s">
        <v>319</v>
      </c>
      <c r="S27" s="159">
        <v>0</v>
      </c>
      <c r="T27" s="159">
        <f t="shared" si="5"/>
        <v>0</v>
      </c>
      <c r="U27" s="159"/>
      <c r="V27" s="159" t="s">
        <v>207</v>
      </c>
      <c r="W27" s="149"/>
      <c r="X27" s="149"/>
      <c r="Y27" s="149"/>
      <c r="Z27" s="149"/>
      <c r="AA27" s="149"/>
      <c r="AB27" s="149"/>
      <c r="AC27" s="149"/>
      <c r="AD27" s="149"/>
      <c r="AE27" s="149" t="s">
        <v>396</v>
      </c>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row>
    <row r="28" spans="1:58" outlineLevel="1" x14ac:dyDescent="0.2">
      <c r="A28" s="179">
        <v>12</v>
      </c>
      <c r="B28" s="180" t="s">
        <v>417</v>
      </c>
      <c r="C28" s="188" t="s">
        <v>1064</v>
      </c>
      <c r="D28" s="181" t="s">
        <v>926</v>
      </c>
      <c r="E28" s="182">
        <v>2</v>
      </c>
      <c r="F28" s="183"/>
      <c r="G28" s="184">
        <f t="shared" si="0"/>
        <v>0</v>
      </c>
      <c r="H28" s="183">
        <v>0</v>
      </c>
      <c r="I28" s="184">
        <f t="shared" si="1"/>
        <v>0</v>
      </c>
      <c r="J28" s="183">
        <v>5250</v>
      </c>
      <c r="K28" s="184">
        <f t="shared" si="2"/>
        <v>10500</v>
      </c>
      <c r="L28" s="184">
        <v>21</v>
      </c>
      <c r="M28" s="184">
        <f t="shared" si="3"/>
        <v>0</v>
      </c>
      <c r="N28" s="182">
        <v>0</v>
      </c>
      <c r="O28" s="182">
        <f t="shared" si="4"/>
        <v>0</v>
      </c>
      <c r="P28" s="184"/>
      <c r="Q28" s="184" t="s">
        <v>318</v>
      </c>
      <c r="R28" s="185" t="s">
        <v>319</v>
      </c>
      <c r="S28" s="159">
        <v>0</v>
      </c>
      <c r="T28" s="159">
        <f t="shared" si="5"/>
        <v>0</v>
      </c>
      <c r="U28" s="159"/>
      <c r="V28" s="159" t="s">
        <v>207</v>
      </c>
      <c r="W28" s="149"/>
      <c r="X28" s="149"/>
      <c r="Y28" s="149"/>
      <c r="Z28" s="149"/>
      <c r="AA28" s="149"/>
      <c r="AB28" s="149"/>
      <c r="AC28" s="149"/>
      <c r="AD28" s="149"/>
      <c r="AE28" s="149" t="s">
        <v>396</v>
      </c>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row>
    <row r="29" spans="1:58" outlineLevel="1" x14ac:dyDescent="0.2">
      <c r="A29" s="179">
        <v>13</v>
      </c>
      <c r="B29" s="180" t="s">
        <v>419</v>
      </c>
      <c r="C29" s="188" t="s">
        <v>963</v>
      </c>
      <c r="D29" s="181" t="s">
        <v>926</v>
      </c>
      <c r="E29" s="182">
        <v>2</v>
      </c>
      <c r="F29" s="183"/>
      <c r="G29" s="184">
        <f t="shared" si="0"/>
        <v>0</v>
      </c>
      <c r="H29" s="183">
        <v>0</v>
      </c>
      <c r="I29" s="184">
        <f t="shared" si="1"/>
        <v>0</v>
      </c>
      <c r="J29" s="183">
        <v>1500</v>
      </c>
      <c r="K29" s="184">
        <f t="shared" si="2"/>
        <v>3000</v>
      </c>
      <c r="L29" s="184">
        <v>21</v>
      </c>
      <c r="M29" s="184">
        <f t="shared" si="3"/>
        <v>0</v>
      </c>
      <c r="N29" s="182">
        <v>0</v>
      </c>
      <c r="O29" s="182">
        <f t="shared" si="4"/>
        <v>0</v>
      </c>
      <c r="P29" s="184"/>
      <c r="Q29" s="184" t="s">
        <v>318</v>
      </c>
      <c r="R29" s="185" t="s">
        <v>319</v>
      </c>
      <c r="S29" s="159">
        <v>0</v>
      </c>
      <c r="T29" s="159">
        <f t="shared" si="5"/>
        <v>0</v>
      </c>
      <c r="U29" s="159"/>
      <c r="V29" s="159" t="s">
        <v>207</v>
      </c>
      <c r="W29" s="149"/>
      <c r="X29" s="149"/>
      <c r="Y29" s="149"/>
      <c r="Z29" s="149"/>
      <c r="AA29" s="149"/>
      <c r="AB29" s="149"/>
      <c r="AC29" s="149"/>
      <c r="AD29" s="149"/>
      <c r="AE29" s="149" t="s">
        <v>396</v>
      </c>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row>
    <row r="30" spans="1:58" outlineLevel="1" x14ac:dyDescent="0.2">
      <c r="A30" s="179">
        <v>14</v>
      </c>
      <c r="B30" s="180" t="s">
        <v>421</v>
      </c>
      <c r="C30" s="188" t="s">
        <v>1065</v>
      </c>
      <c r="D30" s="181" t="s">
        <v>926</v>
      </c>
      <c r="E30" s="182">
        <v>1</v>
      </c>
      <c r="F30" s="183"/>
      <c r="G30" s="184">
        <f t="shared" si="0"/>
        <v>0</v>
      </c>
      <c r="H30" s="183">
        <v>0</v>
      </c>
      <c r="I30" s="184">
        <f t="shared" si="1"/>
        <v>0</v>
      </c>
      <c r="J30" s="183">
        <v>1200</v>
      </c>
      <c r="K30" s="184">
        <f t="shared" si="2"/>
        <v>1200</v>
      </c>
      <c r="L30" s="184">
        <v>21</v>
      </c>
      <c r="M30" s="184">
        <f t="shared" si="3"/>
        <v>0</v>
      </c>
      <c r="N30" s="182">
        <v>0</v>
      </c>
      <c r="O30" s="182">
        <f t="shared" si="4"/>
        <v>0</v>
      </c>
      <c r="P30" s="184"/>
      <c r="Q30" s="184" t="s">
        <v>318</v>
      </c>
      <c r="R30" s="185" t="s">
        <v>319</v>
      </c>
      <c r="S30" s="159">
        <v>0</v>
      </c>
      <c r="T30" s="159">
        <f t="shared" si="5"/>
        <v>0</v>
      </c>
      <c r="U30" s="159"/>
      <c r="V30" s="159" t="s">
        <v>207</v>
      </c>
      <c r="W30" s="149"/>
      <c r="X30" s="149"/>
      <c r="Y30" s="149"/>
      <c r="Z30" s="149"/>
      <c r="AA30" s="149"/>
      <c r="AB30" s="149"/>
      <c r="AC30" s="149"/>
      <c r="AD30" s="149"/>
      <c r="AE30" s="149" t="s">
        <v>396</v>
      </c>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row>
    <row r="31" spans="1:58" outlineLevel="1" x14ac:dyDescent="0.2">
      <c r="A31" s="179">
        <v>15</v>
      </c>
      <c r="B31" s="180" t="s">
        <v>423</v>
      </c>
      <c r="C31" s="188" t="s">
        <v>964</v>
      </c>
      <c r="D31" s="181" t="s">
        <v>926</v>
      </c>
      <c r="E31" s="182">
        <v>10</v>
      </c>
      <c r="F31" s="183"/>
      <c r="G31" s="184">
        <f t="shared" si="0"/>
        <v>0</v>
      </c>
      <c r="H31" s="183">
        <v>0</v>
      </c>
      <c r="I31" s="184">
        <f t="shared" si="1"/>
        <v>0</v>
      </c>
      <c r="J31" s="183">
        <v>750</v>
      </c>
      <c r="K31" s="184">
        <f t="shared" si="2"/>
        <v>7500</v>
      </c>
      <c r="L31" s="184">
        <v>21</v>
      </c>
      <c r="M31" s="184">
        <f t="shared" si="3"/>
        <v>0</v>
      </c>
      <c r="N31" s="182">
        <v>0</v>
      </c>
      <c r="O31" s="182">
        <f t="shared" si="4"/>
        <v>0</v>
      </c>
      <c r="P31" s="184"/>
      <c r="Q31" s="184" t="s">
        <v>318</v>
      </c>
      <c r="R31" s="185" t="s">
        <v>319</v>
      </c>
      <c r="S31" s="159">
        <v>0</v>
      </c>
      <c r="T31" s="159">
        <f t="shared" si="5"/>
        <v>0</v>
      </c>
      <c r="U31" s="159"/>
      <c r="V31" s="159" t="s">
        <v>207</v>
      </c>
      <c r="W31" s="149"/>
      <c r="X31" s="149"/>
      <c r="Y31" s="149"/>
      <c r="Z31" s="149"/>
      <c r="AA31" s="149"/>
      <c r="AB31" s="149"/>
      <c r="AC31" s="149"/>
      <c r="AD31" s="149"/>
      <c r="AE31" s="149" t="s">
        <v>396</v>
      </c>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row>
    <row r="32" spans="1:58" ht="22.5" outlineLevel="1" x14ac:dyDescent="0.2">
      <c r="A32" s="179">
        <v>16</v>
      </c>
      <c r="B32" s="180" t="s">
        <v>425</v>
      </c>
      <c r="C32" s="188" t="s">
        <v>1066</v>
      </c>
      <c r="D32" s="181" t="s">
        <v>926</v>
      </c>
      <c r="E32" s="182">
        <v>12</v>
      </c>
      <c r="F32" s="183"/>
      <c r="G32" s="184">
        <f t="shared" si="0"/>
        <v>0</v>
      </c>
      <c r="H32" s="183">
        <v>1890</v>
      </c>
      <c r="I32" s="184">
        <f t="shared" si="1"/>
        <v>22680</v>
      </c>
      <c r="J32" s="183">
        <v>8000</v>
      </c>
      <c r="K32" s="184">
        <f t="shared" si="2"/>
        <v>96000</v>
      </c>
      <c r="L32" s="184">
        <v>21</v>
      </c>
      <c r="M32" s="184">
        <f t="shared" si="3"/>
        <v>0</v>
      </c>
      <c r="N32" s="182">
        <v>0</v>
      </c>
      <c r="O32" s="182">
        <f t="shared" si="4"/>
        <v>0</v>
      </c>
      <c r="P32" s="184"/>
      <c r="Q32" s="184" t="s">
        <v>318</v>
      </c>
      <c r="R32" s="185" t="s">
        <v>319</v>
      </c>
      <c r="S32" s="159">
        <v>0</v>
      </c>
      <c r="T32" s="159">
        <f t="shared" si="5"/>
        <v>0</v>
      </c>
      <c r="U32" s="159"/>
      <c r="V32" s="159" t="s">
        <v>207</v>
      </c>
      <c r="W32" s="149"/>
      <c r="X32" s="149"/>
      <c r="Y32" s="149"/>
      <c r="Z32" s="149"/>
      <c r="AA32" s="149"/>
      <c r="AB32" s="149"/>
      <c r="AC32" s="149"/>
      <c r="AD32" s="149"/>
      <c r="AE32" s="149" t="s">
        <v>396</v>
      </c>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row>
    <row r="33" spans="1:58" ht="22.5" outlineLevel="1" x14ac:dyDescent="0.2">
      <c r="A33" s="179">
        <v>17</v>
      </c>
      <c r="B33" s="180" t="s">
        <v>427</v>
      </c>
      <c r="C33" s="188" t="s">
        <v>969</v>
      </c>
      <c r="D33" s="181" t="s">
        <v>926</v>
      </c>
      <c r="E33" s="182">
        <v>6</v>
      </c>
      <c r="F33" s="183"/>
      <c r="G33" s="184">
        <f t="shared" si="0"/>
        <v>0</v>
      </c>
      <c r="H33" s="183">
        <v>182</v>
      </c>
      <c r="I33" s="184">
        <f t="shared" si="1"/>
        <v>1092</v>
      </c>
      <c r="J33" s="183">
        <v>3000</v>
      </c>
      <c r="K33" s="184">
        <f t="shared" si="2"/>
        <v>18000</v>
      </c>
      <c r="L33" s="184">
        <v>21</v>
      </c>
      <c r="M33" s="184">
        <f t="shared" si="3"/>
        <v>0</v>
      </c>
      <c r="N33" s="182">
        <v>0</v>
      </c>
      <c r="O33" s="182">
        <f t="shared" si="4"/>
        <v>0</v>
      </c>
      <c r="P33" s="184"/>
      <c r="Q33" s="184" t="s">
        <v>318</v>
      </c>
      <c r="R33" s="185" t="s">
        <v>319</v>
      </c>
      <c r="S33" s="159">
        <v>0</v>
      </c>
      <c r="T33" s="159">
        <f t="shared" si="5"/>
        <v>0</v>
      </c>
      <c r="U33" s="159"/>
      <c r="V33" s="159" t="s">
        <v>207</v>
      </c>
      <c r="W33" s="149"/>
      <c r="X33" s="149"/>
      <c r="Y33" s="149"/>
      <c r="Z33" s="149"/>
      <c r="AA33" s="149"/>
      <c r="AB33" s="149"/>
      <c r="AC33" s="149"/>
      <c r="AD33" s="149"/>
      <c r="AE33" s="149" t="s">
        <v>396</v>
      </c>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row>
    <row r="34" spans="1:58" ht="22.5" outlineLevel="1" x14ac:dyDescent="0.2">
      <c r="A34" s="179">
        <v>18</v>
      </c>
      <c r="B34" s="180" t="s">
        <v>429</v>
      </c>
      <c r="C34" s="188" t="s">
        <v>970</v>
      </c>
      <c r="D34" s="181" t="s">
        <v>926</v>
      </c>
      <c r="E34" s="182">
        <v>15</v>
      </c>
      <c r="F34" s="183"/>
      <c r="G34" s="184">
        <f t="shared" si="0"/>
        <v>0</v>
      </c>
      <c r="H34" s="183">
        <v>70</v>
      </c>
      <c r="I34" s="184">
        <f t="shared" si="1"/>
        <v>1050</v>
      </c>
      <c r="J34" s="183">
        <v>2000</v>
      </c>
      <c r="K34" s="184">
        <f t="shared" si="2"/>
        <v>30000</v>
      </c>
      <c r="L34" s="184">
        <v>21</v>
      </c>
      <c r="M34" s="184">
        <f t="shared" si="3"/>
        <v>0</v>
      </c>
      <c r="N34" s="182">
        <v>0</v>
      </c>
      <c r="O34" s="182">
        <f t="shared" si="4"/>
        <v>0</v>
      </c>
      <c r="P34" s="184"/>
      <c r="Q34" s="184" t="s">
        <v>318</v>
      </c>
      <c r="R34" s="185" t="s">
        <v>319</v>
      </c>
      <c r="S34" s="159">
        <v>0</v>
      </c>
      <c r="T34" s="159">
        <f t="shared" si="5"/>
        <v>0</v>
      </c>
      <c r="U34" s="159"/>
      <c r="V34" s="159" t="s">
        <v>207</v>
      </c>
      <c r="W34" s="149"/>
      <c r="X34" s="149"/>
      <c r="Y34" s="149"/>
      <c r="Z34" s="149"/>
      <c r="AA34" s="149"/>
      <c r="AB34" s="149"/>
      <c r="AC34" s="149"/>
      <c r="AD34" s="149"/>
      <c r="AE34" s="149" t="s">
        <v>396</v>
      </c>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row>
    <row r="35" spans="1:58" ht="22.5" outlineLevel="1" x14ac:dyDescent="0.2">
      <c r="A35" s="179">
        <v>19</v>
      </c>
      <c r="B35" s="180" t="s">
        <v>431</v>
      </c>
      <c r="C35" s="188" t="s">
        <v>1067</v>
      </c>
      <c r="D35" s="181" t="s">
        <v>926</v>
      </c>
      <c r="E35" s="182">
        <v>3</v>
      </c>
      <c r="F35" s="183"/>
      <c r="G35" s="184">
        <f t="shared" si="0"/>
        <v>0</v>
      </c>
      <c r="H35" s="183">
        <v>56</v>
      </c>
      <c r="I35" s="184">
        <f t="shared" si="1"/>
        <v>168</v>
      </c>
      <c r="J35" s="183">
        <v>1600</v>
      </c>
      <c r="K35" s="184">
        <f t="shared" si="2"/>
        <v>4800</v>
      </c>
      <c r="L35" s="184">
        <v>21</v>
      </c>
      <c r="M35" s="184">
        <f t="shared" si="3"/>
        <v>0</v>
      </c>
      <c r="N35" s="182">
        <v>0</v>
      </c>
      <c r="O35" s="182">
        <f t="shared" si="4"/>
        <v>0</v>
      </c>
      <c r="P35" s="184"/>
      <c r="Q35" s="184" t="s">
        <v>318</v>
      </c>
      <c r="R35" s="185" t="s">
        <v>319</v>
      </c>
      <c r="S35" s="159">
        <v>0</v>
      </c>
      <c r="T35" s="159">
        <f t="shared" si="5"/>
        <v>0</v>
      </c>
      <c r="U35" s="159"/>
      <c r="V35" s="159" t="s">
        <v>207</v>
      </c>
      <c r="W35" s="149"/>
      <c r="X35" s="149"/>
      <c r="Y35" s="149"/>
      <c r="Z35" s="149"/>
      <c r="AA35" s="149"/>
      <c r="AB35" s="149"/>
      <c r="AC35" s="149"/>
      <c r="AD35" s="149"/>
      <c r="AE35" s="149" t="s">
        <v>396</v>
      </c>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row>
    <row r="36" spans="1:58" ht="22.5" outlineLevel="1" x14ac:dyDescent="0.2">
      <c r="A36" s="179">
        <v>20</v>
      </c>
      <c r="B36" s="180" t="s">
        <v>433</v>
      </c>
      <c r="C36" s="188" t="s">
        <v>971</v>
      </c>
      <c r="D36" s="181" t="s">
        <v>926</v>
      </c>
      <c r="E36" s="182">
        <v>20</v>
      </c>
      <c r="F36" s="183"/>
      <c r="G36" s="184">
        <f t="shared" si="0"/>
        <v>0</v>
      </c>
      <c r="H36" s="183">
        <v>42</v>
      </c>
      <c r="I36" s="184">
        <f t="shared" si="1"/>
        <v>840</v>
      </c>
      <c r="J36" s="183">
        <v>1000</v>
      </c>
      <c r="K36" s="184">
        <f t="shared" si="2"/>
        <v>20000</v>
      </c>
      <c r="L36" s="184">
        <v>21</v>
      </c>
      <c r="M36" s="184">
        <f t="shared" si="3"/>
        <v>0</v>
      </c>
      <c r="N36" s="182">
        <v>0</v>
      </c>
      <c r="O36" s="182">
        <f t="shared" si="4"/>
        <v>0</v>
      </c>
      <c r="P36" s="184"/>
      <c r="Q36" s="184" t="s">
        <v>318</v>
      </c>
      <c r="R36" s="185" t="s">
        <v>319</v>
      </c>
      <c r="S36" s="159">
        <v>0</v>
      </c>
      <c r="T36" s="159">
        <f t="shared" si="5"/>
        <v>0</v>
      </c>
      <c r="U36" s="159"/>
      <c r="V36" s="159" t="s">
        <v>207</v>
      </c>
      <c r="W36" s="149"/>
      <c r="X36" s="149"/>
      <c r="Y36" s="149"/>
      <c r="Z36" s="149"/>
      <c r="AA36" s="149"/>
      <c r="AB36" s="149"/>
      <c r="AC36" s="149"/>
      <c r="AD36" s="149"/>
      <c r="AE36" s="149" t="s">
        <v>396</v>
      </c>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row>
    <row r="37" spans="1:58" ht="22.5" outlineLevel="1" x14ac:dyDescent="0.2">
      <c r="A37" s="179">
        <v>21</v>
      </c>
      <c r="B37" s="180" t="s">
        <v>435</v>
      </c>
      <c r="C37" s="188" t="s">
        <v>978</v>
      </c>
      <c r="D37" s="181" t="s">
        <v>926</v>
      </c>
      <c r="E37" s="182">
        <v>4</v>
      </c>
      <c r="F37" s="183"/>
      <c r="G37" s="184">
        <f t="shared" si="0"/>
        <v>0</v>
      </c>
      <c r="H37" s="183">
        <v>70</v>
      </c>
      <c r="I37" s="184">
        <f t="shared" si="1"/>
        <v>280</v>
      </c>
      <c r="J37" s="183">
        <v>2000</v>
      </c>
      <c r="K37" s="184">
        <f t="shared" si="2"/>
        <v>8000</v>
      </c>
      <c r="L37" s="184">
        <v>21</v>
      </c>
      <c r="M37" s="184">
        <f t="shared" si="3"/>
        <v>0</v>
      </c>
      <c r="N37" s="182">
        <v>0</v>
      </c>
      <c r="O37" s="182">
        <f t="shared" si="4"/>
        <v>0</v>
      </c>
      <c r="P37" s="184"/>
      <c r="Q37" s="184" t="s">
        <v>318</v>
      </c>
      <c r="R37" s="185" t="s">
        <v>319</v>
      </c>
      <c r="S37" s="159">
        <v>0</v>
      </c>
      <c r="T37" s="159">
        <f t="shared" si="5"/>
        <v>0</v>
      </c>
      <c r="U37" s="159"/>
      <c r="V37" s="159" t="s">
        <v>207</v>
      </c>
      <c r="W37" s="149"/>
      <c r="X37" s="149"/>
      <c r="Y37" s="149"/>
      <c r="Z37" s="149"/>
      <c r="AA37" s="149"/>
      <c r="AB37" s="149"/>
      <c r="AC37" s="149"/>
      <c r="AD37" s="149"/>
      <c r="AE37" s="149" t="s">
        <v>396</v>
      </c>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row>
    <row r="38" spans="1:58" ht="22.5" outlineLevel="1" x14ac:dyDescent="0.2">
      <c r="A38" s="179">
        <v>22</v>
      </c>
      <c r="B38" s="180" t="s">
        <v>437</v>
      </c>
      <c r="C38" s="188" t="s">
        <v>979</v>
      </c>
      <c r="D38" s="181" t="s">
        <v>926</v>
      </c>
      <c r="E38" s="182">
        <v>6</v>
      </c>
      <c r="F38" s="183"/>
      <c r="G38" s="184">
        <f t="shared" si="0"/>
        <v>0</v>
      </c>
      <c r="H38" s="183">
        <v>42</v>
      </c>
      <c r="I38" s="184">
        <f t="shared" si="1"/>
        <v>252</v>
      </c>
      <c r="J38" s="183">
        <v>1000</v>
      </c>
      <c r="K38" s="184">
        <f t="shared" si="2"/>
        <v>6000</v>
      </c>
      <c r="L38" s="184">
        <v>21</v>
      </c>
      <c r="M38" s="184">
        <f t="shared" si="3"/>
        <v>0</v>
      </c>
      <c r="N38" s="182">
        <v>0</v>
      </c>
      <c r="O38" s="182">
        <f t="shared" si="4"/>
        <v>0</v>
      </c>
      <c r="P38" s="184"/>
      <c r="Q38" s="184" t="s">
        <v>318</v>
      </c>
      <c r="R38" s="185" t="s">
        <v>319</v>
      </c>
      <c r="S38" s="159">
        <v>0</v>
      </c>
      <c r="T38" s="159">
        <f t="shared" si="5"/>
        <v>0</v>
      </c>
      <c r="U38" s="159"/>
      <c r="V38" s="159" t="s">
        <v>207</v>
      </c>
      <c r="W38" s="149"/>
      <c r="X38" s="149"/>
      <c r="Y38" s="149"/>
      <c r="Z38" s="149"/>
      <c r="AA38" s="149"/>
      <c r="AB38" s="149"/>
      <c r="AC38" s="149"/>
      <c r="AD38" s="149"/>
      <c r="AE38" s="149" t="s">
        <v>396</v>
      </c>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ht="22.5" outlineLevel="1" x14ac:dyDescent="0.2">
      <c r="A39" s="179">
        <v>23</v>
      </c>
      <c r="B39" s="180" t="s">
        <v>439</v>
      </c>
      <c r="C39" s="188" t="s">
        <v>1068</v>
      </c>
      <c r="D39" s="181" t="s">
        <v>926</v>
      </c>
      <c r="E39" s="182">
        <v>1</v>
      </c>
      <c r="F39" s="183"/>
      <c r="G39" s="184">
        <f t="shared" si="0"/>
        <v>0</v>
      </c>
      <c r="H39" s="183">
        <v>112</v>
      </c>
      <c r="I39" s="184">
        <f t="shared" si="1"/>
        <v>112</v>
      </c>
      <c r="J39" s="183">
        <v>1800</v>
      </c>
      <c r="K39" s="184">
        <f t="shared" si="2"/>
        <v>1800</v>
      </c>
      <c r="L39" s="184">
        <v>21</v>
      </c>
      <c r="M39" s="184">
        <f t="shared" si="3"/>
        <v>0</v>
      </c>
      <c r="N39" s="182">
        <v>0</v>
      </c>
      <c r="O39" s="182">
        <f t="shared" si="4"/>
        <v>0</v>
      </c>
      <c r="P39" s="184"/>
      <c r="Q39" s="184" t="s">
        <v>318</v>
      </c>
      <c r="R39" s="185" t="s">
        <v>319</v>
      </c>
      <c r="S39" s="159">
        <v>0</v>
      </c>
      <c r="T39" s="159">
        <f t="shared" si="5"/>
        <v>0</v>
      </c>
      <c r="U39" s="159"/>
      <c r="V39" s="159" t="s">
        <v>207</v>
      </c>
      <c r="W39" s="149"/>
      <c r="X39" s="149"/>
      <c r="Y39" s="149"/>
      <c r="Z39" s="149"/>
      <c r="AA39" s="149"/>
      <c r="AB39" s="149"/>
      <c r="AC39" s="149"/>
      <c r="AD39" s="149"/>
      <c r="AE39" s="149" t="s">
        <v>396</v>
      </c>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ht="22.5" outlineLevel="1" x14ac:dyDescent="0.2">
      <c r="A40" s="179">
        <v>24</v>
      </c>
      <c r="B40" s="180" t="s">
        <v>441</v>
      </c>
      <c r="C40" s="188" t="s">
        <v>1069</v>
      </c>
      <c r="D40" s="181" t="s">
        <v>926</v>
      </c>
      <c r="E40" s="182">
        <v>1</v>
      </c>
      <c r="F40" s="183"/>
      <c r="G40" s="184">
        <f t="shared" si="0"/>
        <v>0</v>
      </c>
      <c r="H40" s="183">
        <v>140</v>
      </c>
      <c r="I40" s="184">
        <f t="shared" si="1"/>
        <v>140</v>
      </c>
      <c r="J40" s="183">
        <v>2500</v>
      </c>
      <c r="K40" s="184">
        <f t="shared" si="2"/>
        <v>2500</v>
      </c>
      <c r="L40" s="184">
        <v>21</v>
      </c>
      <c r="M40" s="184">
        <f t="shared" si="3"/>
        <v>0</v>
      </c>
      <c r="N40" s="182">
        <v>0</v>
      </c>
      <c r="O40" s="182">
        <f t="shared" si="4"/>
        <v>0</v>
      </c>
      <c r="P40" s="184"/>
      <c r="Q40" s="184" t="s">
        <v>318</v>
      </c>
      <c r="R40" s="185" t="s">
        <v>319</v>
      </c>
      <c r="S40" s="159">
        <v>0</v>
      </c>
      <c r="T40" s="159">
        <f t="shared" si="5"/>
        <v>0</v>
      </c>
      <c r="U40" s="159"/>
      <c r="V40" s="159" t="s">
        <v>207</v>
      </c>
      <c r="W40" s="149"/>
      <c r="X40" s="149"/>
      <c r="Y40" s="149"/>
      <c r="Z40" s="149"/>
      <c r="AA40" s="149"/>
      <c r="AB40" s="149"/>
      <c r="AC40" s="149"/>
      <c r="AD40" s="149"/>
      <c r="AE40" s="149" t="s">
        <v>396</v>
      </c>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row>
    <row r="41" spans="1:58" ht="22.5" outlineLevel="1" x14ac:dyDescent="0.2">
      <c r="A41" s="179">
        <v>25</v>
      </c>
      <c r="B41" s="180" t="s">
        <v>443</v>
      </c>
      <c r="C41" s="188" t="s">
        <v>1070</v>
      </c>
      <c r="D41" s="181" t="s">
        <v>926</v>
      </c>
      <c r="E41" s="182">
        <v>1</v>
      </c>
      <c r="F41" s="183"/>
      <c r="G41" s="184">
        <f t="shared" si="0"/>
        <v>0</v>
      </c>
      <c r="H41" s="183">
        <v>112</v>
      </c>
      <c r="I41" s="184">
        <f t="shared" si="1"/>
        <v>112</v>
      </c>
      <c r="J41" s="183">
        <v>1800</v>
      </c>
      <c r="K41" s="184">
        <f t="shared" si="2"/>
        <v>1800</v>
      </c>
      <c r="L41" s="184">
        <v>21</v>
      </c>
      <c r="M41" s="184">
        <f t="shared" si="3"/>
        <v>0</v>
      </c>
      <c r="N41" s="182">
        <v>0</v>
      </c>
      <c r="O41" s="182">
        <f t="shared" si="4"/>
        <v>0</v>
      </c>
      <c r="P41" s="184"/>
      <c r="Q41" s="184" t="s">
        <v>318</v>
      </c>
      <c r="R41" s="185" t="s">
        <v>319</v>
      </c>
      <c r="S41" s="159">
        <v>0</v>
      </c>
      <c r="T41" s="159">
        <f t="shared" si="5"/>
        <v>0</v>
      </c>
      <c r="U41" s="159"/>
      <c r="V41" s="159" t="s">
        <v>207</v>
      </c>
      <c r="W41" s="149"/>
      <c r="X41" s="149"/>
      <c r="Y41" s="149"/>
      <c r="Z41" s="149"/>
      <c r="AA41" s="149"/>
      <c r="AB41" s="149"/>
      <c r="AC41" s="149"/>
      <c r="AD41" s="149"/>
      <c r="AE41" s="149" t="s">
        <v>396</v>
      </c>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row>
    <row r="42" spans="1:58" ht="22.5" outlineLevel="1" x14ac:dyDescent="0.2">
      <c r="A42" s="179">
        <v>26</v>
      </c>
      <c r="B42" s="180" t="s">
        <v>445</v>
      </c>
      <c r="C42" s="188" t="s">
        <v>1071</v>
      </c>
      <c r="D42" s="181" t="s">
        <v>926</v>
      </c>
      <c r="E42" s="182">
        <v>4</v>
      </c>
      <c r="F42" s="183"/>
      <c r="G42" s="184">
        <f t="shared" si="0"/>
        <v>0</v>
      </c>
      <c r="H42" s="183">
        <v>420</v>
      </c>
      <c r="I42" s="184">
        <f t="shared" si="1"/>
        <v>1680</v>
      </c>
      <c r="J42" s="183">
        <v>1000</v>
      </c>
      <c r="K42" s="184">
        <f t="shared" si="2"/>
        <v>4000</v>
      </c>
      <c r="L42" s="184">
        <v>21</v>
      </c>
      <c r="M42" s="184">
        <f t="shared" si="3"/>
        <v>0</v>
      </c>
      <c r="N42" s="182">
        <v>0</v>
      </c>
      <c r="O42" s="182">
        <f t="shared" si="4"/>
        <v>0</v>
      </c>
      <c r="P42" s="184"/>
      <c r="Q42" s="184" t="s">
        <v>318</v>
      </c>
      <c r="R42" s="185" t="s">
        <v>319</v>
      </c>
      <c r="S42" s="159">
        <v>0</v>
      </c>
      <c r="T42" s="159">
        <f t="shared" si="5"/>
        <v>0</v>
      </c>
      <c r="U42" s="159"/>
      <c r="V42" s="159" t="s">
        <v>207</v>
      </c>
      <c r="W42" s="149"/>
      <c r="X42" s="149"/>
      <c r="Y42" s="149"/>
      <c r="Z42" s="149"/>
      <c r="AA42" s="149"/>
      <c r="AB42" s="149"/>
      <c r="AC42" s="149"/>
      <c r="AD42" s="149"/>
      <c r="AE42" s="149" t="s">
        <v>396</v>
      </c>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row>
    <row r="43" spans="1:58" ht="22.5" outlineLevel="1" x14ac:dyDescent="0.2">
      <c r="A43" s="179">
        <v>27</v>
      </c>
      <c r="B43" s="180" t="s">
        <v>447</v>
      </c>
      <c r="C43" s="188" t="s">
        <v>1072</v>
      </c>
      <c r="D43" s="181" t="s">
        <v>926</v>
      </c>
      <c r="E43" s="182">
        <v>20</v>
      </c>
      <c r="F43" s="183"/>
      <c r="G43" s="184">
        <f t="shared" si="0"/>
        <v>0</v>
      </c>
      <c r="H43" s="183">
        <v>2170</v>
      </c>
      <c r="I43" s="184">
        <f t="shared" si="1"/>
        <v>43400</v>
      </c>
      <c r="J43" s="183">
        <v>3500</v>
      </c>
      <c r="K43" s="184">
        <f t="shared" si="2"/>
        <v>70000</v>
      </c>
      <c r="L43" s="184">
        <v>21</v>
      </c>
      <c r="M43" s="184">
        <f t="shared" si="3"/>
        <v>0</v>
      </c>
      <c r="N43" s="182">
        <v>0</v>
      </c>
      <c r="O43" s="182">
        <f t="shared" si="4"/>
        <v>0</v>
      </c>
      <c r="P43" s="184"/>
      <c r="Q43" s="184" t="s">
        <v>318</v>
      </c>
      <c r="R43" s="185" t="s">
        <v>319</v>
      </c>
      <c r="S43" s="159">
        <v>0</v>
      </c>
      <c r="T43" s="159">
        <f t="shared" si="5"/>
        <v>0</v>
      </c>
      <c r="U43" s="159"/>
      <c r="V43" s="159" t="s">
        <v>207</v>
      </c>
      <c r="W43" s="149"/>
      <c r="X43" s="149"/>
      <c r="Y43" s="149"/>
      <c r="Z43" s="149"/>
      <c r="AA43" s="149"/>
      <c r="AB43" s="149"/>
      <c r="AC43" s="149"/>
      <c r="AD43" s="149"/>
      <c r="AE43" s="149" t="s">
        <v>396</v>
      </c>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row>
    <row r="44" spans="1:58" ht="22.5" outlineLevel="1" x14ac:dyDescent="0.2">
      <c r="A44" s="179">
        <v>28</v>
      </c>
      <c r="B44" s="180" t="s">
        <v>449</v>
      </c>
      <c r="C44" s="188" t="s">
        <v>1073</v>
      </c>
      <c r="D44" s="181" t="s">
        <v>926</v>
      </c>
      <c r="E44" s="182">
        <v>2</v>
      </c>
      <c r="F44" s="183"/>
      <c r="G44" s="184">
        <f t="shared" si="0"/>
        <v>0</v>
      </c>
      <c r="H44" s="183">
        <v>560</v>
      </c>
      <c r="I44" s="184">
        <f t="shared" si="1"/>
        <v>1120</v>
      </c>
      <c r="J44" s="183">
        <v>1500</v>
      </c>
      <c r="K44" s="184">
        <f t="shared" si="2"/>
        <v>3000</v>
      </c>
      <c r="L44" s="184">
        <v>21</v>
      </c>
      <c r="M44" s="184">
        <f t="shared" si="3"/>
        <v>0</v>
      </c>
      <c r="N44" s="182">
        <v>0</v>
      </c>
      <c r="O44" s="182">
        <f t="shared" si="4"/>
        <v>0</v>
      </c>
      <c r="P44" s="184"/>
      <c r="Q44" s="184" t="s">
        <v>318</v>
      </c>
      <c r="R44" s="185" t="s">
        <v>319</v>
      </c>
      <c r="S44" s="159">
        <v>0</v>
      </c>
      <c r="T44" s="159">
        <f t="shared" si="5"/>
        <v>0</v>
      </c>
      <c r="U44" s="159"/>
      <c r="V44" s="159" t="s">
        <v>207</v>
      </c>
      <c r="W44" s="149"/>
      <c r="X44" s="149"/>
      <c r="Y44" s="149"/>
      <c r="Z44" s="149"/>
      <c r="AA44" s="149"/>
      <c r="AB44" s="149"/>
      <c r="AC44" s="149"/>
      <c r="AD44" s="149"/>
      <c r="AE44" s="149" t="s">
        <v>396</v>
      </c>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row>
    <row r="45" spans="1:58" ht="22.5" outlineLevel="1" x14ac:dyDescent="0.2">
      <c r="A45" s="179">
        <v>29</v>
      </c>
      <c r="B45" s="180" t="s">
        <v>451</v>
      </c>
      <c r="C45" s="188" t="s">
        <v>1074</v>
      </c>
      <c r="D45" s="181" t="s">
        <v>926</v>
      </c>
      <c r="E45" s="182">
        <v>10</v>
      </c>
      <c r="F45" s="183"/>
      <c r="G45" s="184">
        <f t="shared" si="0"/>
        <v>0</v>
      </c>
      <c r="H45" s="183">
        <v>420</v>
      </c>
      <c r="I45" s="184">
        <f t="shared" si="1"/>
        <v>4200</v>
      </c>
      <c r="J45" s="183">
        <v>1000</v>
      </c>
      <c r="K45" s="184">
        <f t="shared" si="2"/>
        <v>10000</v>
      </c>
      <c r="L45" s="184">
        <v>21</v>
      </c>
      <c r="M45" s="184">
        <f t="shared" si="3"/>
        <v>0</v>
      </c>
      <c r="N45" s="182">
        <v>0</v>
      </c>
      <c r="O45" s="182">
        <f t="shared" si="4"/>
        <v>0</v>
      </c>
      <c r="P45" s="184"/>
      <c r="Q45" s="184" t="s">
        <v>318</v>
      </c>
      <c r="R45" s="185" t="s">
        <v>319</v>
      </c>
      <c r="S45" s="159">
        <v>0</v>
      </c>
      <c r="T45" s="159">
        <f t="shared" si="5"/>
        <v>0</v>
      </c>
      <c r="U45" s="159"/>
      <c r="V45" s="159" t="s">
        <v>207</v>
      </c>
      <c r="W45" s="149"/>
      <c r="X45" s="149"/>
      <c r="Y45" s="149"/>
      <c r="Z45" s="149"/>
      <c r="AA45" s="149"/>
      <c r="AB45" s="149"/>
      <c r="AC45" s="149"/>
      <c r="AD45" s="149"/>
      <c r="AE45" s="149" t="s">
        <v>396</v>
      </c>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row>
    <row r="46" spans="1:58" ht="22.5" outlineLevel="1" x14ac:dyDescent="0.2">
      <c r="A46" s="179">
        <v>30</v>
      </c>
      <c r="B46" s="180" t="s">
        <v>453</v>
      </c>
      <c r="C46" s="188" t="s">
        <v>1075</v>
      </c>
      <c r="D46" s="181" t="s">
        <v>926</v>
      </c>
      <c r="E46" s="182">
        <v>2</v>
      </c>
      <c r="F46" s="183"/>
      <c r="G46" s="184">
        <f t="shared" si="0"/>
        <v>0</v>
      </c>
      <c r="H46" s="183">
        <v>392</v>
      </c>
      <c r="I46" s="184">
        <f t="shared" si="1"/>
        <v>784</v>
      </c>
      <c r="J46" s="183">
        <v>800</v>
      </c>
      <c r="K46" s="184">
        <f t="shared" si="2"/>
        <v>1600</v>
      </c>
      <c r="L46" s="184">
        <v>21</v>
      </c>
      <c r="M46" s="184">
        <f t="shared" si="3"/>
        <v>0</v>
      </c>
      <c r="N46" s="182">
        <v>0</v>
      </c>
      <c r="O46" s="182">
        <f t="shared" si="4"/>
        <v>0</v>
      </c>
      <c r="P46" s="184"/>
      <c r="Q46" s="184" t="s">
        <v>318</v>
      </c>
      <c r="R46" s="185" t="s">
        <v>319</v>
      </c>
      <c r="S46" s="159">
        <v>0</v>
      </c>
      <c r="T46" s="159">
        <f t="shared" si="5"/>
        <v>0</v>
      </c>
      <c r="U46" s="159"/>
      <c r="V46" s="159" t="s">
        <v>207</v>
      </c>
      <c r="W46" s="149"/>
      <c r="X46" s="149"/>
      <c r="Y46" s="149"/>
      <c r="Z46" s="149"/>
      <c r="AA46" s="149"/>
      <c r="AB46" s="149"/>
      <c r="AC46" s="149"/>
      <c r="AD46" s="149"/>
      <c r="AE46" s="149" t="s">
        <v>396</v>
      </c>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row>
    <row r="47" spans="1:58" ht="22.5" outlineLevel="1" x14ac:dyDescent="0.2">
      <c r="A47" s="179">
        <v>31</v>
      </c>
      <c r="B47" s="180" t="s">
        <v>455</v>
      </c>
      <c r="C47" s="188" t="s">
        <v>1076</v>
      </c>
      <c r="D47" s="181" t="s">
        <v>926</v>
      </c>
      <c r="E47" s="182">
        <v>4</v>
      </c>
      <c r="F47" s="183"/>
      <c r="G47" s="184">
        <f t="shared" si="0"/>
        <v>0</v>
      </c>
      <c r="H47" s="183">
        <v>252</v>
      </c>
      <c r="I47" s="184">
        <f t="shared" si="1"/>
        <v>1008</v>
      </c>
      <c r="J47" s="183">
        <v>500</v>
      </c>
      <c r="K47" s="184">
        <f t="shared" si="2"/>
        <v>2000</v>
      </c>
      <c r="L47" s="184">
        <v>21</v>
      </c>
      <c r="M47" s="184">
        <f t="shared" si="3"/>
        <v>0</v>
      </c>
      <c r="N47" s="182">
        <v>0</v>
      </c>
      <c r="O47" s="182">
        <f t="shared" si="4"/>
        <v>0</v>
      </c>
      <c r="P47" s="184"/>
      <c r="Q47" s="184" t="s">
        <v>318</v>
      </c>
      <c r="R47" s="185" t="s">
        <v>319</v>
      </c>
      <c r="S47" s="159">
        <v>0</v>
      </c>
      <c r="T47" s="159">
        <f t="shared" si="5"/>
        <v>0</v>
      </c>
      <c r="U47" s="159"/>
      <c r="V47" s="159" t="s">
        <v>207</v>
      </c>
      <c r="W47" s="149"/>
      <c r="X47" s="149"/>
      <c r="Y47" s="149"/>
      <c r="Z47" s="149"/>
      <c r="AA47" s="149"/>
      <c r="AB47" s="149"/>
      <c r="AC47" s="149"/>
      <c r="AD47" s="149"/>
      <c r="AE47" s="149" t="s">
        <v>396</v>
      </c>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row>
    <row r="48" spans="1:58" ht="22.5" outlineLevel="1" x14ac:dyDescent="0.2">
      <c r="A48" s="179">
        <v>32</v>
      </c>
      <c r="B48" s="180" t="s">
        <v>457</v>
      </c>
      <c r="C48" s="188" t="s">
        <v>1077</v>
      </c>
      <c r="D48" s="181" t="s">
        <v>926</v>
      </c>
      <c r="E48" s="182">
        <v>1</v>
      </c>
      <c r="F48" s="183"/>
      <c r="G48" s="184">
        <f t="shared" si="0"/>
        <v>0</v>
      </c>
      <c r="H48" s="183">
        <v>2310</v>
      </c>
      <c r="I48" s="184">
        <f t="shared" si="1"/>
        <v>2310</v>
      </c>
      <c r="J48" s="183">
        <v>250</v>
      </c>
      <c r="K48" s="184">
        <f t="shared" si="2"/>
        <v>250</v>
      </c>
      <c r="L48" s="184">
        <v>21</v>
      </c>
      <c r="M48" s="184">
        <f t="shared" si="3"/>
        <v>0</v>
      </c>
      <c r="N48" s="182">
        <v>0</v>
      </c>
      <c r="O48" s="182">
        <f t="shared" si="4"/>
        <v>0</v>
      </c>
      <c r="P48" s="184"/>
      <c r="Q48" s="184" t="s">
        <v>318</v>
      </c>
      <c r="R48" s="185" t="s">
        <v>319</v>
      </c>
      <c r="S48" s="159">
        <v>0</v>
      </c>
      <c r="T48" s="159">
        <f t="shared" si="5"/>
        <v>0</v>
      </c>
      <c r="U48" s="159"/>
      <c r="V48" s="159" t="s">
        <v>207</v>
      </c>
      <c r="W48" s="149"/>
      <c r="X48" s="149"/>
      <c r="Y48" s="149"/>
      <c r="Z48" s="149"/>
      <c r="AA48" s="149"/>
      <c r="AB48" s="149"/>
      <c r="AC48" s="149"/>
      <c r="AD48" s="149"/>
      <c r="AE48" s="149" t="s">
        <v>396</v>
      </c>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row>
    <row r="49" spans="1:58" ht="22.5" outlineLevel="1" x14ac:dyDescent="0.2">
      <c r="A49" s="179">
        <v>33</v>
      </c>
      <c r="B49" s="180" t="s">
        <v>459</v>
      </c>
      <c r="C49" s="188" t="s">
        <v>1078</v>
      </c>
      <c r="D49" s="181" t="s">
        <v>926</v>
      </c>
      <c r="E49" s="182">
        <v>2</v>
      </c>
      <c r="F49" s="183"/>
      <c r="G49" s="184">
        <f t="shared" si="0"/>
        <v>0</v>
      </c>
      <c r="H49" s="183">
        <v>1022</v>
      </c>
      <c r="I49" s="184">
        <f t="shared" si="1"/>
        <v>2044</v>
      </c>
      <c r="J49" s="183">
        <v>187.5</v>
      </c>
      <c r="K49" s="184">
        <f t="shared" si="2"/>
        <v>375</v>
      </c>
      <c r="L49" s="184">
        <v>21</v>
      </c>
      <c r="M49" s="184">
        <f t="shared" si="3"/>
        <v>0</v>
      </c>
      <c r="N49" s="182">
        <v>0</v>
      </c>
      <c r="O49" s="182">
        <f t="shared" si="4"/>
        <v>0</v>
      </c>
      <c r="P49" s="184"/>
      <c r="Q49" s="184" t="s">
        <v>318</v>
      </c>
      <c r="R49" s="185" t="s">
        <v>319</v>
      </c>
      <c r="S49" s="159">
        <v>0</v>
      </c>
      <c r="T49" s="159">
        <f t="shared" si="5"/>
        <v>0</v>
      </c>
      <c r="U49" s="159"/>
      <c r="V49" s="159" t="s">
        <v>207</v>
      </c>
      <c r="W49" s="149"/>
      <c r="X49" s="149"/>
      <c r="Y49" s="149"/>
      <c r="Z49" s="149"/>
      <c r="AA49" s="149"/>
      <c r="AB49" s="149"/>
      <c r="AC49" s="149"/>
      <c r="AD49" s="149"/>
      <c r="AE49" s="149" t="s">
        <v>396</v>
      </c>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row>
    <row r="50" spans="1:58" ht="22.5" outlineLevel="1" x14ac:dyDescent="0.2">
      <c r="A50" s="179">
        <v>34</v>
      </c>
      <c r="B50" s="180" t="s">
        <v>461</v>
      </c>
      <c r="C50" s="188" t="s">
        <v>1079</v>
      </c>
      <c r="D50" s="181" t="s">
        <v>926</v>
      </c>
      <c r="E50" s="182">
        <v>4</v>
      </c>
      <c r="F50" s="183"/>
      <c r="G50" s="184">
        <f t="shared" si="0"/>
        <v>0</v>
      </c>
      <c r="H50" s="183">
        <v>847</v>
      </c>
      <c r="I50" s="184">
        <f t="shared" si="1"/>
        <v>3388</v>
      </c>
      <c r="J50" s="183">
        <v>125</v>
      </c>
      <c r="K50" s="184">
        <f t="shared" si="2"/>
        <v>500</v>
      </c>
      <c r="L50" s="184">
        <v>21</v>
      </c>
      <c r="M50" s="184">
        <f t="shared" si="3"/>
        <v>0</v>
      </c>
      <c r="N50" s="182">
        <v>0</v>
      </c>
      <c r="O50" s="182">
        <f t="shared" si="4"/>
        <v>0</v>
      </c>
      <c r="P50" s="184"/>
      <c r="Q50" s="184" t="s">
        <v>318</v>
      </c>
      <c r="R50" s="185" t="s">
        <v>319</v>
      </c>
      <c r="S50" s="159">
        <v>0</v>
      </c>
      <c r="T50" s="159">
        <f t="shared" si="5"/>
        <v>0</v>
      </c>
      <c r="U50" s="159"/>
      <c r="V50" s="159" t="s">
        <v>207</v>
      </c>
      <c r="W50" s="149"/>
      <c r="X50" s="149"/>
      <c r="Y50" s="149"/>
      <c r="Z50" s="149"/>
      <c r="AA50" s="149"/>
      <c r="AB50" s="149"/>
      <c r="AC50" s="149"/>
      <c r="AD50" s="149"/>
      <c r="AE50" s="149" t="s">
        <v>396</v>
      </c>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row>
    <row r="51" spans="1:58" ht="22.5" outlineLevel="1" x14ac:dyDescent="0.2">
      <c r="A51" s="179">
        <v>35</v>
      </c>
      <c r="B51" s="180" t="s">
        <v>463</v>
      </c>
      <c r="C51" s="188" t="s">
        <v>1080</v>
      </c>
      <c r="D51" s="181" t="s">
        <v>926</v>
      </c>
      <c r="E51" s="182">
        <v>1</v>
      </c>
      <c r="F51" s="183"/>
      <c r="G51" s="184">
        <f t="shared" si="0"/>
        <v>0</v>
      </c>
      <c r="H51" s="183">
        <v>672</v>
      </c>
      <c r="I51" s="184">
        <f t="shared" si="1"/>
        <v>672</v>
      </c>
      <c r="J51" s="183">
        <v>125</v>
      </c>
      <c r="K51" s="184">
        <f t="shared" si="2"/>
        <v>125</v>
      </c>
      <c r="L51" s="184">
        <v>21</v>
      </c>
      <c r="M51" s="184">
        <f t="shared" si="3"/>
        <v>0</v>
      </c>
      <c r="N51" s="182">
        <v>0</v>
      </c>
      <c r="O51" s="182">
        <f t="shared" si="4"/>
        <v>0</v>
      </c>
      <c r="P51" s="184"/>
      <c r="Q51" s="184" t="s">
        <v>318</v>
      </c>
      <c r="R51" s="185" t="s">
        <v>319</v>
      </c>
      <c r="S51" s="159">
        <v>0</v>
      </c>
      <c r="T51" s="159">
        <f t="shared" si="5"/>
        <v>0</v>
      </c>
      <c r="U51" s="159"/>
      <c r="V51" s="159" t="s">
        <v>207</v>
      </c>
      <c r="W51" s="149"/>
      <c r="X51" s="149"/>
      <c r="Y51" s="149"/>
      <c r="Z51" s="149"/>
      <c r="AA51" s="149"/>
      <c r="AB51" s="149"/>
      <c r="AC51" s="149"/>
      <c r="AD51" s="149"/>
      <c r="AE51" s="149" t="s">
        <v>396</v>
      </c>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row>
    <row r="52" spans="1:58" ht="22.5" outlineLevel="1" x14ac:dyDescent="0.2">
      <c r="A52" s="179">
        <v>36</v>
      </c>
      <c r="B52" s="180" t="s">
        <v>465</v>
      </c>
      <c r="C52" s="188" t="s">
        <v>994</v>
      </c>
      <c r="D52" s="181" t="s">
        <v>926</v>
      </c>
      <c r="E52" s="182">
        <v>1</v>
      </c>
      <c r="F52" s="183"/>
      <c r="G52" s="184">
        <f t="shared" si="0"/>
        <v>0</v>
      </c>
      <c r="H52" s="183">
        <v>910</v>
      </c>
      <c r="I52" s="184">
        <f t="shared" si="1"/>
        <v>910</v>
      </c>
      <c r="J52" s="183">
        <v>125</v>
      </c>
      <c r="K52" s="184">
        <f t="shared" si="2"/>
        <v>125</v>
      </c>
      <c r="L52" s="184">
        <v>21</v>
      </c>
      <c r="M52" s="184">
        <f t="shared" si="3"/>
        <v>0</v>
      </c>
      <c r="N52" s="182">
        <v>0</v>
      </c>
      <c r="O52" s="182">
        <f t="shared" si="4"/>
        <v>0</v>
      </c>
      <c r="P52" s="184"/>
      <c r="Q52" s="184" t="s">
        <v>318</v>
      </c>
      <c r="R52" s="185" t="s">
        <v>319</v>
      </c>
      <c r="S52" s="159">
        <v>0</v>
      </c>
      <c r="T52" s="159">
        <f t="shared" si="5"/>
        <v>0</v>
      </c>
      <c r="U52" s="159"/>
      <c r="V52" s="159" t="s">
        <v>207</v>
      </c>
      <c r="W52" s="149"/>
      <c r="X52" s="149"/>
      <c r="Y52" s="149"/>
      <c r="Z52" s="149"/>
      <c r="AA52" s="149"/>
      <c r="AB52" s="149"/>
      <c r="AC52" s="149"/>
      <c r="AD52" s="149"/>
      <c r="AE52" s="149" t="s">
        <v>396</v>
      </c>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row>
    <row r="53" spans="1:58" outlineLevel="1" x14ac:dyDescent="0.2">
      <c r="A53" s="179">
        <v>37</v>
      </c>
      <c r="B53" s="180" t="s">
        <v>467</v>
      </c>
      <c r="C53" s="188" t="s">
        <v>1081</v>
      </c>
      <c r="D53" s="181" t="s">
        <v>926</v>
      </c>
      <c r="E53" s="182">
        <v>4</v>
      </c>
      <c r="F53" s="183"/>
      <c r="G53" s="184">
        <f t="shared" si="0"/>
        <v>0</v>
      </c>
      <c r="H53" s="183">
        <v>224</v>
      </c>
      <c r="I53" s="184">
        <f t="shared" si="1"/>
        <v>896</v>
      </c>
      <c r="J53" s="183">
        <v>87.5</v>
      </c>
      <c r="K53" s="184">
        <f t="shared" si="2"/>
        <v>350</v>
      </c>
      <c r="L53" s="184">
        <v>21</v>
      </c>
      <c r="M53" s="184">
        <f t="shared" si="3"/>
        <v>0</v>
      </c>
      <c r="N53" s="182">
        <v>0</v>
      </c>
      <c r="O53" s="182">
        <f t="shared" si="4"/>
        <v>0</v>
      </c>
      <c r="P53" s="184"/>
      <c r="Q53" s="184" t="s">
        <v>318</v>
      </c>
      <c r="R53" s="185" t="s">
        <v>319</v>
      </c>
      <c r="S53" s="159">
        <v>0</v>
      </c>
      <c r="T53" s="159">
        <f t="shared" si="5"/>
        <v>0</v>
      </c>
      <c r="U53" s="159"/>
      <c r="V53" s="159" t="s">
        <v>207</v>
      </c>
      <c r="W53" s="149"/>
      <c r="X53" s="149"/>
      <c r="Y53" s="149"/>
      <c r="Z53" s="149"/>
      <c r="AA53" s="149"/>
      <c r="AB53" s="149"/>
      <c r="AC53" s="149"/>
      <c r="AD53" s="149"/>
      <c r="AE53" s="149" t="s">
        <v>396</v>
      </c>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row>
    <row r="54" spans="1:58" outlineLevel="1" x14ac:dyDescent="0.2">
      <c r="A54" s="179">
        <v>38</v>
      </c>
      <c r="B54" s="180" t="s">
        <v>469</v>
      </c>
      <c r="C54" s="188" t="s">
        <v>1082</v>
      </c>
      <c r="D54" s="181" t="s">
        <v>926</v>
      </c>
      <c r="E54" s="182">
        <v>20</v>
      </c>
      <c r="F54" s="183"/>
      <c r="G54" s="184">
        <f t="shared" si="0"/>
        <v>0</v>
      </c>
      <c r="H54" s="183">
        <v>980</v>
      </c>
      <c r="I54" s="184">
        <f t="shared" si="1"/>
        <v>19600</v>
      </c>
      <c r="J54" s="183">
        <v>275</v>
      </c>
      <c r="K54" s="184">
        <f t="shared" si="2"/>
        <v>5500</v>
      </c>
      <c r="L54" s="184">
        <v>21</v>
      </c>
      <c r="M54" s="184">
        <f t="shared" si="3"/>
        <v>0</v>
      </c>
      <c r="N54" s="182">
        <v>0</v>
      </c>
      <c r="O54" s="182">
        <f t="shared" si="4"/>
        <v>0</v>
      </c>
      <c r="P54" s="184"/>
      <c r="Q54" s="184" t="s">
        <v>318</v>
      </c>
      <c r="R54" s="185" t="s">
        <v>319</v>
      </c>
      <c r="S54" s="159">
        <v>0</v>
      </c>
      <c r="T54" s="159">
        <f t="shared" si="5"/>
        <v>0</v>
      </c>
      <c r="U54" s="159"/>
      <c r="V54" s="159" t="s">
        <v>207</v>
      </c>
      <c r="W54" s="149"/>
      <c r="X54" s="149"/>
      <c r="Y54" s="149"/>
      <c r="Z54" s="149"/>
      <c r="AA54" s="149"/>
      <c r="AB54" s="149"/>
      <c r="AC54" s="149"/>
      <c r="AD54" s="149"/>
      <c r="AE54" s="149" t="s">
        <v>396</v>
      </c>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row>
    <row r="55" spans="1:58" outlineLevel="1" x14ac:dyDescent="0.2">
      <c r="A55" s="179">
        <v>39</v>
      </c>
      <c r="B55" s="180" t="s">
        <v>471</v>
      </c>
      <c r="C55" s="188" t="s">
        <v>997</v>
      </c>
      <c r="D55" s="181" t="s">
        <v>926</v>
      </c>
      <c r="E55" s="182">
        <v>2</v>
      </c>
      <c r="F55" s="183"/>
      <c r="G55" s="184">
        <f t="shared" si="0"/>
        <v>0</v>
      </c>
      <c r="H55" s="183">
        <v>210</v>
      </c>
      <c r="I55" s="184">
        <f t="shared" si="1"/>
        <v>420</v>
      </c>
      <c r="J55" s="183">
        <v>150</v>
      </c>
      <c r="K55" s="184">
        <f t="shared" si="2"/>
        <v>300</v>
      </c>
      <c r="L55" s="184">
        <v>21</v>
      </c>
      <c r="M55" s="184">
        <f t="shared" si="3"/>
        <v>0</v>
      </c>
      <c r="N55" s="182">
        <v>0</v>
      </c>
      <c r="O55" s="182">
        <f t="shared" si="4"/>
        <v>0</v>
      </c>
      <c r="P55" s="184"/>
      <c r="Q55" s="184" t="s">
        <v>318</v>
      </c>
      <c r="R55" s="185" t="s">
        <v>319</v>
      </c>
      <c r="S55" s="159">
        <v>0</v>
      </c>
      <c r="T55" s="159">
        <f t="shared" si="5"/>
        <v>0</v>
      </c>
      <c r="U55" s="159"/>
      <c r="V55" s="159" t="s">
        <v>207</v>
      </c>
      <c r="W55" s="149"/>
      <c r="X55" s="149"/>
      <c r="Y55" s="149"/>
      <c r="Z55" s="149"/>
      <c r="AA55" s="149"/>
      <c r="AB55" s="149"/>
      <c r="AC55" s="149"/>
      <c r="AD55" s="149"/>
      <c r="AE55" s="149" t="s">
        <v>396</v>
      </c>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row>
    <row r="56" spans="1:58" outlineLevel="1" x14ac:dyDescent="0.2">
      <c r="A56" s="179">
        <v>40</v>
      </c>
      <c r="B56" s="180" t="s">
        <v>473</v>
      </c>
      <c r="C56" s="188" t="s">
        <v>998</v>
      </c>
      <c r="D56" s="181" t="s">
        <v>926</v>
      </c>
      <c r="E56" s="182">
        <v>10</v>
      </c>
      <c r="F56" s="183"/>
      <c r="G56" s="184">
        <f t="shared" si="0"/>
        <v>0</v>
      </c>
      <c r="H56" s="183">
        <v>196</v>
      </c>
      <c r="I56" s="184">
        <f t="shared" si="1"/>
        <v>1960</v>
      </c>
      <c r="J56" s="183">
        <v>87.5</v>
      </c>
      <c r="K56" s="184">
        <f t="shared" si="2"/>
        <v>875</v>
      </c>
      <c r="L56" s="184">
        <v>21</v>
      </c>
      <c r="M56" s="184">
        <f t="shared" si="3"/>
        <v>0</v>
      </c>
      <c r="N56" s="182">
        <v>0</v>
      </c>
      <c r="O56" s="182">
        <f t="shared" si="4"/>
        <v>0</v>
      </c>
      <c r="P56" s="184"/>
      <c r="Q56" s="184" t="s">
        <v>318</v>
      </c>
      <c r="R56" s="185" t="s">
        <v>319</v>
      </c>
      <c r="S56" s="159">
        <v>0</v>
      </c>
      <c r="T56" s="159">
        <f t="shared" si="5"/>
        <v>0</v>
      </c>
      <c r="U56" s="159"/>
      <c r="V56" s="159" t="s">
        <v>207</v>
      </c>
      <c r="W56" s="149"/>
      <c r="X56" s="149"/>
      <c r="Y56" s="149"/>
      <c r="Z56" s="149"/>
      <c r="AA56" s="149"/>
      <c r="AB56" s="149"/>
      <c r="AC56" s="149"/>
      <c r="AD56" s="149"/>
      <c r="AE56" s="149" t="s">
        <v>396</v>
      </c>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row>
    <row r="57" spans="1:58" outlineLevel="1" x14ac:dyDescent="0.2">
      <c r="A57" s="179">
        <v>41</v>
      </c>
      <c r="B57" s="180" t="s">
        <v>475</v>
      </c>
      <c r="C57" s="188" t="s">
        <v>1083</v>
      </c>
      <c r="D57" s="181" t="s">
        <v>926</v>
      </c>
      <c r="E57" s="182">
        <v>2</v>
      </c>
      <c r="F57" s="183"/>
      <c r="G57" s="184">
        <f t="shared" si="0"/>
        <v>0</v>
      </c>
      <c r="H57" s="183">
        <v>182</v>
      </c>
      <c r="I57" s="184">
        <f t="shared" si="1"/>
        <v>364</v>
      </c>
      <c r="J57" s="183">
        <v>87.5</v>
      </c>
      <c r="K57" s="184">
        <f t="shared" si="2"/>
        <v>175</v>
      </c>
      <c r="L57" s="184">
        <v>21</v>
      </c>
      <c r="M57" s="184">
        <f t="shared" si="3"/>
        <v>0</v>
      </c>
      <c r="N57" s="182">
        <v>0</v>
      </c>
      <c r="O57" s="182">
        <f t="shared" si="4"/>
        <v>0</v>
      </c>
      <c r="P57" s="184"/>
      <c r="Q57" s="184" t="s">
        <v>318</v>
      </c>
      <c r="R57" s="185" t="s">
        <v>319</v>
      </c>
      <c r="S57" s="159">
        <v>0</v>
      </c>
      <c r="T57" s="159">
        <f t="shared" si="5"/>
        <v>0</v>
      </c>
      <c r="U57" s="159"/>
      <c r="V57" s="159" t="s">
        <v>207</v>
      </c>
      <c r="W57" s="149"/>
      <c r="X57" s="149"/>
      <c r="Y57" s="149"/>
      <c r="Z57" s="149"/>
      <c r="AA57" s="149"/>
      <c r="AB57" s="149"/>
      <c r="AC57" s="149"/>
      <c r="AD57" s="149"/>
      <c r="AE57" s="149" t="s">
        <v>396</v>
      </c>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row>
    <row r="58" spans="1:58" outlineLevel="1" x14ac:dyDescent="0.2">
      <c r="A58" s="179">
        <v>42</v>
      </c>
      <c r="B58" s="180" t="s">
        <v>477</v>
      </c>
      <c r="C58" s="188" t="s">
        <v>999</v>
      </c>
      <c r="D58" s="181" t="s">
        <v>926</v>
      </c>
      <c r="E58" s="182">
        <v>4</v>
      </c>
      <c r="F58" s="183"/>
      <c r="G58" s="184">
        <f t="shared" si="0"/>
        <v>0</v>
      </c>
      <c r="H58" s="183">
        <v>98</v>
      </c>
      <c r="I58" s="184">
        <f t="shared" si="1"/>
        <v>392</v>
      </c>
      <c r="J58" s="183">
        <v>75</v>
      </c>
      <c r="K58" s="184">
        <f t="shared" si="2"/>
        <v>300</v>
      </c>
      <c r="L58" s="184">
        <v>21</v>
      </c>
      <c r="M58" s="184">
        <f t="shared" si="3"/>
        <v>0</v>
      </c>
      <c r="N58" s="182">
        <v>0</v>
      </c>
      <c r="O58" s="182">
        <f t="shared" si="4"/>
        <v>0</v>
      </c>
      <c r="P58" s="184"/>
      <c r="Q58" s="184" t="s">
        <v>318</v>
      </c>
      <c r="R58" s="185" t="s">
        <v>319</v>
      </c>
      <c r="S58" s="159">
        <v>0</v>
      </c>
      <c r="T58" s="159">
        <f t="shared" si="5"/>
        <v>0</v>
      </c>
      <c r="U58" s="159"/>
      <c r="V58" s="159" t="s">
        <v>207</v>
      </c>
      <c r="W58" s="149"/>
      <c r="X58" s="149"/>
      <c r="Y58" s="149"/>
      <c r="Z58" s="149"/>
      <c r="AA58" s="149"/>
      <c r="AB58" s="149"/>
      <c r="AC58" s="149"/>
      <c r="AD58" s="149"/>
      <c r="AE58" s="149" t="s">
        <v>396</v>
      </c>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row>
    <row r="59" spans="1:58" outlineLevel="1" x14ac:dyDescent="0.2">
      <c r="A59" s="179">
        <v>43</v>
      </c>
      <c r="B59" s="180" t="s">
        <v>479</v>
      </c>
      <c r="C59" s="188" t="s">
        <v>1084</v>
      </c>
      <c r="D59" s="181" t="s">
        <v>926</v>
      </c>
      <c r="E59" s="182">
        <v>1</v>
      </c>
      <c r="F59" s="183"/>
      <c r="G59" s="184">
        <f t="shared" si="0"/>
        <v>0</v>
      </c>
      <c r="H59" s="183">
        <v>966</v>
      </c>
      <c r="I59" s="184">
        <f t="shared" si="1"/>
        <v>966</v>
      </c>
      <c r="J59" s="183">
        <v>275</v>
      </c>
      <c r="K59" s="184">
        <f t="shared" si="2"/>
        <v>275</v>
      </c>
      <c r="L59" s="184">
        <v>21</v>
      </c>
      <c r="M59" s="184">
        <f t="shared" si="3"/>
        <v>0</v>
      </c>
      <c r="N59" s="182">
        <v>0</v>
      </c>
      <c r="O59" s="182">
        <f t="shared" si="4"/>
        <v>0</v>
      </c>
      <c r="P59" s="184"/>
      <c r="Q59" s="184" t="s">
        <v>318</v>
      </c>
      <c r="R59" s="185" t="s">
        <v>319</v>
      </c>
      <c r="S59" s="159">
        <v>0</v>
      </c>
      <c r="T59" s="159">
        <f t="shared" si="5"/>
        <v>0</v>
      </c>
      <c r="U59" s="159"/>
      <c r="V59" s="159" t="s">
        <v>207</v>
      </c>
      <c r="W59" s="149"/>
      <c r="X59" s="149"/>
      <c r="Y59" s="149"/>
      <c r="Z59" s="149"/>
      <c r="AA59" s="149"/>
      <c r="AB59" s="149"/>
      <c r="AC59" s="149"/>
      <c r="AD59" s="149"/>
      <c r="AE59" s="149" t="s">
        <v>396</v>
      </c>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row>
    <row r="60" spans="1:58" outlineLevel="1" x14ac:dyDescent="0.2">
      <c r="A60" s="179">
        <v>44</v>
      </c>
      <c r="B60" s="180" t="s">
        <v>481</v>
      </c>
      <c r="C60" s="188" t="s">
        <v>1085</v>
      </c>
      <c r="D60" s="181" t="s">
        <v>926</v>
      </c>
      <c r="E60" s="182">
        <v>2</v>
      </c>
      <c r="F60" s="183"/>
      <c r="G60" s="184">
        <f t="shared" si="0"/>
        <v>0</v>
      </c>
      <c r="H60" s="183">
        <v>203</v>
      </c>
      <c r="I60" s="184">
        <f t="shared" si="1"/>
        <v>406</v>
      </c>
      <c r="J60" s="183">
        <v>150</v>
      </c>
      <c r="K60" s="184">
        <f t="shared" si="2"/>
        <v>300</v>
      </c>
      <c r="L60" s="184">
        <v>21</v>
      </c>
      <c r="M60" s="184">
        <f t="shared" si="3"/>
        <v>0</v>
      </c>
      <c r="N60" s="182">
        <v>0</v>
      </c>
      <c r="O60" s="182">
        <f t="shared" si="4"/>
        <v>0</v>
      </c>
      <c r="P60" s="184"/>
      <c r="Q60" s="184" t="s">
        <v>318</v>
      </c>
      <c r="R60" s="185" t="s">
        <v>319</v>
      </c>
      <c r="S60" s="159">
        <v>0</v>
      </c>
      <c r="T60" s="159">
        <f t="shared" si="5"/>
        <v>0</v>
      </c>
      <c r="U60" s="159"/>
      <c r="V60" s="159" t="s">
        <v>207</v>
      </c>
      <c r="W60" s="149"/>
      <c r="X60" s="149"/>
      <c r="Y60" s="149"/>
      <c r="Z60" s="149"/>
      <c r="AA60" s="149"/>
      <c r="AB60" s="149"/>
      <c r="AC60" s="149"/>
      <c r="AD60" s="149"/>
      <c r="AE60" s="149" t="s">
        <v>396</v>
      </c>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row>
    <row r="61" spans="1:58" outlineLevel="1" x14ac:dyDescent="0.2">
      <c r="A61" s="179">
        <v>45</v>
      </c>
      <c r="B61" s="180" t="s">
        <v>483</v>
      </c>
      <c r="C61" s="188" t="s">
        <v>1086</v>
      </c>
      <c r="D61" s="181" t="s">
        <v>926</v>
      </c>
      <c r="E61" s="182">
        <v>3</v>
      </c>
      <c r="F61" s="183"/>
      <c r="G61" s="184">
        <f t="shared" si="0"/>
        <v>0</v>
      </c>
      <c r="H61" s="183">
        <v>189</v>
      </c>
      <c r="I61" s="184">
        <f t="shared" si="1"/>
        <v>567</v>
      </c>
      <c r="J61" s="183">
        <v>87.5</v>
      </c>
      <c r="K61" s="184">
        <f t="shared" si="2"/>
        <v>262.5</v>
      </c>
      <c r="L61" s="184">
        <v>21</v>
      </c>
      <c r="M61" s="184">
        <f t="shared" si="3"/>
        <v>0</v>
      </c>
      <c r="N61" s="182">
        <v>0</v>
      </c>
      <c r="O61" s="182">
        <f t="shared" si="4"/>
        <v>0</v>
      </c>
      <c r="P61" s="184"/>
      <c r="Q61" s="184" t="s">
        <v>318</v>
      </c>
      <c r="R61" s="185" t="s">
        <v>319</v>
      </c>
      <c r="S61" s="159">
        <v>0</v>
      </c>
      <c r="T61" s="159">
        <f t="shared" si="5"/>
        <v>0</v>
      </c>
      <c r="U61" s="159"/>
      <c r="V61" s="159" t="s">
        <v>207</v>
      </c>
      <c r="W61" s="149"/>
      <c r="X61" s="149"/>
      <c r="Y61" s="149"/>
      <c r="Z61" s="149"/>
      <c r="AA61" s="149"/>
      <c r="AB61" s="149"/>
      <c r="AC61" s="149"/>
      <c r="AD61" s="149"/>
      <c r="AE61" s="149" t="s">
        <v>396</v>
      </c>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row>
    <row r="62" spans="1:58" outlineLevel="1" x14ac:dyDescent="0.2">
      <c r="A62" s="179">
        <v>46</v>
      </c>
      <c r="B62" s="180" t="s">
        <v>485</v>
      </c>
      <c r="C62" s="188" t="s">
        <v>1087</v>
      </c>
      <c r="D62" s="181" t="s">
        <v>926</v>
      </c>
      <c r="E62" s="182">
        <v>1</v>
      </c>
      <c r="F62" s="183"/>
      <c r="G62" s="184">
        <f t="shared" si="0"/>
        <v>0</v>
      </c>
      <c r="H62" s="183">
        <v>91</v>
      </c>
      <c r="I62" s="184">
        <f t="shared" si="1"/>
        <v>91</v>
      </c>
      <c r="J62" s="183">
        <v>75</v>
      </c>
      <c r="K62" s="184">
        <f t="shared" si="2"/>
        <v>75</v>
      </c>
      <c r="L62" s="184">
        <v>21</v>
      </c>
      <c r="M62" s="184">
        <f t="shared" si="3"/>
        <v>0</v>
      </c>
      <c r="N62" s="182">
        <v>0</v>
      </c>
      <c r="O62" s="182">
        <f t="shared" si="4"/>
        <v>0</v>
      </c>
      <c r="P62" s="184"/>
      <c r="Q62" s="184" t="s">
        <v>318</v>
      </c>
      <c r="R62" s="185" t="s">
        <v>319</v>
      </c>
      <c r="S62" s="159">
        <v>0</v>
      </c>
      <c r="T62" s="159">
        <f t="shared" si="5"/>
        <v>0</v>
      </c>
      <c r="U62" s="159"/>
      <c r="V62" s="159" t="s">
        <v>207</v>
      </c>
      <c r="W62" s="149"/>
      <c r="X62" s="149"/>
      <c r="Y62" s="149"/>
      <c r="Z62" s="149"/>
      <c r="AA62" s="149"/>
      <c r="AB62" s="149"/>
      <c r="AC62" s="149"/>
      <c r="AD62" s="149"/>
      <c r="AE62" s="149" t="s">
        <v>396</v>
      </c>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row>
    <row r="63" spans="1:58" outlineLevel="1" x14ac:dyDescent="0.2">
      <c r="A63" s="179">
        <v>47</v>
      </c>
      <c r="B63" s="180" t="s">
        <v>487</v>
      </c>
      <c r="C63" s="188" t="s">
        <v>1088</v>
      </c>
      <c r="D63" s="181" t="s">
        <v>926</v>
      </c>
      <c r="E63" s="182">
        <v>1</v>
      </c>
      <c r="F63" s="183"/>
      <c r="G63" s="184">
        <f t="shared" si="0"/>
        <v>0</v>
      </c>
      <c r="H63" s="183">
        <v>308</v>
      </c>
      <c r="I63" s="184">
        <f t="shared" si="1"/>
        <v>308</v>
      </c>
      <c r="J63" s="183">
        <v>1500</v>
      </c>
      <c r="K63" s="184">
        <f t="shared" si="2"/>
        <v>1500</v>
      </c>
      <c r="L63" s="184">
        <v>21</v>
      </c>
      <c r="M63" s="184">
        <f t="shared" si="3"/>
        <v>0</v>
      </c>
      <c r="N63" s="182">
        <v>0</v>
      </c>
      <c r="O63" s="182">
        <f t="shared" si="4"/>
        <v>0</v>
      </c>
      <c r="P63" s="184"/>
      <c r="Q63" s="184" t="s">
        <v>318</v>
      </c>
      <c r="R63" s="185" t="s">
        <v>319</v>
      </c>
      <c r="S63" s="159">
        <v>0</v>
      </c>
      <c r="T63" s="159">
        <f t="shared" si="5"/>
        <v>0</v>
      </c>
      <c r="U63" s="159"/>
      <c r="V63" s="159" t="s">
        <v>207</v>
      </c>
      <c r="W63" s="149"/>
      <c r="X63" s="149"/>
      <c r="Y63" s="149"/>
      <c r="Z63" s="149"/>
      <c r="AA63" s="149"/>
      <c r="AB63" s="149"/>
      <c r="AC63" s="149"/>
      <c r="AD63" s="149"/>
      <c r="AE63" s="149" t="s">
        <v>396</v>
      </c>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row>
    <row r="64" spans="1:58" outlineLevel="1" x14ac:dyDescent="0.2">
      <c r="A64" s="179">
        <v>48</v>
      </c>
      <c r="B64" s="180" t="s">
        <v>489</v>
      </c>
      <c r="C64" s="188" t="s">
        <v>1089</v>
      </c>
      <c r="D64" s="181" t="s">
        <v>926</v>
      </c>
      <c r="E64" s="182">
        <v>1</v>
      </c>
      <c r="F64" s="183"/>
      <c r="G64" s="184">
        <f t="shared" si="0"/>
        <v>0</v>
      </c>
      <c r="H64" s="183">
        <v>280</v>
      </c>
      <c r="I64" s="184">
        <f t="shared" si="1"/>
        <v>280</v>
      </c>
      <c r="J64" s="183">
        <v>800</v>
      </c>
      <c r="K64" s="184">
        <f t="shared" si="2"/>
        <v>800</v>
      </c>
      <c r="L64" s="184">
        <v>21</v>
      </c>
      <c r="M64" s="184">
        <f t="shared" si="3"/>
        <v>0</v>
      </c>
      <c r="N64" s="182">
        <v>0</v>
      </c>
      <c r="O64" s="182">
        <f t="shared" si="4"/>
        <v>0</v>
      </c>
      <c r="P64" s="184"/>
      <c r="Q64" s="184" t="s">
        <v>318</v>
      </c>
      <c r="R64" s="185" t="s">
        <v>319</v>
      </c>
      <c r="S64" s="159">
        <v>0</v>
      </c>
      <c r="T64" s="159">
        <f t="shared" si="5"/>
        <v>0</v>
      </c>
      <c r="U64" s="159"/>
      <c r="V64" s="159" t="s">
        <v>207</v>
      </c>
      <c r="W64" s="149"/>
      <c r="X64" s="149"/>
      <c r="Y64" s="149"/>
      <c r="Z64" s="149"/>
      <c r="AA64" s="149"/>
      <c r="AB64" s="149"/>
      <c r="AC64" s="149"/>
      <c r="AD64" s="149"/>
      <c r="AE64" s="149" t="s">
        <v>396</v>
      </c>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row>
    <row r="65" spans="1:58" outlineLevel="1" x14ac:dyDescent="0.2">
      <c r="A65" s="179">
        <v>49</v>
      </c>
      <c r="B65" s="180" t="s">
        <v>491</v>
      </c>
      <c r="C65" s="188" t="s">
        <v>1090</v>
      </c>
      <c r="D65" s="181" t="s">
        <v>926</v>
      </c>
      <c r="E65" s="182">
        <v>5</v>
      </c>
      <c r="F65" s="183"/>
      <c r="G65" s="184">
        <f t="shared" si="0"/>
        <v>0</v>
      </c>
      <c r="H65" s="183">
        <v>252</v>
      </c>
      <c r="I65" s="184">
        <f t="shared" si="1"/>
        <v>1260</v>
      </c>
      <c r="J65" s="183">
        <v>750</v>
      </c>
      <c r="K65" s="184">
        <f t="shared" si="2"/>
        <v>3750</v>
      </c>
      <c r="L65" s="184">
        <v>21</v>
      </c>
      <c r="M65" s="184">
        <f t="shared" si="3"/>
        <v>0</v>
      </c>
      <c r="N65" s="182">
        <v>0</v>
      </c>
      <c r="O65" s="182">
        <f t="shared" si="4"/>
        <v>0</v>
      </c>
      <c r="P65" s="184"/>
      <c r="Q65" s="184" t="s">
        <v>318</v>
      </c>
      <c r="R65" s="185" t="s">
        <v>319</v>
      </c>
      <c r="S65" s="159">
        <v>0</v>
      </c>
      <c r="T65" s="159">
        <f t="shared" si="5"/>
        <v>0</v>
      </c>
      <c r="U65" s="159"/>
      <c r="V65" s="159" t="s">
        <v>207</v>
      </c>
      <c r="W65" s="149"/>
      <c r="X65" s="149"/>
      <c r="Y65" s="149"/>
      <c r="Z65" s="149"/>
      <c r="AA65" s="149"/>
      <c r="AB65" s="149"/>
      <c r="AC65" s="149"/>
      <c r="AD65" s="149"/>
      <c r="AE65" s="149" t="s">
        <v>396</v>
      </c>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row>
    <row r="66" spans="1:58" x14ac:dyDescent="0.2">
      <c r="A66" s="152" t="s">
        <v>314</v>
      </c>
      <c r="B66" s="153" t="s">
        <v>164</v>
      </c>
      <c r="C66" s="190" t="s">
        <v>166</v>
      </c>
      <c r="D66" s="167"/>
      <c r="E66" s="168"/>
      <c r="F66" s="169"/>
      <c r="G66" s="169">
        <f>SUMIF(AE67:AE75,"&lt;&gt;NOR",G67:G75)</f>
        <v>0</v>
      </c>
      <c r="H66" s="169"/>
      <c r="I66" s="169">
        <f>SUM(I67:I75)</f>
        <v>371140</v>
      </c>
      <c r="J66" s="169"/>
      <c r="K66" s="169">
        <f>SUM(K67:K75)</f>
        <v>11250</v>
      </c>
      <c r="L66" s="169"/>
      <c r="M66" s="169">
        <f>SUM(M67:M75)</f>
        <v>0</v>
      </c>
      <c r="N66" s="168"/>
      <c r="O66" s="168">
        <f>SUM(O67:O75)</f>
        <v>0</v>
      </c>
      <c r="P66" s="169"/>
      <c r="Q66" s="169"/>
      <c r="R66" s="170"/>
      <c r="S66" s="160"/>
      <c r="T66" s="160">
        <f>SUM(T67:T75)</f>
        <v>0</v>
      </c>
      <c r="U66" s="160"/>
      <c r="V66" s="160"/>
      <c r="AE66" t="s">
        <v>315</v>
      </c>
    </row>
    <row r="67" spans="1:58" outlineLevel="1" x14ac:dyDescent="0.2">
      <c r="A67" s="156"/>
      <c r="B67" s="157"/>
      <c r="C67" s="253" t="s">
        <v>1091</v>
      </c>
      <c r="D67" s="254"/>
      <c r="E67" s="254"/>
      <c r="F67" s="254"/>
      <c r="G67" s="254"/>
      <c r="H67" s="159"/>
      <c r="I67" s="159"/>
      <c r="J67" s="159"/>
      <c r="K67" s="159"/>
      <c r="L67" s="159"/>
      <c r="M67" s="159"/>
      <c r="N67" s="158"/>
      <c r="O67" s="158"/>
      <c r="P67" s="159"/>
      <c r="Q67" s="159"/>
      <c r="R67" s="159"/>
      <c r="S67" s="159"/>
      <c r="T67" s="159"/>
      <c r="U67" s="159"/>
      <c r="V67" s="159"/>
      <c r="W67" s="149"/>
      <c r="X67" s="149"/>
      <c r="Y67" s="149"/>
      <c r="Z67" s="149"/>
      <c r="AA67" s="149"/>
      <c r="AB67" s="149"/>
      <c r="AC67" s="149"/>
      <c r="AD67" s="149"/>
      <c r="AE67" s="149" t="s">
        <v>322</v>
      </c>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row>
    <row r="68" spans="1:58" outlineLevel="1" x14ac:dyDescent="0.2">
      <c r="A68" s="171">
        <v>50</v>
      </c>
      <c r="B68" s="172" t="s">
        <v>493</v>
      </c>
      <c r="C68" s="187" t="s">
        <v>1092</v>
      </c>
      <c r="D68" s="173" t="s">
        <v>926</v>
      </c>
      <c r="E68" s="174">
        <v>2</v>
      </c>
      <c r="F68" s="175"/>
      <c r="G68" s="176">
        <f>ROUND(E68*F68,2)</f>
        <v>0</v>
      </c>
      <c r="H68" s="175">
        <v>149380</v>
      </c>
      <c r="I68" s="176">
        <f>ROUND(E68*H68,2)</f>
        <v>298760</v>
      </c>
      <c r="J68" s="175">
        <v>4375</v>
      </c>
      <c r="K68" s="176">
        <f>ROUND(E68*J68,2)</f>
        <v>8750</v>
      </c>
      <c r="L68" s="176">
        <v>21</v>
      </c>
      <c r="M68" s="176">
        <f>G68*(1+L68/100)</f>
        <v>0</v>
      </c>
      <c r="N68" s="174">
        <v>0</v>
      </c>
      <c r="O68" s="174">
        <f>ROUND(E68*N68,2)</f>
        <v>0</v>
      </c>
      <c r="P68" s="176"/>
      <c r="Q68" s="176" t="s">
        <v>318</v>
      </c>
      <c r="R68" s="177" t="s">
        <v>319</v>
      </c>
      <c r="S68" s="159">
        <v>0</v>
      </c>
      <c r="T68" s="159">
        <f>ROUND(E68*S68,2)</f>
        <v>0</v>
      </c>
      <c r="U68" s="159"/>
      <c r="V68" s="159" t="s">
        <v>207</v>
      </c>
      <c r="W68" s="149"/>
      <c r="X68" s="149"/>
      <c r="Y68" s="149"/>
      <c r="Z68" s="149"/>
      <c r="AA68" s="149"/>
      <c r="AB68" s="149"/>
      <c r="AC68" s="149"/>
      <c r="AD68" s="149"/>
      <c r="AE68" s="149" t="s">
        <v>396</v>
      </c>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row>
    <row r="69" spans="1:58" outlineLevel="1" x14ac:dyDescent="0.2">
      <c r="A69" s="156"/>
      <c r="B69" s="157"/>
      <c r="C69" s="253" t="s">
        <v>1093</v>
      </c>
      <c r="D69" s="254"/>
      <c r="E69" s="254"/>
      <c r="F69" s="254"/>
      <c r="G69" s="254"/>
      <c r="H69" s="159"/>
      <c r="I69" s="159"/>
      <c r="J69" s="159"/>
      <c r="K69" s="159"/>
      <c r="L69" s="159"/>
      <c r="M69" s="159"/>
      <c r="N69" s="158"/>
      <c r="O69" s="158"/>
      <c r="P69" s="159"/>
      <c r="Q69" s="159"/>
      <c r="R69" s="159"/>
      <c r="S69" s="159"/>
      <c r="T69" s="159"/>
      <c r="U69" s="159"/>
      <c r="V69" s="159"/>
      <c r="W69" s="149"/>
      <c r="X69" s="149"/>
      <c r="Y69" s="149"/>
      <c r="Z69" s="149"/>
      <c r="AA69" s="149"/>
      <c r="AB69" s="149"/>
      <c r="AC69" s="149"/>
      <c r="AD69" s="149"/>
      <c r="AE69" s="149" t="s">
        <v>322</v>
      </c>
      <c r="AF69" s="149"/>
      <c r="AG69" s="149"/>
      <c r="AH69" s="149"/>
      <c r="AI69" s="149"/>
      <c r="AJ69" s="149"/>
      <c r="AK69" s="149"/>
      <c r="AL69" s="149"/>
      <c r="AM69" s="149"/>
      <c r="AN69" s="149"/>
      <c r="AO69" s="149"/>
      <c r="AP69" s="149"/>
      <c r="AQ69" s="149"/>
      <c r="AR69" s="149"/>
      <c r="AS69" s="149"/>
      <c r="AT69" s="149"/>
      <c r="AU69" s="149"/>
      <c r="AV69" s="149"/>
      <c r="AW69" s="149"/>
      <c r="AX69" s="149"/>
      <c r="AY69" s="178" t="str">
        <f>C69</f>
        <v>Z OCELI NA ODLITKY; PRO HOŘLAVÉ KAPALINY (BENZIN AUTOMOBILNÍ, NAFTA MOTOROVÁ); PN 16,   DN 200, DO ZONY 1.</v>
      </c>
      <c r="AZ69" s="149"/>
      <c r="BA69" s="149"/>
      <c r="BB69" s="149"/>
      <c r="BC69" s="149"/>
      <c r="BD69" s="149"/>
      <c r="BE69" s="149"/>
      <c r="BF69" s="149"/>
    </row>
    <row r="70" spans="1:58" ht="45" outlineLevel="1" x14ac:dyDescent="0.2">
      <c r="A70" s="156"/>
      <c r="B70" s="157"/>
      <c r="C70" s="262" t="s">
        <v>1094</v>
      </c>
      <c r="D70" s="263"/>
      <c r="E70" s="263"/>
      <c r="F70" s="263"/>
      <c r="G70" s="263"/>
      <c r="H70" s="159"/>
      <c r="I70" s="159"/>
      <c r="J70" s="159"/>
      <c r="K70" s="159"/>
      <c r="L70" s="159"/>
      <c r="M70" s="159"/>
      <c r="N70" s="158"/>
      <c r="O70" s="158"/>
      <c r="P70" s="159"/>
      <c r="Q70" s="159"/>
      <c r="R70" s="159"/>
      <c r="S70" s="159"/>
      <c r="T70" s="159"/>
      <c r="U70" s="159"/>
      <c r="V70" s="159"/>
      <c r="W70" s="149"/>
      <c r="X70" s="149"/>
      <c r="Y70" s="149"/>
      <c r="Z70" s="149"/>
      <c r="AA70" s="149"/>
      <c r="AB70" s="149"/>
      <c r="AC70" s="149"/>
      <c r="AD70" s="149"/>
      <c r="AE70" s="149" t="s">
        <v>322</v>
      </c>
      <c r="AF70" s="149"/>
      <c r="AG70" s="149"/>
      <c r="AH70" s="149"/>
      <c r="AI70" s="149"/>
      <c r="AJ70" s="149"/>
      <c r="AK70" s="149"/>
      <c r="AL70" s="149"/>
      <c r="AM70" s="149"/>
      <c r="AN70" s="149"/>
      <c r="AO70" s="149"/>
      <c r="AP70" s="149"/>
      <c r="AQ70" s="149"/>
      <c r="AR70" s="149"/>
      <c r="AS70" s="149"/>
      <c r="AT70" s="149"/>
      <c r="AU70" s="149"/>
      <c r="AV70" s="149"/>
      <c r="AW70" s="149"/>
      <c r="AX70" s="149"/>
      <c r="AY70" s="178" t="str">
        <f>C70</f>
        <v>POŽADAVKY: TŘÍDA TĚSNOSTI A; ATEST NA TĚSNOST Z OBOU STRAN TLAKEM PŘI HRANICI TŘÍDY (MIN. 15 BAR), ÚPRAVA TĚSNÍCÍCH PLOCH STELIT; VYBAVENÍ SERVOPOHONU: ATEX, Ex PRŮCHODKY; PEVNÝ ZÁVĚR, SIGNALIZAČNÍ KONTAKTY OTEVŘENO; ZAVŘENO; POLOHOVÉ KONTAKTY OTEVŘENO, ZAVŘENO; MOMENTOVÉ KONTAKTY OTEVŘENO, ZAVŘENO; PTC TERMISTOR, VYTÁPĚNÍ.</v>
      </c>
      <c r="AZ70" s="149"/>
      <c r="BA70" s="149"/>
      <c r="BB70" s="149"/>
      <c r="BC70" s="149"/>
      <c r="BD70" s="149"/>
      <c r="BE70" s="149"/>
      <c r="BF70" s="149"/>
    </row>
    <row r="71" spans="1:58" outlineLevel="1" x14ac:dyDescent="0.2">
      <c r="A71" s="156"/>
      <c r="B71" s="157"/>
      <c r="C71" s="262" t="s">
        <v>1095</v>
      </c>
      <c r="D71" s="263"/>
      <c r="E71" s="263"/>
      <c r="F71" s="263"/>
      <c r="G71" s="263"/>
      <c r="H71" s="159"/>
      <c r="I71" s="159"/>
      <c r="J71" s="159"/>
      <c r="K71" s="159"/>
      <c r="L71" s="159"/>
      <c r="M71" s="159"/>
      <c r="N71" s="158"/>
      <c r="O71" s="158"/>
      <c r="P71" s="159"/>
      <c r="Q71" s="159"/>
      <c r="R71" s="159"/>
      <c r="S71" s="159"/>
      <c r="T71" s="159"/>
      <c r="U71" s="159"/>
      <c r="V71" s="159"/>
      <c r="W71" s="149"/>
      <c r="X71" s="149"/>
      <c r="Y71" s="149"/>
      <c r="Z71" s="149"/>
      <c r="AA71" s="149"/>
      <c r="AB71" s="149"/>
      <c r="AC71" s="149"/>
      <c r="AD71" s="149"/>
      <c r="AE71" s="149" t="s">
        <v>322</v>
      </c>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row>
    <row r="72" spans="1:58" outlineLevel="1" x14ac:dyDescent="0.2">
      <c r="A72" s="171">
        <v>51</v>
      </c>
      <c r="B72" s="172" t="s">
        <v>495</v>
      </c>
      <c r="C72" s="187" t="s">
        <v>1092</v>
      </c>
      <c r="D72" s="173" t="s">
        <v>926</v>
      </c>
      <c r="E72" s="174">
        <v>1</v>
      </c>
      <c r="F72" s="175"/>
      <c r="G72" s="176">
        <f>ROUND(E72*F72,2)</f>
        <v>0</v>
      </c>
      <c r="H72" s="175">
        <v>72380</v>
      </c>
      <c r="I72" s="176">
        <f>ROUND(E72*H72,2)</f>
        <v>72380</v>
      </c>
      <c r="J72" s="175">
        <v>2500</v>
      </c>
      <c r="K72" s="176">
        <f>ROUND(E72*J72,2)</f>
        <v>2500</v>
      </c>
      <c r="L72" s="176">
        <v>21</v>
      </c>
      <c r="M72" s="176">
        <f>G72*(1+L72/100)</f>
        <v>0</v>
      </c>
      <c r="N72" s="174">
        <v>0</v>
      </c>
      <c r="O72" s="174">
        <f>ROUND(E72*N72,2)</f>
        <v>0</v>
      </c>
      <c r="P72" s="176"/>
      <c r="Q72" s="176" t="s">
        <v>318</v>
      </c>
      <c r="R72" s="177" t="s">
        <v>319</v>
      </c>
      <c r="S72" s="159">
        <v>0</v>
      </c>
      <c r="T72" s="159">
        <f>ROUND(E72*S72,2)</f>
        <v>0</v>
      </c>
      <c r="U72" s="159"/>
      <c r="V72" s="159" t="s">
        <v>207</v>
      </c>
      <c r="W72" s="149"/>
      <c r="X72" s="149"/>
      <c r="Y72" s="149"/>
      <c r="Z72" s="149"/>
      <c r="AA72" s="149"/>
      <c r="AB72" s="149"/>
      <c r="AC72" s="149"/>
      <c r="AD72" s="149"/>
      <c r="AE72" s="149" t="s">
        <v>396</v>
      </c>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row>
    <row r="73" spans="1:58" outlineLevel="1" x14ac:dyDescent="0.2">
      <c r="A73" s="156"/>
      <c r="B73" s="157"/>
      <c r="C73" s="253" t="s">
        <v>1096</v>
      </c>
      <c r="D73" s="254"/>
      <c r="E73" s="254"/>
      <c r="F73" s="254"/>
      <c r="G73" s="254"/>
      <c r="H73" s="159"/>
      <c r="I73" s="159"/>
      <c r="J73" s="159"/>
      <c r="K73" s="159"/>
      <c r="L73" s="159"/>
      <c r="M73" s="159"/>
      <c r="N73" s="158"/>
      <c r="O73" s="158"/>
      <c r="P73" s="159"/>
      <c r="Q73" s="159"/>
      <c r="R73" s="159"/>
      <c r="S73" s="159"/>
      <c r="T73" s="159"/>
      <c r="U73" s="159"/>
      <c r="V73" s="159"/>
      <c r="W73" s="149"/>
      <c r="X73" s="149"/>
      <c r="Y73" s="149"/>
      <c r="Z73" s="149"/>
      <c r="AA73" s="149"/>
      <c r="AB73" s="149"/>
      <c r="AC73" s="149"/>
      <c r="AD73" s="149"/>
      <c r="AE73" s="149" t="s">
        <v>322</v>
      </c>
      <c r="AF73" s="149"/>
      <c r="AG73" s="149"/>
      <c r="AH73" s="149"/>
      <c r="AI73" s="149"/>
      <c r="AJ73" s="149"/>
      <c r="AK73" s="149"/>
      <c r="AL73" s="149"/>
      <c r="AM73" s="149"/>
      <c r="AN73" s="149"/>
      <c r="AO73" s="149"/>
      <c r="AP73" s="149"/>
      <c r="AQ73" s="149"/>
      <c r="AR73" s="149"/>
      <c r="AS73" s="149"/>
      <c r="AT73" s="149"/>
      <c r="AU73" s="149"/>
      <c r="AV73" s="149"/>
      <c r="AW73" s="149"/>
      <c r="AX73" s="149"/>
      <c r="AY73" s="178" t="str">
        <f>C73</f>
        <v>Z OCELI NA ODLITKY; PRO HOŘLAVÉ KAPALINY (BENZIN AUTOMOBILNÍ, NAFTA MOTOROVÁ); PN 16,   DN 50, DO ZONY 1.</v>
      </c>
      <c r="AZ73" s="149"/>
      <c r="BA73" s="149"/>
      <c r="BB73" s="149"/>
      <c r="BC73" s="149"/>
      <c r="BD73" s="149"/>
      <c r="BE73" s="149"/>
      <c r="BF73" s="149"/>
    </row>
    <row r="74" spans="1:58" ht="45" outlineLevel="1" x14ac:dyDescent="0.2">
      <c r="A74" s="156"/>
      <c r="B74" s="157"/>
      <c r="C74" s="262" t="s">
        <v>1094</v>
      </c>
      <c r="D74" s="263"/>
      <c r="E74" s="263"/>
      <c r="F74" s="263"/>
      <c r="G74" s="263"/>
      <c r="H74" s="159"/>
      <c r="I74" s="159"/>
      <c r="J74" s="159"/>
      <c r="K74" s="159"/>
      <c r="L74" s="159"/>
      <c r="M74" s="159"/>
      <c r="N74" s="158"/>
      <c r="O74" s="158"/>
      <c r="P74" s="159"/>
      <c r="Q74" s="159"/>
      <c r="R74" s="159"/>
      <c r="S74" s="159"/>
      <c r="T74" s="159"/>
      <c r="U74" s="159"/>
      <c r="V74" s="159"/>
      <c r="W74" s="149"/>
      <c r="X74" s="149"/>
      <c r="Y74" s="149"/>
      <c r="Z74" s="149"/>
      <c r="AA74" s="149"/>
      <c r="AB74" s="149"/>
      <c r="AC74" s="149"/>
      <c r="AD74" s="149"/>
      <c r="AE74" s="149" t="s">
        <v>322</v>
      </c>
      <c r="AF74" s="149"/>
      <c r="AG74" s="149"/>
      <c r="AH74" s="149"/>
      <c r="AI74" s="149"/>
      <c r="AJ74" s="149"/>
      <c r="AK74" s="149"/>
      <c r="AL74" s="149"/>
      <c r="AM74" s="149"/>
      <c r="AN74" s="149"/>
      <c r="AO74" s="149"/>
      <c r="AP74" s="149"/>
      <c r="AQ74" s="149"/>
      <c r="AR74" s="149"/>
      <c r="AS74" s="149"/>
      <c r="AT74" s="149"/>
      <c r="AU74" s="149"/>
      <c r="AV74" s="149"/>
      <c r="AW74" s="149"/>
      <c r="AX74" s="149"/>
      <c r="AY74" s="178" t="str">
        <f>C74</f>
        <v>POŽADAVKY: TŘÍDA TĚSNOSTI A; ATEST NA TĚSNOST Z OBOU STRAN TLAKEM PŘI HRANICI TŘÍDY (MIN. 15 BAR), ÚPRAVA TĚSNÍCÍCH PLOCH STELIT; VYBAVENÍ SERVOPOHONU: ATEX, Ex PRŮCHODKY; PEVNÝ ZÁVĚR, SIGNALIZAČNÍ KONTAKTY OTEVŘENO; ZAVŘENO; POLOHOVÉ KONTAKTY OTEVŘENO, ZAVŘENO; MOMENTOVÉ KONTAKTY OTEVŘENO, ZAVŘENO; PTC TERMISTOR, VYTÁPĚNÍ.</v>
      </c>
      <c r="AZ74" s="149"/>
      <c r="BA74" s="149"/>
      <c r="BB74" s="149"/>
      <c r="BC74" s="149"/>
      <c r="BD74" s="149"/>
      <c r="BE74" s="149"/>
      <c r="BF74" s="149"/>
    </row>
    <row r="75" spans="1:58" outlineLevel="1" x14ac:dyDescent="0.2">
      <c r="A75" s="156"/>
      <c r="B75" s="157"/>
      <c r="C75" s="262" t="s">
        <v>1097</v>
      </c>
      <c r="D75" s="263"/>
      <c r="E75" s="263"/>
      <c r="F75" s="263"/>
      <c r="G75" s="263"/>
      <c r="H75" s="159"/>
      <c r="I75" s="159"/>
      <c r="J75" s="159"/>
      <c r="K75" s="159"/>
      <c r="L75" s="159"/>
      <c r="M75" s="159"/>
      <c r="N75" s="158"/>
      <c r="O75" s="158"/>
      <c r="P75" s="159"/>
      <c r="Q75" s="159"/>
      <c r="R75" s="159"/>
      <c r="S75" s="159"/>
      <c r="T75" s="159"/>
      <c r="U75" s="159"/>
      <c r="V75" s="159"/>
      <c r="W75" s="149"/>
      <c r="X75" s="149"/>
      <c r="Y75" s="149"/>
      <c r="Z75" s="149"/>
      <c r="AA75" s="149"/>
      <c r="AB75" s="149"/>
      <c r="AC75" s="149"/>
      <c r="AD75" s="149"/>
      <c r="AE75" s="149" t="s">
        <v>322</v>
      </c>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row>
    <row r="76" spans="1:58" x14ac:dyDescent="0.2">
      <c r="A76" s="152" t="s">
        <v>314</v>
      </c>
      <c r="B76" s="153" t="s">
        <v>167</v>
      </c>
      <c r="C76" s="190" t="s">
        <v>165</v>
      </c>
      <c r="D76" s="167"/>
      <c r="E76" s="168"/>
      <c r="F76" s="169"/>
      <c r="G76" s="169">
        <f>SUMIF(AE77:AE121,"&lt;&gt;NOR",G77:G121)</f>
        <v>0</v>
      </c>
      <c r="H76" s="169"/>
      <c r="I76" s="169">
        <f>SUM(I77:I121)</f>
        <v>128640.81999999999</v>
      </c>
      <c r="J76" s="169"/>
      <c r="K76" s="169">
        <f>SUM(K77:K121)</f>
        <v>203299.69</v>
      </c>
      <c r="L76" s="169"/>
      <c r="M76" s="169">
        <f>SUM(M77:M121)</f>
        <v>0</v>
      </c>
      <c r="N76" s="168"/>
      <c r="O76" s="168">
        <f>SUM(O77:O121)</f>
        <v>0</v>
      </c>
      <c r="P76" s="169"/>
      <c r="Q76" s="169"/>
      <c r="R76" s="170"/>
      <c r="S76" s="160"/>
      <c r="T76" s="160">
        <f>SUM(T77:T121)</f>
        <v>0</v>
      </c>
      <c r="U76" s="160"/>
      <c r="V76" s="160"/>
      <c r="AE76" t="s">
        <v>315</v>
      </c>
    </row>
    <row r="77" spans="1:58" outlineLevel="1" x14ac:dyDescent="0.2">
      <c r="A77" s="156"/>
      <c r="B77" s="157"/>
      <c r="C77" s="253" t="s">
        <v>1003</v>
      </c>
      <c r="D77" s="254"/>
      <c r="E77" s="254"/>
      <c r="F77" s="254"/>
      <c r="G77" s="254"/>
      <c r="H77" s="159"/>
      <c r="I77" s="159"/>
      <c r="J77" s="159"/>
      <c r="K77" s="159"/>
      <c r="L77" s="159"/>
      <c r="M77" s="159"/>
      <c r="N77" s="158"/>
      <c r="O77" s="158"/>
      <c r="P77" s="159"/>
      <c r="Q77" s="159"/>
      <c r="R77" s="159"/>
      <c r="S77" s="159"/>
      <c r="T77" s="159"/>
      <c r="U77" s="159"/>
      <c r="V77" s="159"/>
      <c r="W77" s="149"/>
      <c r="X77" s="149"/>
      <c r="Y77" s="149"/>
      <c r="Z77" s="149"/>
      <c r="AA77" s="149"/>
      <c r="AB77" s="149"/>
      <c r="AC77" s="149"/>
      <c r="AD77" s="149"/>
      <c r="AE77" s="149" t="s">
        <v>322</v>
      </c>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row>
    <row r="78" spans="1:58" outlineLevel="1" x14ac:dyDescent="0.2">
      <c r="A78" s="156"/>
      <c r="B78" s="157"/>
      <c r="C78" s="262" t="s">
        <v>1026</v>
      </c>
      <c r="D78" s="263"/>
      <c r="E78" s="263"/>
      <c r="F78" s="263"/>
      <c r="G78" s="263"/>
      <c r="H78" s="159"/>
      <c r="I78" s="159"/>
      <c r="J78" s="159"/>
      <c r="K78" s="159"/>
      <c r="L78" s="159"/>
      <c r="M78" s="159"/>
      <c r="N78" s="158"/>
      <c r="O78" s="158"/>
      <c r="P78" s="159"/>
      <c r="Q78" s="159"/>
      <c r="R78" s="159"/>
      <c r="S78" s="159"/>
      <c r="T78" s="159"/>
      <c r="U78" s="159"/>
      <c r="V78" s="159"/>
      <c r="W78" s="149"/>
      <c r="X78" s="149"/>
      <c r="Y78" s="149"/>
      <c r="Z78" s="149"/>
      <c r="AA78" s="149"/>
      <c r="AB78" s="149"/>
      <c r="AC78" s="149"/>
      <c r="AD78" s="149"/>
      <c r="AE78" s="149" t="s">
        <v>322</v>
      </c>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row>
    <row r="79" spans="1:58" outlineLevel="1" x14ac:dyDescent="0.2">
      <c r="A79" s="171">
        <v>52</v>
      </c>
      <c r="B79" s="172" t="s">
        <v>497</v>
      </c>
      <c r="C79" s="187" t="s">
        <v>1098</v>
      </c>
      <c r="D79" s="173" t="s">
        <v>926</v>
      </c>
      <c r="E79" s="174">
        <v>1</v>
      </c>
      <c r="F79" s="175"/>
      <c r="G79" s="176">
        <f>ROUND(E79*F79,2)</f>
        <v>0</v>
      </c>
      <c r="H79" s="175">
        <v>5530</v>
      </c>
      <c r="I79" s="176">
        <f>ROUND(E79*H79,2)</f>
        <v>5530</v>
      </c>
      <c r="J79" s="175">
        <v>312.5</v>
      </c>
      <c r="K79" s="176">
        <f>ROUND(E79*J79,2)</f>
        <v>312.5</v>
      </c>
      <c r="L79" s="176">
        <v>21</v>
      </c>
      <c r="M79" s="176">
        <f>G79*(1+L79/100)</f>
        <v>0</v>
      </c>
      <c r="N79" s="174">
        <v>0</v>
      </c>
      <c r="O79" s="174">
        <f>ROUND(E79*N79,2)</f>
        <v>0</v>
      </c>
      <c r="P79" s="176"/>
      <c r="Q79" s="176" t="s">
        <v>318</v>
      </c>
      <c r="R79" s="177" t="s">
        <v>319</v>
      </c>
      <c r="S79" s="159">
        <v>0</v>
      </c>
      <c r="T79" s="159">
        <f>ROUND(E79*S79,2)</f>
        <v>0</v>
      </c>
      <c r="U79" s="159"/>
      <c r="V79" s="159" t="s">
        <v>207</v>
      </c>
      <c r="W79" s="149"/>
      <c r="X79" s="149"/>
      <c r="Y79" s="149"/>
      <c r="Z79" s="149"/>
      <c r="AA79" s="149"/>
      <c r="AB79" s="149"/>
      <c r="AC79" s="149"/>
      <c r="AD79" s="149"/>
      <c r="AE79" s="149" t="s">
        <v>396</v>
      </c>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row>
    <row r="80" spans="1:58" outlineLevel="1" x14ac:dyDescent="0.2">
      <c r="A80" s="156"/>
      <c r="B80" s="157"/>
      <c r="C80" s="253" t="s">
        <v>1099</v>
      </c>
      <c r="D80" s="254"/>
      <c r="E80" s="254"/>
      <c r="F80" s="254"/>
      <c r="G80" s="254"/>
      <c r="H80" s="159"/>
      <c r="I80" s="159"/>
      <c r="J80" s="159"/>
      <c r="K80" s="159"/>
      <c r="L80" s="159"/>
      <c r="M80" s="159"/>
      <c r="N80" s="158"/>
      <c r="O80" s="158"/>
      <c r="P80" s="159"/>
      <c r="Q80" s="159"/>
      <c r="R80" s="159"/>
      <c r="S80" s="159"/>
      <c r="T80" s="159"/>
      <c r="U80" s="159"/>
      <c r="V80" s="159"/>
      <c r="W80" s="149"/>
      <c r="X80" s="149"/>
      <c r="Y80" s="149"/>
      <c r="Z80" s="149"/>
      <c r="AA80" s="149"/>
      <c r="AB80" s="149"/>
      <c r="AC80" s="149"/>
      <c r="AD80" s="149"/>
      <c r="AE80" s="149" t="s">
        <v>322</v>
      </c>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row>
    <row r="81" spans="1:58" outlineLevel="1" x14ac:dyDescent="0.2">
      <c r="A81" s="156"/>
      <c r="B81" s="157"/>
      <c r="C81" s="262" t="s">
        <v>1100</v>
      </c>
      <c r="D81" s="263"/>
      <c r="E81" s="263"/>
      <c r="F81" s="263"/>
      <c r="G81" s="263"/>
      <c r="H81" s="159"/>
      <c r="I81" s="159"/>
      <c r="J81" s="159"/>
      <c r="K81" s="159"/>
      <c r="L81" s="159"/>
      <c r="M81" s="159"/>
      <c r="N81" s="158"/>
      <c r="O81" s="158"/>
      <c r="P81" s="159"/>
      <c r="Q81" s="159"/>
      <c r="R81" s="159"/>
      <c r="S81" s="159"/>
      <c r="T81" s="159"/>
      <c r="U81" s="159"/>
      <c r="V81" s="159"/>
      <c r="W81" s="149"/>
      <c r="X81" s="149"/>
      <c r="Y81" s="149"/>
      <c r="Z81" s="149"/>
      <c r="AA81" s="149"/>
      <c r="AB81" s="149"/>
      <c r="AC81" s="149"/>
      <c r="AD81" s="149"/>
      <c r="AE81" s="149" t="s">
        <v>322</v>
      </c>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row>
    <row r="82" spans="1:58" outlineLevel="1" x14ac:dyDescent="0.2">
      <c r="A82" s="171">
        <v>53</v>
      </c>
      <c r="B82" s="172" t="s">
        <v>499</v>
      </c>
      <c r="C82" s="187" t="s">
        <v>1098</v>
      </c>
      <c r="D82" s="173" t="s">
        <v>926</v>
      </c>
      <c r="E82" s="174">
        <v>1</v>
      </c>
      <c r="F82" s="175"/>
      <c r="G82" s="176">
        <f>ROUND(E82*F82,2)</f>
        <v>0</v>
      </c>
      <c r="H82" s="175">
        <v>13076</v>
      </c>
      <c r="I82" s="176">
        <f>ROUND(E82*H82,2)</f>
        <v>13076</v>
      </c>
      <c r="J82" s="175">
        <v>1000</v>
      </c>
      <c r="K82" s="176">
        <f>ROUND(E82*J82,2)</f>
        <v>1000</v>
      </c>
      <c r="L82" s="176">
        <v>21</v>
      </c>
      <c r="M82" s="176">
        <f>G82*(1+L82/100)</f>
        <v>0</v>
      </c>
      <c r="N82" s="174">
        <v>0</v>
      </c>
      <c r="O82" s="174">
        <f>ROUND(E82*N82,2)</f>
        <v>0</v>
      </c>
      <c r="P82" s="176"/>
      <c r="Q82" s="176" t="s">
        <v>318</v>
      </c>
      <c r="R82" s="177" t="s">
        <v>319</v>
      </c>
      <c r="S82" s="159">
        <v>0</v>
      </c>
      <c r="T82" s="159">
        <f>ROUND(E82*S82,2)</f>
        <v>0</v>
      </c>
      <c r="U82" s="159"/>
      <c r="V82" s="159" t="s">
        <v>207</v>
      </c>
      <c r="W82" s="149"/>
      <c r="X82" s="149"/>
      <c r="Y82" s="149"/>
      <c r="Z82" s="149"/>
      <c r="AA82" s="149"/>
      <c r="AB82" s="149"/>
      <c r="AC82" s="149"/>
      <c r="AD82" s="149"/>
      <c r="AE82" s="149" t="s">
        <v>396</v>
      </c>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row>
    <row r="83" spans="1:58" outlineLevel="1" x14ac:dyDescent="0.2">
      <c r="A83" s="156"/>
      <c r="B83" s="157"/>
      <c r="C83" s="253" t="s">
        <v>1101</v>
      </c>
      <c r="D83" s="254"/>
      <c r="E83" s="254"/>
      <c r="F83" s="254"/>
      <c r="G83" s="254"/>
      <c r="H83" s="159"/>
      <c r="I83" s="159"/>
      <c r="J83" s="159"/>
      <c r="K83" s="159"/>
      <c r="L83" s="159"/>
      <c r="M83" s="159"/>
      <c r="N83" s="158"/>
      <c r="O83" s="158"/>
      <c r="P83" s="159"/>
      <c r="Q83" s="159"/>
      <c r="R83" s="159"/>
      <c r="S83" s="159"/>
      <c r="T83" s="159"/>
      <c r="U83" s="159"/>
      <c r="V83" s="159"/>
      <c r="W83" s="149"/>
      <c r="X83" s="149"/>
      <c r="Y83" s="149"/>
      <c r="Z83" s="149"/>
      <c r="AA83" s="149"/>
      <c r="AB83" s="149"/>
      <c r="AC83" s="149"/>
      <c r="AD83" s="149"/>
      <c r="AE83" s="149" t="s">
        <v>322</v>
      </c>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row>
    <row r="84" spans="1:58" outlineLevel="1" x14ac:dyDescent="0.2">
      <c r="A84" s="156"/>
      <c r="B84" s="157"/>
      <c r="C84" s="262" t="s">
        <v>1102</v>
      </c>
      <c r="D84" s="263"/>
      <c r="E84" s="263"/>
      <c r="F84" s="263"/>
      <c r="G84" s="263"/>
      <c r="H84" s="159"/>
      <c r="I84" s="159"/>
      <c r="J84" s="159"/>
      <c r="K84" s="159"/>
      <c r="L84" s="159"/>
      <c r="M84" s="159"/>
      <c r="N84" s="158"/>
      <c r="O84" s="158"/>
      <c r="P84" s="159"/>
      <c r="Q84" s="159"/>
      <c r="R84" s="159"/>
      <c r="S84" s="159"/>
      <c r="T84" s="159"/>
      <c r="U84" s="159"/>
      <c r="V84" s="159"/>
      <c r="W84" s="149"/>
      <c r="X84" s="149"/>
      <c r="Y84" s="149"/>
      <c r="Z84" s="149"/>
      <c r="AA84" s="149"/>
      <c r="AB84" s="149"/>
      <c r="AC84" s="149"/>
      <c r="AD84" s="149"/>
      <c r="AE84" s="149" t="s">
        <v>322</v>
      </c>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row>
    <row r="85" spans="1:58" outlineLevel="1" x14ac:dyDescent="0.2">
      <c r="A85" s="171">
        <v>54</v>
      </c>
      <c r="B85" s="172" t="s">
        <v>501</v>
      </c>
      <c r="C85" s="187" t="s">
        <v>1098</v>
      </c>
      <c r="D85" s="173" t="s">
        <v>926</v>
      </c>
      <c r="E85" s="174">
        <v>3</v>
      </c>
      <c r="F85" s="175"/>
      <c r="G85" s="176">
        <f>ROUND(E85*F85,2)</f>
        <v>0</v>
      </c>
      <c r="H85" s="175">
        <v>6790</v>
      </c>
      <c r="I85" s="176">
        <f>ROUND(E85*H85,2)</f>
        <v>20370</v>
      </c>
      <c r="J85" s="175">
        <v>625</v>
      </c>
      <c r="K85" s="176">
        <f>ROUND(E85*J85,2)</f>
        <v>1875</v>
      </c>
      <c r="L85" s="176">
        <v>21</v>
      </c>
      <c r="M85" s="176">
        <f>G85*(1+L85/100)</f>
        <v>0</v>
      </c>
      <c r="N85" s="174">
        <v>0</v>
      </c>
      <c r="O85" s="174">
        <f>ROUND(E85*N85,2)</f>
        <v>0</v>
      </c>
      <c r="P85" s="176"/>
      <c r="Q85" s="176" t="s">
        <v>318</v>
      </c>
      <c r="R85" s="177" t="s">
        <v>319</v>
      </c>
      <c r="S85" s="159">
        <v>0</v>
      </c>
      <c r="T85" s="159">
        <f>ROUND(E85*S85,2)</f>
        <v>0</v>
      </c>
      <c r="U85" s="159"/>
      <c r="V85" s="159" t="s">
        <v>207</v>
      </c>
      <c r="W85" s="149"/>
      <c r="X85" s="149"/>
      <c r="Y85" s="149"/>
      <c r="Z85" s="149"/>
      <c r="AA85" s="149"/>
      <c r="AB85" s="149"/>
      <c r="AC85" s="149"/>
      <c r="AD85" s="149"/>
      <c r="AE85" s="149" t="s">
        <v>396</v>
      </c>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row>
    <row r="86" spans="1:58" outlineLevel="1" x14ac:dyDescent="0.2">
      <c r="A86" s="156"/>
      <c r="B86" s="157"/>
      <c r="C86" s="253" t="s">
        <v>1103</v>
      </c>
      <c r="D86" s="254"/>
      <c r="E86" s="254"/>
      <c r="F86" s="254"/>
      <c r="G86" s="254"/>
      <c r="H86" s="159"/>
      <c r="I86" s="159"/>
      <c r="J86" s="159"/>
      <c r="K86" s="159"/>
      <c r="L86" s="159"/>
      <c r="M86" s="159"/>
      <c r="N86" s="158"/>
      <c r="O86" s="158"/>
      <c r="P86" s="159"/>
      <c r="Q86" s="159"/>
      <c r="R86" s="159"/>
      <c r="S86" s="159"/>
      <c r="T86" s="159"/>
      <c r="U86" s="159"/>
      <c r="V86" s="159"/>
      <c r="W86" s="149"/>
      <c r="X86" s="149"/>
      <c r="Y86" s="149"/>
      <c r="Z86" s="149"/>
      <c r="AA86" s="149"/>
      <c r="AB86" s="149"/>
      <c r="AC86" s="149"/>
      <c r="AD86" s="149"/>
      <c r="AE86" s="149" t="s">
        <v>322</v>
      </c>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row>
    <row r="87" spans="1:58" outlineLevel="1" x14ac:dyDescent="0.2">
      <c r="A87" s="156"/>
      <c r="B87" s="157"/>
      <c r="C87" s="262" t="s">
        <v>1104</v>
      </c>
      <c r="D87" s="263"/>
      <c r="E87" s="263"/>
      <c r="F87" s="263"/>
      <c r="G87" s="263"/>
      <c r="H87" s="159"/>
      <c r="I87" s="159"/>
      <c r="J87" s="159"/>
      <c r="K87" s="159"/>
      <c r="L87" s="159"/>
      <c r="M87" s="159"/>
      <c r="N87" s="158"/>
      <c r="O87" s="158"/>
      <c r="P87" s="159"/>
      <c r="Q87" s="159"/>
      <c r="R87" s="159"/>
      <c r="S87" s="159"/>
      <c r="T87" s="159"/>
      <c r="U87" s="159"/>
      <c r="V87" s="159"/>
      <c r="W87" s="149"/>
      <c r="X87" s="149"/>
      <c r="Y87" s="149"/>
      <c r="Z87" s="149"/>
      <c r="AA87" s="149"/>
      <c r="AB87" s="149"/>
      <c r="AC87" s="149"/>
      <c r="AD87" s="149"/>
      <c r="AE87" s="149" t="s">
        <v>322</v>
      </c>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row>
    <row r="88" spans="1:58" ht="22.5" outlineLevel="1" x14ac:dyDescent="0.2">
      <c r="A88" s="171">
        <v>55</v>
      </c>
      <c r="B88" s="172" t="s">
        <v>503</v>
      </c>
      <c r="C88" s="187" t="s">
        <v>1105</v>
      </c>
      <c r="D88" s="173" t="s">
        <v>926</v>
      </c>
      <c r="E88" s="174">
        <v>2</v>
      </c>
      <c r="F88" s="175"/>
      <c r="G88" s="176">
        <f>ROUND(E88*F88,2)</f>
        <v>0</v>
      </c>
      <c r="H88" s="175">
        <v>5460</v>
      </c>
      <c r="I88" s="176">
        <f>ROUND(E88*H88,2)</f>
        <v>10920</v>
      </c>
      <c r="J88" s="175">
        <v>312.5</v>
      </c>
      <c r="K88" s="176">
        <f>ROUND(E88*J88,2)</f>
        <v>625</v>
      </c>
      <c r="L88" s="176">
        <v>21</v>
      </c>
      <c r="M88" s="176">
        <f>G88*(1+L88/100)</f>
        <v>0</v>
      </c>
      <c r="N88" s="174">
        <v>0</v>
      </c>
      <c r="O88" s="174">
        <f>ROUND(E88*N88,2)</f>
        <v>0</v>
      </c>
      <c r="P88" s="176"/>
      <c r="Q88" s="176" t="s">
        <v>318</v>
      </c>
      <c r="R88" s="177" t="s">
        <v>319</v>
      </c>
      <c r="S88" s="159">
        <v>0</v>
      </c>
      <c r="T88" s="159">
        <f>ROUND(E88*S88,2)</f>
        <v>0</v>
      </c>
      <c r="U88" s="159"/>
      <c r="V88" s="159" t="s">
        <v>207</v>
      </c>
      <c r="W88" s="149"/>
      <c r="X88" s="149"/>
      <c r="Y88" s="149"/>
      <c r="Z88" s="149"/>
      <c r="AA88" s="149"/>
      <c r="AB88" s="149"/>
      <c r="AC88" s="149"/>
      <c r="AD88" s="149"/>
      <c r="AE88" s="149" t="s">
        <v>396</v>
      </c>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row>
    <row r="89" spans="1:58" outlineLevel="1" x14ac:dyDescent="0.2">
      <c r="A89" s="156"/>
      <c r="B89" s="157"/>
      <c r="C89" s="253" t="s">
        <v>1106</v>
      </c>
      <c r="D89" s="254"/>
      <c r="E89" s="254"/>
      <c r="F89" s="254"/>
      <c r="G89" s="254"/>
      <c r="H89" s="159"/>
      <c r="I89" s="159"/>
      <c r="J89" s="159"/>
      <c r="K89" s="159"/>
      <c r="L89" s="159"/>
      <c r="M89" s="159"/>
      <c r="N89" s="158"/>
      <c r="O89" s="158"/>
      <c r="P89" s="159"/>
      <c r="Q89" s="159"/>
      <c r="R89" s="159"/>
      <c r="S89" s="159"/>
      <c r="T89" s="159"/>
      <c r="U89" s="159"/>
      <c r="V89" s="159"/>
      <c r="W89" s="149"/>
      <c r="X89" s="149"/>
      <c r="Y89" s="149"/>
      <c r="Z89" s="149"/>
      <c r="AA89" s="149"/>
      <c r="AB89" s="149"/>
      <c r="AC89" s="149"/>
      <c r="AD89" s="149"/>
      <c r="AE89" s="149" t="s">
        <v>322</v>
      </c>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row>
    <row r="90" spans="1:58" outlineLevel="1" x14ac:dyDescent="0.2">
      <c r="A90" s="171">
        <v>56</v>
      </c>
      <c r="B90" s="172" t="s">
        <v>505</v>
      </c>
      <c r="C90" s="187" t="s">
        <v>1107</v>
      </c>
      <c r="D90" s="173" t="s">
        <v>926</v>
      </c>
      <c r="E90" s="174">
        <v>2</v>
      </c>
      <c r="F90" s="175"/>
      <c r="G90" s="176">
        <f>ROUND(E90*F90,2)</f>
        <v>0</v>
      </c>
      <c r="H90" s="175">
        <v>4480</v>
      </c>
      <c r="I90" s="176">
        <f>ROUND(E90*H90,2)</f>
        <v>8960</v>
      </c>
      <c r="J90" s="175">
        <v>625</v>
      </c>
      <c r="K90" s="176">
        <f>ROUND(E90*J90,2)</f>
        <v>1250</v>
      </c>
      <c r="L90" s="176">
        <v>21</v>
      </c>
      <c r="M90" s="176">
        <f>G90*(1+L90/100)</f>
        <v>0</v>
      </c>
      <c r="N90" s="174">
        <v>0</v>
      </c>
      <c r="O90" s="174">
        <f>ROUND(E90*N90,2)</f>
        <v>0</v>
      </c>
      <c r="P90" s="176"/>
      <c r="Q90" s="176" t="s">
        <v>318</v>
      </c>
      <c r="R90" s="177" t="s">
        <v>319</v>
      </c>
      <c r="S90" s="159">
        <v>0</v>
      </c>
      <c r="T90" s="159">
        <f>ROUND(E90*S90,2)</f>
        <v>0</v>
      </c>
      <c r="U90" s="159"/>
      <c r="V90" s="159" t="s">
        <v>207</v>
      </c>
      <c r="W90" s="149"/>
      <c r="X90" s="149"/>
      <c r="Y90" s="149"/>
      <c r="Z90" s="149"/>
      <c r="AA90" s="149"/>
      <c r="AB90" s="149"/>
      <c r="AC90" s="149"/>
      <c r="AD90" s="149"/>
      <c r="AE90" s="149" t="s">
        <v>396</v>
      </c>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row>
    <row r="91" spans="1:58" outlineLevel="1" x14ac:dyDescent="0.2">
      <c r="A91" s="156"/>
      <c r="B91" s="157"/>
      <c r="C91" s="253" t="s">
        <v>1108</v>
      </c>
      <c r="D91" s="254"/>
      <c r="E91" s="254"/>
      <c r="F91" s="254"/>
      <c r="G91" s="254"/>
      <c r="H91" s="159"/>
      <c r="I91" s="159"/>
      <c r="J91" s="159"/>
      <c r="K91" s="159"/>
      <c r="L91" s="159"/>
      <c r="M91" s="159"/>
      <c r="N91" s="158"/>
      <c r="O91" s="158"/>
      <c r="P91" s="159"/>
      <c r="Q91" s="159"/>
      <c r="R91" s="159"/>
      <c r="S91" s="159"/>
      <c r="T91" s="159"/>
      <c r="U91" s="159"/>
      <c r="V91" s="159"/>
      <c r="W91" s="149"/>
      <c r="X91" s="149"/>
      <c r="Y91" s="149"/>
      <c r="Z91" s="149"/>
      <c r="AA91" s="149"/>
      <c r="AB91" s="149"/>
      <c r="AC91" s="149"/>
      <c r="AD91" s="149"/>
      <c r="AE91" s="149" t="s">
        <v>322</v>
      </c>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row>
    <row r="92" spans="1:58" outlineLevel="1" x14ac:dyDescent="0.2">
      <c r="A92" s="156"/>
      <c r="B92" s="157"/>
      <c r="C92" s="262" t="s">
        <v>1109</v>
      </c>
      <c r="D92" s="263"/>
      <c r="E92" s="263"/>
      <c r="F92" s="263"/>
      <c r="G92" s="263"/>
      <c r="H92" s="159"/>
      <c r="I92" s="159"/>
      <c r="J92" s="159"/>
      <c r="K92" s="159"/>
      <c r="L92" s="159"/>
      <c r="M92" s="159"/>
      <c r="N92" s="158"/>
      <c r="O92" s="158"/>
      <c r="P92" s="159"/>
      <c r="Q92" s="159"/>
      <c r="R92" s="159"/>
      <c r="S92" s="159"/>
      <c r="T92" s="159"/>
      <c r="U92" s="159"/>
      <c r="V92" s="159"/>
      <c r="W92" s="149"/>
      <c r="X92" s="149"/>
      <c r="Y92" s="149"/>
      <c r="Z92" s="149"/>
      <c r="AA92" s="149"/>
      <c r="AB92" s="149"/>
      <c r="AC92" s="149"/>
      <c r="AD92" s="149"/>
      <c r="AE92" s="149" t="s">
        <v>322</v>
      </c>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row>
    <row r="93" spans="1:58" outlineLevel="1" x14ac:dyDescent="0.2">
      <c r="A93" s="179">
        <v>57</v>
      </c>
      <c r="B93" s="180" t="s">
        <v>507</v>
      </c>
      <c r="C93" s="188" t="s">
        <v>1110</v>
      </c>
      <c r="D93" s="181" t="s">
        <v>926</v>
      </c>
      <c r="E93" s="182">
        <v>1</v>
      </c>
      <c r="F93" s="183"/>
      <c r="G93" s="184">
        <f t="shared" ref="G93:G106" si="6">ROUND(E93*F93,2)</f>
        <v>0</v>
      </c>
      <c r="H93" s="183">
        <v>1988</v>
      </c>
      <c r="I93" s="184">
        <f t="shared" ref="I93:I106" si="7">ROUND(E93*H93,2)</f>
        <v>1988</v>
      </c>
      <c r="J93" s="183">
        <v>312.5</v>
      </c>
      <c r="K93" s="184">
        <f t="shared" ref="K93:K106" si="8">ROUND(E93*J93,2)</f>
        <v>312.5</v>
      </c>
      <c r="L93" s="184">
        <v>21</v>
      </c>
      <c r="M93" s="184">
        <f t="shared" ref="M93:M106" si="9">G93*(1+L93/100)</f>
        <v>0</v>
      </c>
      <c r="N93" s="182">
        <v>0</v>
      </c>
      <c r="O93" s="182">
        <f t="shared" ref="O93:O106" si="10">ROUND(E93*N93,2)</f>
        <v>0</v>
      </c>
      <c r="P93" s="184"/>
      <c r="Q93" s="184" t="s">
        <v>318</v>
      </c>
      <c r="R93" s="185" t="s">
        <v>319</v>
      </c>
      <c r="S93" s="159">
        <v>0</v>
      </c>
      <c r="T93" s="159">
        <f t="shared" ref="T93:T106" si="11">ROUND(E93*S93,2)</f>
        <v>0</v>
      </c>
      <c r="U93" s="159"/>
      <c r="V93" s="159" t="s">
        <v>207</v>
      </c>
      <c r="W93" s="149"/>
      <c r="X93" s="149"/>
      <c r="Y93" s="149"/>
      <c r="Z93" s="149"/>
      <c r="AA93" s="149"/>
      <c r="AB93" s="149"/>
      <c r="AC93" s="149"/>
      <c r="AD93" s="149"/>
      <c r="AE93" s="149" t="s">
        <v>396</v>
      </c>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row>
    <row r="94" spans="1:58" outlineLevel="1" x14ac:dyDescent="0.2">
      <c r="A94" s="179">
        <v>58</v>
      </c>
      <c r="B94" s="180" t="s">
        <v>509</v>
      </c>
      <c r="C94" s="188" t="s">
        <v>1111</v>
      </c>
      <c r="D94" s="181" t="s">
        <v>926</v>
      </c>
      <c r="E94" s="182">
        <v>2</v>
      </c>
      <c r="F94" s="183"/>
      <c r="G94" s="184">
        <f t="shared" si="6"/>
        <v>0</v>
      </c>
      <c r="H94" s="183">
        <v>61.74</v>
      </c>
      <c r="I94" s="184">
        <f t="shared" si="7"/>
        <v>123.48</v>
      </c>
      <c r="J94" s="183">
        <v>62.5</v>
      </c>
      <c r="K94" s="184">
        <f t="shared" si="8"/>
        <v>125</v>
      </c>
      <c r="L94" s="184">
        <v>21</v>
      </c>
      <c r="M94" s="184">
        <f t="shared" si="9"/>
        <v>0</v>
      </c>
      <c r="N94" s="182">
        <v>0</v>
      </c>
      <c r="O94" s="182">
        <f t="shared" si="10"/>
        <v>0</v>
      </c>
      <c r="P94" s="184"/>
      <c r="Q94" s="184" t="s">
        <v>318</v>
      </c>
      <c r="R94" s="185" t="s">
        <v>319</v>
      </c>
      <c r="S94" s="159">
        <v>0</v>
      </c>
      <c r="T94" s="159">
        <f t="shared" si="11"/>
        <v>0</v>
      </c>
      <c r="U94" s="159"/>
      <c r="V94" s="159" t="s">
        <v>207</v>
      </c>
      <c r="W94" s="149"/>
      <c r="X94" s="149"/>
      <c r="Y94" s="149"/>
      <c r="Z94" s="149"/>
      <c r="AA94" s="149"/>
      <c r="AB94" s="149"/>
      <c r="AC94" s="149"/>
      <c r="AD94" s="149"/>
      <c r="AE94" s="149" t="s">
        <v>396</v>
      </c>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row>
    <row r="95" spans="1:58" outlineLevel="1" x14ac:dyDescent="0.2">
      <c r="A95" s="179">
        <v>59</v>
      </c>
      <c r="B95" s="180" t="s">
        <v>511</v>
      </c>
      <c r="C95" s="188" t="s">
        <v>1112</v>
      </c>
      <c r="D95" s="181" t="s">
        <v>926</v>
      </c>
      <c r="E95" s="182">
        <v>2</v>
      </c>
      <c r="F95" s="183"/>
      <c r="G95" s="184">
        <f t="shared" si="6"/>
        <v>0</v>
      </c>
      <c r="H95" s="183">
        <v>67.62</v>
      </c>
      <c r="I95" s="184">
        <f t="shared" si="7"/>
        <v>135.24</v>
      </c>
      <c r="J95" s="183">
        <v>62.5</v>
      </c>
      <c r="K95" s="184">
        <f t="shared" si="8"/>
        <v>125</v>
      </c>
      <c r="L95" s="184">
        <v>21</v>
      </c>
      <c r="M95" s="184">
        <f t="shared" si="9"/>
        <v>0</v>
      </c>
      <c r="N95" s="182">
        <v>0</v>
      </c>
      <c r="O95" s="182">
        <f t="shared" si="10"/>
        <v>0</v>
      </c>
      <c r="P95" s="184"/>
      <c r="Q95" s="184" t="s">
        <v>318</v>
      </c>
      <c r="R95" s="185" t="s">
        <v>319</v>
      </c>
      <c r="S95" s="159">
        <v>0</v>
      </c>
      <c r="T95" s="159">
        <f t="shared" si="11"/>
        <v>0</v>
      </c>
      <c r="U95" s="159"/>
      <c r="V95" s="159" t="s">
        <v>207</v>
      </c>
      <c r="W95" s="149"/>
      <c r="X95" s="149"/>
      <c r="Y95" s="149"/>
      <c r="Z95" s="149"/>
      <c r="AA95" s="149"/>
      <c r="AB95" s="149"/>
      <c r="AC95" s="149"/>
      <c r="AD95" s="149"/>
      <c r="AE95" s="149" t="s">
        <v>396</v>
      </c>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row>
    <row r="96" spans="1:58" outlineLevel="1" x14ac:dyDescent="0.2">
      <c r="A96" s="179">
        <v>60</v>
      </c>
      <c r="B96" s="180" t="s">
        <v>513</v>
      </c>
      <c r="C96" s="188" t="s">
        <v>1113</v>
      </c>
      <c r="D96" s="181" t="s">
        <v>926</v>
      </c>
      <c r="E96" s="182">
        <v>3</v>
      </c>
      <c r="F96" s="183"/>
      <c r="G96" s="184">
        <f t="shared" si="6"/>
        <v>0</v>
      </c>
      <c r="H96" s="183">
        <v>104.72</v>
      </c>
      <c r="I96" s="184">
        <f t="shared" si="7"/>
        <v>314.16000000000003</v>
      </c>
      <c r="J96" s="183">
        <v>125</v>
      </c>
      <c r="K96" s="184">
        <f t="shared" si="8"/>
        <v>375</v>
      </c>
      <c r="L96" s="184">
        <v>21</v>
      </c>
      <c r="M96" s="184">
        <f t="shared" si="9"/>
        <v>0</v>
      </c>
      <c r="N96" s="182">
        <v>0</v>
      </c>
      <c r="O96" s="182">
        <f t="shared" si="10"/>
        <v>0</v>
      </c>
      <c r="P96" s="184"/>
      <c r="Q96" s="184" t="s">
        <v>318</v>
      </c>
      <c r="R96" s="185" t="s">
        <v>319</v>
      </c>
      <c r="S96" s="159">
        <v>0</v>
      </c>
      <c r="T96" s="159">
        <f t="shared" si="11"/>
        <v>0</v>
      </c>
      <c r="U96" s="159"/>
      <c r="V96" s="159" t="s">
        <v>207</v>
      </c>
      <c r="W96" s="149"/>
      <c r="X96" s="149"/>
      <c r="Y96" s="149"/>
      <c r="Z96" s="149"/>
      <c r="AA96" s="149"/>
      <c r="AB96" s="149"/>
      <c r="AC96" s="149"/>
      <c r="AD96" s="149"/>
      <c r="AE96" s="149" t="s">
        <v>396</v>
      </c>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row>
    <row r="97" spans="1:58" outlineLevel="1" x14ac:dyDescent="0.2">
      <c r="A97" s="179">
        <v>61</v>
      </c>
      <c r="B97" s="180" t="s">
        <v>515</v>
      </c>
      <c r="C97" s="188" t="s">
        <v>1114</v>
      </c>
      <c r="D97" s="181" t="s">
        <v>926</v>
      </c>
      <c r="E97" s="182">
        <v>4</v>
      </c>
      <c r="F97" s="183"/>
      <c r="G97" s="184">
        <f t="shared" si="6"/>
        <v>0</v>
      </c>
      <c r="H97" s="183">
        <v>388.22</v>
      </c>
      <c r="I97" s="184">
        <f t="shared" si="7"/>
        <v>1552.88</v>
      </c>
      <c r="J97" s="183">
        <v>250</v>
      </c>
      <c r="K97" s="184">
        <f t="shared" si="8"/>
        <v>1000</v>
      </c>
      <c r="L97" s="184">
        <v>21</v>
      </c>
      <c r="M97" s="184">
        <f t="shared" si="9"/>
        <v>0</v>
      </c>
      <c r="N97" s="182">
        <v>0</v>
      </c>
      <c r="O97" s="182">
        <f t="shared" si="10"/>
        <v>0</v>
      </c>
      <c r="P97" s="184"/>
      <c r="Q97" s="184" t="s">
        <v>318</v>
      </c>
      <c r="R97" s="185" t="s">
        <v>319</v>
      </c>
      <c r="S97" s="159">
        <v>0</v>
      </c>
      <c r="T97" s="159">
        <f t="shared" si="11"/>
        <v>0</v>
      </c>
      <c r="U97" s="159"/>
      <c r="V97" s="159" t="s">
        <v>207</v>
      </c>
      <c r="W97" s="149"/>
      <c r="X97" s="149"/>
      <c r="Y97" s="149"/>
      <c r="Z97" s="149"/>
      <c r="AA97" s="149"/>
      <c r="AB97" s="149"/>
      <c r="AC97" s="149"/>
      <c r="AD97" s="149"/>
      <c r="AE97" s="149" t="s">
        <v>396</v>
      </c>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row>
    <row r="98" spans="1:58" ht="22.5" outlineLevel="1" x14ac:dyDescent="0.2">
      <c r="A98" s="179">
        <v>62</v>
      </c>
      <c r="B98" s="180" t="s">
        <v>517</v>
      </c>
      <c r="C98" s="188" t="s">
        <v>1029</v>
      </c>
      <c r="D98" s="181" t="s">
        <v>926</v>
      </c>
      <c r="E98" s="182">
        <v>4</v>
      </c>
      <c r="F98" s="183"/>
      <c r="G98" s="184">
        <f t="shared" si="6"/>
        <v>0</v>
      </c>
      <c r="H98" s="183">
        <v>45.64</v>
      </c>
      <c r="I98" s="184">
        <f t="shared" si="7"/>
        <v>182.56</v>
      </c>
      <c r="J98" s="183">
        <v>62.5</v>
      </c>
      <c r="K98" s="184">
        <f t="shared" si="8"/>
        <v>250</v>
      </c>
      <c r="L98" s="184">
        <v>21</v>
      </c>
      <c r="M98" s="184">
        <f t="shared" si="9"/>
        <v>0</v>
      </c>
      <c r="N98" s="182">
        <v>0</v>
      </c>
      <c r="O98" s="182">
        <f t="shared" si="10"/>
        <v>0</v>
      </c>
      <c r="P98" s="184"/>
      <c r="Q98" s="184" t="s">
        <v>318</v>
      </c>
      <c r="R98" s="185" t="s">
        <v>319</v>
      </c>
      <c r="S98" s="159">
        <v>0</v>
      </c>
      <c r="T98" s="159">
        <f t="shared" si="11"/>
        <v>0</v>
      </c>
      <c r="U98" s="159"/>
      <c r="V98" s="159" t="s">
        <v>207</v>
      </c>
      <c r="W98" s="149"/>
      <c r="X98" s="149"/>
      <c r="Y98" s="149"/>
      <c r="Z98" s="149"/>
      <c r="AA98" s="149"/>
      <c r="AB98" s="149"/>
      <c r="AC98" s="149"/>
      <c r="AD98" s="149"/>
      <c r="AE98" s="149" t="s">
        <v>396</v>
      </c>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row>
    <row r="99" spans="1:58" outlineLevel="1" x14ac:dyDescent="0.2">
      <c r="A99" s="179">
        <v>63</v>
      </c>
      <c r="B99" s="180" t="s">
        <v>520</v>
      </c>
      <c r="C99" s="188" t="s">
        <v>1115</v>
      </c>
      <c r="D99" s="181" t="s">
        <v>926</v>
      </c>
      <c r="E99" s="182">
        <v>1</v>
      </c>
      <c r="F99" s="183"/>
      <c r="G99" s="184">
        <f t="shared" si="6"/>
        <v>0</v>
      </c>
      <c r="H99" s="183">
        <v>104.72</v>
      </c>
      <c r="I99" s="184">
        <f t="shared" si="7"/>
        <v>104.72</v>
      </c>
      <c r="J99" s="183">
        <v>125</v>
      </c>
      <c r="K99" s="184">
        <f t="shared" si="8"/>
        <v>125</v>
      </c>
      <c r="L99" s="184">
        <v>21</v>
      </c>
      <c r="M99" s="184">
        <f t="shared" si="9"/>
        <v>0</v>
      </c>
      <c r="N99" s="182">
        <v>0</v>
      </c>
      <c r="O99" s="182">
        <f t="shared" si="10"/>
        <v>0</v>
      </c>
      <c r="P99" s="184"/>
      <c r="Q99" s="184" t="s">
        <v>318</v>
      </c>
      <c r="R99" s="185" t="s">
        <v>319</v>
      </c>
      <c r="S99" s="159">
        <v>0</v>
      </c>
      <c r="T99" s="159">
        <f t="shared" si="11"/>
        <v>0</v>
      </c>
      <c r="U99" s="159"/>
      <c r="V99" s="159" t="s">
        <v>207</v>
      </c>
      <c r="W99" s="149"/>
      <c r="X99" s="149"/>
      <c r="Y99" s="149"/>
      <c r="Z99" s="149"/>
      <c r="AA99" s="149"/>
      <c r="AB99" s="149"/>
      <c r="AC99" s="149"/>
      <c r="AD99" s="149"/>
      <c r="AE99" s="149" t="s">
        <v>396</v>
      </c>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row>
    <row r="100" spans="1:58" outlineLevel="1" x14ac:dyDescent="0.2">
      <c r="A100" s="179">
        <v>64</v>
      </c>
      <c r="B100" s="180" t="s">
        <v>521</v>
      </c>
      <c r="C100" s="188" t="s">
        <v>1116</v>
      </c>
      <c r="D100" s="181" t="s">
        <v>926</v>
      </c>
      <c r="E100" s="182">
        <v>13</v>
      </c>
      <c r="F100" s="183"/>
      <c r="G100" s="184">
        <f t="shared" si="6"/>
        <v>0</v>
      </c>
      <c r="H100" s="183">
        <v>1577.24</v>
      </c>
      <c r="I100" s="184">
        <f t="shared" si="7"/>
        <v>20504.12</v>
      </c>
      <c r="J100" s="183">
        <v>62.5</v>
      </c>
      <c r="K100" s="184">
        <f t="shared" si="8"/>
        <v>812.5</v>
      </c>
      <c r="L100" s="184">
        <v>21</v>
      </c>
      <c r="M100" s="184">
        <f t="shared" si="9"/>
        <v>0</v>
      </c>
      <c r="N100" s="182">
        <v>0</v>
      </c>
      <c r="O100" s="182">
        <f t="shared" si="10"/>
        <v>0</v>
      </c>
      <c r="P100" s="184"/>
      <c r="Q100" s="184" t="s">
        <v>318</v>
      </c>
      <c r="R100" s="185" t="s">
        <v>319</v>
      </c>
      <c r="S100" s="159">
        <v>0</v>
      </c>
      <c r="T100" s="159">
        <f t="shared" si="11"/>
        <v>0</v>
      </c>
      <c r="U100" s="159"/>
      <c r="V100" s="159" t="s">
        <v>207</v>
      </c>
      <c r="W100" s="149"/>
      <c r="X100" s="149"/>
      <c r="Y100" s="149"/>
      <c r="Z100" s="149"/>
      <c r="AA100" s="149"/>
      <c r="AB100" s="149"/>
      <c r="AC100" s="149"/>
      <c r="AD100" s="149"/>
      <c r="AE100" s="149" t="s">
        <v>396</v>
      </c>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row>
    <row r="101" spans="1:58" ht="22.5" outlineLevel="1" x14ac:dyDescent="0.2">
      <c r="A101" s="179">
        <v>65</v>
      </c>
      <c r="B101" s="180" t="s">
        <v>522</v>
      </c>
      <c r="C101" s="188" t="s">
        <v>1117</v>
      </c>
      <c r="D101" s="181" t="s">
        <v>926</v>
      </c>
      <c r="E101" s="182">
        <v>5</v>
      </c>
      <c r="F101" s="183"/>
      <c r="G101" s="184">
        <f t="shared" si="6"/>
        <v>0</v>
      </c>
      <c r="H101" s="183">
        <v>1337.98</v>
      </c>
      <c r="I101" s="184">
        <f t="shared" si="7"/>
        <v>6689.9</v>
      </c>
      <c r="J101" s="183">
        <v>62.5</v>
      </c>
      <c r="K101" s="184">
        <f t="shared" si="8"/>
        <v>312.5</v>
      </c>
      <c r="L101" s="184">
        <v>21</v>
      </c>
      <c r="M101" s="184">
        <f t="shared" si="9"/>
        <v>0</v>
      </c>
      <c r="N101" s="182">
        <v>0</v>
      </c>
      <c r="O101" s="182">
        <f t="shared" si="10"/>
        <v>0</v>
      </c>
      <c r="P101" s="184"/>
      <c r="Q101" s="184" t="s">
        <v>318</v>
      </c>
      <c r="R101" s="185" t="s">
        <v>319</v>
      </c>
      <c r="S101" s="159">
        <v>0</v>
      </c>
      <c r="T101" s="159">
        <f t="shared" si="11"/>
        <v>0</v>
      </c>
      <c r="U101" s="159"/>
      <c r="V101" s="159" t="s">
        <v>207</v>
      </c>
      <c r="W101" s="149"/>
      <c r="X101" s="149"/>
      <c r="Y101" s="149"/>
      <c r="Z101" s="149"/>
      <c r="AA101" s="149"/>
      <c r="AB101" s="149"/>
      <c r="AC101" s="149"/>
      <c r="AD101" s="149"/>
      <c r="AE101" s="149" t="s">
        <v>396</v>
      </c>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row>
    <row r="102" spans="1:58" outlineLevel="1" x14ac:dyDescent="0.2">
      <c r="A102" s="179">
        <v>66</v>
      </c>
      <c r="B102" s="180" t="s">
        <v>523</v>
      </c>
      <c r="C102" s="188" t="s">
        <v>1118</v>
      </c>
      <c r="D102" s="181" t="s">
        <v>926</v>
      </c>
      <c r="E102" s="182">
        <v>2</v>
      </c>
      <c r="F102" s="183"/>
      <c r="G102" s="184">
        <f t="shared" si="6"/>
        <v>0</v>
      </c>
      <c r="H102" s="183">
        <v>1353.1</v>
      </c>
      <c r="I102" s="184">
        <f t="shared" si="7"/>
        <v>2706.2</v>
      </c>
      <c r="J102" s="183">
        <v>62.5</v>
      </c>
      <c r="K102" s="184">
        <f t="shared" si="8"/>
        <v>125</v>
      </c>
      <c r="L102" s="184">
        <v>21</v>
      </c>
      <c r="M102" s="184">
        <f t="shared" si="9"/>
        <v>0</v>
      </c>
      <c r="N102" s="182">
        <v>0</v>
      </c>
      <c r="O102" s="182">
        <f t="shared" si="10"/>
        <v>0</v>
      </c>
      <c r="P102" s="184"/>
      <c r="Q102" s="184" t="s">
        <v>318</v>
      </c>
      <c r="R102" s="185" t="s">
        <v>319</v>
      </c>
      <c r="S102" s="159">
        <v>0</v>
      </c>
      <c r="T102" s="159">
        <f t="shared" si="11"/>
        <v>0</v>
      </c>
      <c r="U102" s="159"/>
      <c r="V102" s="159" t="s">
        <v>207</v>
      </c>
      <c r="W102" s="149"/>
      <c r="X102" s="149"/>
      <c r="Y102" s="149"/>
      <c r="Z102" s="149"/>
      <c r="AA102" s="149"/>
      <c r="AB102" s="149"/>
      <c r="AC102" s="149"/>
      <c r="AD102" s="149"/>
      <c r="AE102" s="149" t="s">
        <v>396</v>
      </c>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row>
    <row r="103" spans="1:58" outlineLevel="1" x14ac:dyDescent="0.2">
      <c r="A103" s="179">
        <v>67</v>
      </c>
      <c r="B103" s="180" t="s">
        <v>524</v>
      </c>
      <c r="C103" s="188" t="s">
        <v>1034</v>
      </c>
      <c r="D103" s="181" t="s">
        <v>926</v>
      </c>
      <c r="E103" s="182">
        <v>6</v>
      </c>
      <c r="F103" s="183"/>
      <c r="G103" s="184">
        <f t="shared" si="6"/>
        <v>0</v>
      </c>
      <c r="H103" s="183">
        <v>1447.88</v>
      </c>
      <c r="I103" s="184">
        <f t="shared" si="7"/>
        <v>8687.2800000000007</v>
      </c>
      <c r="J103" s="183">
        <v>62.5</v>
      </c>
      <c r="K103" s="184">
        <f t="shared" si="8"/>
        <v>375</v>
      </c>
      <c r="L103" s="184">
        <v>21</v>
      </c>
      <c r="M103" s="184">
        <f t="shared" si="9"/>
        <v>0</v>
      </c>
      <c r="N103" s="182">
        <v>0</v>
      </c>
      <c r="O103" s="182">
        <f t="shared" si="10"/>
        <v>0</v>
      </c>
      <c r="P103" s="184"/>
      <c r="Q103" s="184" t="s">
        <v>318</v>
      </c>
      <c r="R103" s="185" t="s">
        <v>319</v>
      </c>
      <c r="S103" s="159">
        <v>0</v>
      </c>
      <c r="T103" s="159">
        <f t="shared" si="11"/>
        <v>0</v>
      </c>
      <c r="U103" s="159"/>
      <c r="V103" s="159" t="s">
        <v>207</v>
      </c>
      <c r="W103" s="149"/>
      <c r="X103" s="149"/>
      <c r="Y103" s="149"/>
      <c r="Z103" s="149"/>
      <c r="AA103" s="149"/>
      <c r="AB103" s="149"/>
      <c r="AC103" s="149"/>
      <c r="AD103" s="149"/>
      <c r="AE103" s="149" t="s">
        <v>396</v>
      </c>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row>
    <row r="104" spans="1:58" outlineLevel="1" x14ac:dyDescent="0.2">
      <c r="A104" s="179">
        <v>68</v>
      </c>
      <c r="B104" s="180" t="s">
        <v>525</v>
      </c>
      <c r="C104" s="188" t="s">
        <v>1119</v>
      </c>
      <c r="D104" s="181" t="s">
        <v>926</v>
      </c>
      <c r="E104" s="182">
        <v>1</v>
      </c>
      <c r="F104" s="183"/>
      <c r="G104" s="184">
        <f t="shared" si="6"/>
        <v>0</v>
      </c>
      <c r="H104" s="183">
        <v>1494.36</v>
      </c>
      <c r="I104" s="184">
        <f t="shared" si="7"/>
        <v>1494.36</v>
      </c>
      <c r="J104" s="183">
        <v>125</v>
      </c>
      <c r="K104" s="184">
        <f t="shared" si="8"/>
        <v>125</v>
      </c>
      <c r="L104" s="184">
        <v>21</v>
      </c>
      <c r="M104" s="184">
        <f t="shared" si="9"/>
        <v>0</v>
      </c>
      <c r="N104" s="182">
        <v>0</v>
      </c>
      <c r="O104" s="182">
        <f t="shared" si="10"/>
        <v>0</v>
      </c>
      <c r="P104" s="184"/>
      <c r="Q104" s="184" t="s">
        <v>318</v>
      </c>
      <c r="R104" s="185" t="s">
        <v>319</v>
      </c>
      <c r="S104" s="159">
        <v>0</v>
      </c>
      <c r="T104" s="159">
        <f t="shared" si="11"/>
        <v>0</v>
      </c>
      <c r="U104" s="159"/>
      <c r="V104" s="159" t="s">
        <v>207</v>
      </c>
      <c r="W104" s="149"/>
      <c r="X104" s="149"/>
      <c r="Y104" s="149"/>
      <c r="Z104" s="149"/>
      <c r="AA104" s="149"/>
      <c r="AB104" s="149"/>
      <c r="AC104" s="149"/>
      <c r="AD104" s="149"/>
      <c r="AE104" s="149" t="s">
        <v>396</v>
      </c>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row>
    <row r="105" spans="1:58" outlineLevel="1" x14ac:dyDescent="0.2">
      <c r="A105" s="179">
        <v>69</v>
      </c>
      <c r="B105" s="180" t="s">
        <v>526</v>
      </c>
      <c r="C105" s="188" t="s">
        <v>1120</v>
      </c>
      <c r="D105" s="181" t="s">
        <v>926</v>
      </c>
      <c r="E105" s="182">
        <v>4</v>
      </c>
      <c r="F105" s="183"/>
      <c r="G105" s="184">
        <f t="shared" si="6"/>
        <v>0</v>
      </c>
      <c r="H105" s="183">
        <v>2300.48</v>
      </c>
      <c r="I105" s="184">
        <f t="shared" si="7"/>
        <v>9201.92</v>
      </c>
      <c r="J105" s="183">
        <v>250</v>
      </c>
      <c r="K105" s="184">
        <f t="shared" si="8"/>
        <v>1000</v>
      </c>
      <c r="L105" s="184">
        <v>21</v>
      </c>
      <c r="M105" s="184">
        <f t="shared" si="9"/>
        <v>0</v>
      </c>
      <c r="N105" s="182">
        <v>0</v>
      </c>
      <c r="O105" s="182">
        <f t="shared" si="10"/>
        <v>0</v>
      </c>
      <c r="P105" s="184"/>
      <c r="Q105" s="184" t="s">
        <v>318</v>
      </c>
      <c r="R105" s="185" t="s">
        <v>319</v>
      </c>
      <c r="S105" s="159">
        <v>0</v>
      </c>
      <c r="T105" s="159">
        <f t="shared" si="11"/>
        <v>0</v>
      </c>
      <c r="U105" s="159"/>
      <c r="V105" s="159" t="s">
        <v>207</v>
      </c>
      <c r="W105" s="149"/>
      <c r="X105" s="149"/>
      <c r="Y105" s="149"/>
      <c r="Z105" s="149"/>
      <c r="AA105" s="149"/>
      <c r="AB105" s="149"/>
      <c r="AC105" s="149"/>
      <c r="AD105" s="149"/>
      <c r="AE105" s="149" t="s">
        <v>396</v>
      </c>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row>
    <row r="106" spans="1:58" ht="22.5" outlineLevel="1" x14ac:dyDescent="0.2">
      <c r="A106" s="171">
        <v>70</v>
      </c>
      <c r="B106" s="172" t="s">
        <v>527</v>
      </c>
      <c r="C106" s="187" t="s">
        <v>1036</v>
      </c>
      <c r="D106" s="173" t="s">
        <v>926</v>
      </c>
      <c r="E106" s="174">
        <v>4</v>
      </c>
      <c r="F106" s="175"/>
      <c r="G106" s="176">
        <f t="shared" si="6"/>
        <v>0</v>
      </c>
      <c r="H106" s="175">
        <v>0</v>
      </c>
      <c r="I106" s="176">
        <f t="shared" si="7"/>
        <v>0</v>
      </c>
      <c r="J106" s="175">
        <v>450</v>
      </c>
      <c r="K106" s="176">
        <f t="shared" si="8"/>
        <v>1800</v>
      </c>
      <c r="L106" s="176">
        <v>21</v>
      </c>
      <c r="M106" s="176">
        <f t="shared" si="9"/>
        <v>0</v>
      </c>
      <c r="N106" s="174">
        <v>0</v>
      </c>
      <c r="O106" s="174">
        <f t="shared" si="10"/>
        <v>0</v>
      </c>
      <c r="P106" s="176"/>
      <c r="Q106" s="176" t="s">
        <v>318</v>
      </c>
      <c r="R106" s="177" t="s">
        <v>319</v>
      </c>
      <c r="S106" s="159">
        <v>0</v>
      </c>
      <c r="T106" s="159">
        <f t="shared" si="11"/>
        <v>0</v>
      </c>
      <c r="U106" s="159"/>
      <c r="V106" s="159" t="s">
        <v>207</v>
      </c>
      <c r="W106" s="149"/>
      <c r="X106" s="149"/>
      <c r="Y106" s="149"/>
      <c r="Z106" s="149"/>
      <c r="AA106" s="149"/>
      <c r="AB106" s="149"/>
      <c r="AC106" s="149"/>
      <c r="AD106" s="149"/>
      <c r="AE106" s="149" t="s">
        <v>396</v>
      </c>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row>
    <row r="107" spans="1:58" outlineLevel="1" x14ac:dyDescent="0.2">
      <c r="A107" s="156"/>
      <c r="B107" s="157"/>
      <c r="C107" s="253" t="s">
        <v>1037</v>
      </c>
      <c r="D107" s="254"/>
      <c r="E107" s="254"/>
      <c r="F107" s="254"/>
      <c r="G107" s="254"/>
      <c r="H107" s="159"/>
      <c r="I107" s="159"/>
      <c r="J107" s="159"/>
      <c r="K107" s="159"/>
      <c r="L107" s="159"/>
      <c r="M107" s="159"/>
      <c r="N107" s="158"/>
      <c r="O107" s="158"/>
      <c r="P107" s="159"/>
      <c r="Q107" s="159"/>
      <c r="R107" s="159"/>
      <c r="S107" s="159"/>
      <c r="T107" s="159"/>
      <c r="U107" s="159"/>
      <c r="V107" s="159"/>
      <c r="W107" s="149"/>
      <c r="X107" s="149"/>
      <c r="Y107" s="149"/>
      <c r="Z107" s="149"/>
      <c r="AA107" s="149"/>
      <c r="AB107" s="149"/>
      <c r="AC107" s="149"/>
      <c r="AD107" s="149"/>
      <c r="AE107" s="149" t="s">
        <v>322</v>
      </c>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row>
    <row r="108" spans="1:58" ht="22.5" outlineLevel="1" x14ac:dyDescent="0.2">
      <c r="A108" s="171">
        <v>71</v>
      </c>
      <c r="B108" s="172" t="s">
        <v>528</v>
      </c>
      <c r="C108" s="187" t="s">
        <v>1038</v>
      </c>
      <c r="D108" s="173" t="s">
        <v>926</v>
      </c>
      <c r="E108" s="174">
        <v>2</v>
      </c>
      <c r="F108" s="175"/>
      <c r="G108" s="176">
        <f>ROUND(E108*F108,2)</f>
        <v>0</v>
      </c>
      <c r="H108" s="175">
        <v>0</v>
      </c>
      <c r="I108" s="176">
        <f>ROUND(E108*H108,2)</f>
        <v>0</v>
      </c>
      <c r="J108" s="175">
        <v>625</v>
      </c>
      <c r="K108" s="176">
        <f>ROUND(E108*J108,2)</f>
        <v>1250</v>
      </c>
      <c r="L108" s="176">
        <v>21</v>
      </c>
      <c r="M108" s="176">
        <f>G108*(1+L108/100)</f>
        <v>0</v>
      </c>
      <c r="N108" s="174">
        <v>0</v>
      </c>
      <c r="O108" s="174">
        <f>ROUND(E108*N108,2)</f>
        <v>0</v>
      </c>
      <c r="P108" s="176"/>
      <c r="Q108" s="176" t="s">
        <v>318</v>
      </c>
      <c r="R108" s="177" t="s">
        <v>319</v>
      </c>
      <c r="S108" s="159">
        <v>0</v>
      </c>
      <c r="T108" s="159">
        <f>ROUND(E108*S108,2)</f>
        <v>0</v>
      </c>
      <c r="U108" s="159"/>
      <c r="V108" s="159" t="s">
        <v>207</v>
      </c>
      <c r="W108" s="149"/>
      <c r="X108" s="149"/>
      <c r="Y108" s="149"/>
      <c r="Z108" s="149"/>
      <c r="AA108" s="149"/>
      <c r="AB108" s="149"/>
      <c r="AC108" s="149"/>
      <c r="AD108" s="149"/>
      <c r="AE108" s="149" t="s">
        <v>396</v>
      </c>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row>
    <row r="109" spans="1:58" ht="22.5" outlineLevel="1" x14ac:dyDescent="0.2">
      <c r="A109" s="156"/>
      <c r="B109" s="157"/>
      <c r="C109" s="253" t="s">
        <v>1121</v>
      </c>
      <c r="D109" s="254"/>
      <c r="E109" s="254"/>
      <c r="F109" s="254"/>
      <c r="G109" s="254"/>
      <c r="H109" s="159"/>
      <c r="I109" s="159"/>
      <c r="J109" s="159"/>
      <c r="K109" s="159"/>
      <c r="L109" s="159"/>
      <c r="M109" s="159"/>
      <c r="N109" s="158"/>
      <c r="O109" s="158"/>
      <c r="P109" s="159"/>
      <c r="Q109" s="159"/>
      <c r="R109" s="159"/>
      <c r="S109" s="159"/>
      <c r="T109" s="159"/>
      <c r="U109" s="159"/>
      <c r="V109" s="159"/>
      <c r="W109" s="149"/>
      <c r="X109" s="149"/>
      <c r="Y109" s="149"/>
      <c r="Z109" s="149"/>
      <c r="AA109" s="149"/>
      <c r="AB109" s="149"/>
      <c r="AC109" s="149"/>
      <c r="AD109" s="149"/>
      <c r="AE109" s="149" t="s">
        <v>322</v>
      </c>
      <c r="AF109" s="149"/>
      <c r="AG109" s="149"/>
      <c r="AH109" s="149"/>
      <c r="AI109" s="149"/>
      <c r="AJ109" s="149"/>
      <c r="AK109" s="149"/>
      <c r="AL109" s="149"/>
      <c r="AM109" s="149"/>
      <c r="AN109" s="149"/>
      <c r="AO109" s="149"/>
      <c r="AP109" s="149"/>
      <c r="AQ109" s="149"/>
      <c r="AR109" s="149"/>
      <c r="AS109" s="149"/>
      <c r="AT109" s="149"/>
      <c r="AU109" s="149"/>
      <c r="AV109" s="149"/>
      <c r="AW109" s="149"/>
      <c r="AX109" s="149"/>
      <c r="AY109" s="178" t="str">
        <f>C109</f>
        <v>MATERIÁL (PŘÍRUBA, PŘÍR. SPOJ - VIZ SPECIFIKACE VÝŠE, ZDE JEN ÚPRAVA NA PŘÍRUBĚ).  PRO HLADINY V SÁNÍCH ČERPADEL, LIMITNÍ HLADINU V ÚKAPOVÉ NÁDRŽI.</v>
      </c>
      <c r="AZ109" s="149"/>
      <c r="BA109" s="149"/>
      <c r="BB109" s="149"/>
      <c r="BC109" s="149"/>
      <c r="BD109" s="149"/>
      <c r="BE109" s="149"/>
      <c r="BF109" s="149"/>
    </row>
    <row r="110" spans="1:58" ht="22.5" outlineLevel="1" x14ac:dyDescent="0.2">
      <c r="A110" s="171">
        <v>72</v>
      </c>
      <c r="B110" s="172" t="s">
        <v>529</v>
      </c>
      <c r="C110" s="187" t="s">
        <v>1122</v>
      </c>
      <c r="D110" s="173" t="s">
        <v>926</v>
      </c>
      <c r="E110" s="174">
        <v>1</v>
      </c>
      <c r="F110" s="175"/>
      <c r="G110" s="176">
        <f>ROUND(E110*F110,2)</f>
        <v>0</v>
      </c>
      <c r="H110" s="175">
        <v>0</v>
      </c>
      <c r="I110" s="176">
        <f>ROUND(E110*H110,2)</f>
        <v>0</v>
      </c>
      <c r="J110" s="175">
        <v>687.5</v>
      </c>
      <c r="K110" s="176">
        <f>ROUND(E110*J110,2)</f>
        <v>687.5</v>
      </c>
      <c r="L110" s="176">
        <v>21</v>
      </c>
      <c r="M110" s="176">
        <f>G110*(1+L110/100)</f>
        <v>0</v>
      </c>
      <c r="N110" s="174">
        <v>0</v>
      </c>
      <c r="O110" s="174">
        <f>ROUND(E110*N110,2)</f>
        <v>0</v>
      </c>
      <c r="P110" s="176"/>
      <c r="Q110" s="176" t="s">
        <v>318</v>
      </c>
      <c r="R110" s="177" t="s">
        <v>319</v>
      </c>
      <c r="S110" s="159">
        <v>0</v>
      </c>
      <c r="T110" s="159">
        <f>ROUND(E110*S110,2)</f>
        <v>0</v>
      </c>
      <c r="U110" s="159"/>
      <c r="V110" s="159" t="s">
        <v>207</v>
      </c>
      <c r="W110" s="149"/>
      <c r="X110" s="149"/>
      <c r="Y110" s="149"/>
      <c r="Z110" s="149"/>
      <c r="AA110" s="149"/>
      <c r="AB110" s="149"/>
      <c r="AC110" s="149"/>
      <c r="AD110" s="149"/>
      <c r="AE110" s="149" t="s">
        <v>396</v>
      </c>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row>
    <row r="111" spans="1:58" outlineLevel="1" x14ac:dyDescent="0.2">
      <c r="A111" s="156"/>
      <c r="B111" s="157"/>
      <c r="C111" s="253" t="s">
        <v>1123</v>
      </c>
      <c r="D111" s="254"/>
      <c r="E111" s="254"/>
      <c r="F111" s="254"/>
      <c r="G111" s="254"/>
      <c r="H111" s="159"/>
      <c r="I111" s="159"/>
      <c r="J111" s="159"/>
      <c r="K111" s="159"/>
      <c r="L111" s="159"/>
      <c r="M111" s="159"/>
      <c r="N111" s="158"/>
      <c r="O111" s="158"/>
      <c r="P111" s="159"/>
      <c r="Q111" s="159"/>
      <c r="R111" s="159"/>
      <c r="S111" s="159"/>
      <c r="T111" s="159"/>
      <c r="U111" s="159"/>
      <c r="V111" s="159"/>
      <c r="W111" s="149"/>
      <c r="X111" s="149"/>
      <c r="Y111" s="149"/>
      <c r="Z111" s="149"/>
      <c r="AA111" s="149"/>
      <c r="AB111" s="149"/>
      <c r="AC111" s="149"/>
      <c r="AD111" s="149"/>
      <c r="AE111" s="149" t="s">
        <v>322</v>
      </c>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row>
    <row r="112" spans="1:58" outlineLevel="1" x14ac:dyDescent="0.2">
      <c r="A112" s="171">
        <v>73</v>
      </c>
      <c r="B112" s="172" t="s">
        <v>530</v>
      </c>
      <c r="C112" s="187" t="s">
        <v>1040</v>
      </c>
      <c r="D112" s="173" t="s">
        <v>926</v>
      </c>
      <c r="E112" s="174">
        <v>24</v>
      </c>
      <c r="F112" s="175"/>
      <c r="G112" s="176">
        <f>ROUND(E112*F112,2)</f>
        <v>0</v>
      </c>
      <c r="H112" s="175">
        <v>350</v>
      </c>
      <c r="I112" s="176">
        <f>ROUND(E112*H112,2)</f>
        <v>8400</v>
      </c>
      <c r="J112" s="175">
        <v>62.5</v>
      </c>
      <c r="K112" s="176">
        <f>ROUND(E112*J112,2)</f>
        <v>1500</v>
      </c>
      <c r="L112" s="176">
        <v>21</v>
      </c>
      <c r="M112" s="176">
        <f>G112*(1+L112/100)</f>
        <v>0</v>
      </c>
      <c r="N112" s="174">
        <v>0</v>
      </c>
      <c r="O112" s="174">
        <f>ROUND(E112*N112,2)</f>
        <v>0</v>
      </c>
      <c r="P112" s="176"/>
      <c r="Q112" s="176" t="s">
        <v>318</v>
      </c>
      <c r="R112" s="177" t="s">
        <v>319</v>
      </c>
      <c r="S112" s="159">
        <v>0</v>
      </c>
      <c r="T112" s="159">
        <f>ROUND(E112*S112,2)</f>
        <v>0</v>
      </c>
      <c r="U112" s="159"/>
      <c r="V112" s="159" t="s">
        <v>207</v>
      </c>
      <c r="W112" s="149"/>
      <c r="X112" s="149"/>
      <c r="Y112" s="149"/>
      <c r="Z112" s="149"/>
      <c r="AA112" s="149"/>
      <c r="AB112" s="149"/>
      <c r="AC112" s="149"/>
      <c r="AD112" s="149"/>
      <c r="AE112" s="149" t="s">
        <v>396</v>
      </c>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row>
    <row r="113" spans="1:58" outlineLevel="1" x14ac:dyDescent="0.2">
      <c r="A113" s="156"/>
      <c r="B113" s="157"/>
      <c r="C113" s="253" t="s">
        <v>1124</v>
      </c>
      <c r="D113" s="254"/>
      <c r="E113" s="254"/>
      <c r="F113" s="254"/>
      <c r="G113" s="254"/>
      <c r="H113" s="159"/>
      <c r="I113" s="159"/>
      <c r="J113" s="159"/>
      <c r="K113" s="159"/>
      <c r="L113" s="159"/>
      <c r="M113" s="159"/>
      <c r="N113" s="158"/>
      <c r="O113" s="158"/>
      <c r="P113" s="159"/>
      <c r="Q113" s="159"/>
      <c r="R113" s="159"/>
      <c r="S113" s="159"/>
      <c r="T113" s="159"/>
      <c r="U113" s="159"/>
      <c r="V113" s="159"/>
      <c r="W113" s="149"/>
      <c r="X113" s="149"/>
      <c r="Y113" s="149"/>
      <c r="Z113" s="149"/>
      <c r="AA113" s="149"/>
      <c r="AB113" s="149"/>
      <c r="AC113" s="149"/>
      <c r="AD113" s="149"/>
      <c r="AE113" s="149" t="s">
        <v>322</v>
      </c>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row>
    <row r="114" spans="1:58" outlineLevel="1" x14ac:dyDescent="0.2">
      <c r="A114" s="179">
        <v>74</v>
      </c>
      <c r="B114" s="180" t="s">
        <v>531</v>
      </c>
      <c r="C114" s="188" t="s">
        <v>1042</v>
      </c>
      <c r="D114" s="181" t="s">
        <v>926</v>
      </c>
      <c r="E114" s="182">
        <v>13</v>
      </c>
      <c r="F114" s="183"/>
      <c r="G114" s="184">
        <f>ROUND(E114*F114,2)</f>
        <v>0</v>
      </c>
      <c r="H114" s="183">
        <v>0</v>
      </c>
      <c r="I114" s="184">
        <f>ROUND(E114*H114,2)</f>
        <v>0</v>
      </c>
      <c r="J114" s="183">
        <v>552.5</v>
      </c>
      <c r="K114" s="184">
        <f>ROUND(E114*J114,2)</f>
        <v>7182.5</v>
      </c>
      <c r="L114" s="184">
        <v>21</v>
      </c>
      <c r="M114" s="184">
        <f>G114*(1+L114/100)</f>
        <v>0</v>
      </c>
      <c r="N114" s="182">
        <v>0</v>
      </c>
      <c r="O114" s="182">
        <f>ROUND(E114*N114,2)</f>
        <v>0</v>
      </c>
      <c r="P114" s="184"/>
      <c r="Q114" s="184" t="s">
        <v>318</v>
      </c>
      <c r="R114" s="185" t="s">
        <v>319</v>
      </c>
      <c r="S114" s="159">
        <v>0</v>
      </c>
      <c r="T114" s="159">
        <f>ROUND(E114*S114,2)</f>
        <v>0</v>
      </c>
      <c r="U114" s="159"/>
      <c r="V114" s="159" t="s">
        <v>207</v>
      </c>
      <c r="W114" s="149"/>
      <c r="X114" s="149"/>
      <c r="Y114" s="149"/>
      <c r="Z114" s="149"/>
      <c r="AA114" s="149"/>
      <c r="AB114" s="149"/>
      <c r="AC114" s="149"/>
      <c r="AD114" s="149"/>
      <c r="AE114" s="149" t="s">
        <v>396</v>
      </c>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row>
    <row r="115" spans="1:58" ht="22.5" outlineLevel="1" x14ac:dyDescent="0.2">
      <c r="A115" s="171">
        <v>75</v>
      </c>
      <c r="B115" s="172" t="s">
        <v>532</v>
      </c>
      <c r="C115" s="187" t="s">
        <v>1043</v>
      </c>
      <c r="D115" s="173" t="s">
        <v>1044</v>
      </c>
      <c r="E115" s="174">
        <v>100</v>
      </c>
      <c r="F115" s="175"/>
      <c r="G115" s="176">
        <f>ROUND(E115*F115,2)</f>
        <v>0</v>
      </c>
      <c r="H115" s="175">
        <v>77</v>
      </c>
      <c r="I115" s="176">
        <f>ROUND(E115*H115,2)</f>
        <v>7700</v>
      </c>
      <c r="J115" s="175">
        <v>137.5</v>
      </c>
      <c r="K115" s="176">
        <f>ROUND(E115*J115,2)</f>
        <v>13750</v>
      </c>
      <c r="L115" s="176">
        <v>21</v>
      </c>
      <c r="M115" s="176">
        <f>G115*(1+L115/100)</f>
        <v>0</v>
      </c>
      <c r="N115" s="174">
        <v>0</v>
      </c>
      <c r="O115" s="174">
        <f>ROUND(E115*N115,2)</f>
        <v>0</v>
      </c>
      <c r="P115" s="176"/>
      <c r="Q115" s="176" t="s">
        <v>318</v>
      </c>
      <c r="R115" s="177" t="s">
        <v>319</v>
      </c>
      <c r="S115" s="159">
        <v>0</v>
      </c>
      <c r="T115" s="159">
        <f>ROUND(E115*S115,2)</f>
        <v>0</v>
      </c>
      <c r="U115" s="159"/>
      <c r="V115" s="159" t="s">
        <v>207</v>
      </c>
      <c r="W115" s="149"/>
      <c r="X115" s="149"/>
      <c r="Y115" s="149"/>
      <c r="Z115" s="149"/>
      <c r="AA115" s="149"/>
      <c r="AB115" s="149"/>
      <c r="AC115" s="149"/>
      <c r="AD115" s="149"/>
      <c r="AE115" s="149" t="s">
        <v>396</v>
      </c>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row>
    <row r="116" spans="1:58" outlineLevel="1" x14ac:dyDescent="0.2">
      <c r="A116" s="156"/>
      <c r="B116" s="157"/>
      <c r="C116" s="253" t="s">
        <v>1125</v>
      </c>
      <c r="D116" s="254"/>
      <c r="E116" s="254"/>
      <c r="F116" s="254"/>
      <c r="G116" s="254"/>
      <c r="H116" s="159"/>
      <c r="I116" s="159"/>
      <c r="J116" s="159"/>
      <c r="K116" s="159"/>
      <c r="L116" s="159"/>
      <c r="M116" s="159"/>
      <c r="N116" s="158"/>
      <c r="O116" s="158"/>
      <c r="P116" s="159"/>
      <c r="Q116" s="159"/>
      <c r="R116" s="159"/>
      <c r="S116" s="159"/>
      <c r="T116" s="159"/>
      <c r="U116" s="159"/>
      <c r="V116" s="159"/>
      <c r="W116" s="149"/>
      <c r="X116" s="149"/>
      <c r="Y116" s="149"/>
      <c r="Z116" s="149"/>
      <c r="AA116" s="149"/>
      <c r="AB116" s="149"/>
      <c r="AC116" s="149"/>
      <c r="AD116" s="149"/>
      <c r="AE116" s="149" t="s">
        <v>322</v>
      </c>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row>
    <row r="117" spans="1:58" ht="22.5" outlineLevel="1" x14ac:dyDescent="0.2">
      <c r="A117" s="179">
        <v>76</v>
      </c>
      <c r="B117" s="180" t="s">
        <v>533</v>
      </c>
      <c r="C117" s="188" t="s">
        <v>1045</v>
      </c>
      <c r="D117" s="181" t="s">
        <v>933</v>
      </c>
      <c r="E117" s="182">
        <v>1</v>
      </c>
      <c r="F117" s="183"/>
      <c r="G117" s="184">
        <f>ROUND(E117*F117,2)</f>
        <v>0</v>
      </c>
      <c r="H117" s="183">
        <v>0</v>
      </c>
      <c r="I117" s="184">
        <f>ROUND(E117*H117,2)</f>
        <v>0</v>
      </c>
      <c r="J117" s="183">
        <v>91979.69</v>
      </c>
      <c r="K117" s="184">
        <f>ROUND(E117*J117,2)</f>
        <v>91979.69</v>
      </c>
      <c r="L117" s="184">
        <v>21</v>
      </c>
      <c r="M117" s="184">
        <f>G117*(1+L117/100)</f>
        <v>0</v>
      </c>
      <c r="N117" s="182">
        <v>0</v>
      </c>
      <c r="O117" s="182">
        <f>ROUND(E117*N117,2)</f>
        <v>0</v>
      </c>
      <c r="P117" s="184"/>
      <c r="Q117" s="184" t="s">
        <v>318</v>
      </c>
      <c r="R117" s="185" t="s">
        <v>319</v>
      </c>
      <c r="S117" s="159">
        <v>0</v>
      </c>
      <c r="T117" s="159">
        <f>ROUND(E117*S117,2)</f>
        <v>0</v>
      </c>
      <c r="U117" s="159"/>
      <c r="V117" s="159" t="s">
        <v>207</v>
      </c>
      <c r="W117" s="149"/>
      <c r="X117" s="149"/>
      <c r="Y117" s="149"/>
      <c r="Z117" s="149"/>
      <c r="AA117" s="149"/>
      <c r="AB117" s="149"/>
      <c r="AC117" s="149"/>
      <c r="AD117" s="149"/>
      <c r="AE117" s="149" t="s">
        <v>396</v>
      </c>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row>
    <row r="118" spans="1:58" ht="22.5" outlineLevel="1" x14ac:dyDescent="0.2">
      <c r="A118" s="171">
        <v>77</v>
      </c>
      <c r="B118" s="172" t="s">
        <v>534</v>
      </c>
      <c r="C118" s="187" t="s">
        <v>1046</v>
      </c>
      <c r="D118" s="173" t="s">
        <v>933</v>
      </c>
      <c r="E118" s="174">
        <v>1</v>
      </c>
      <c r="F118" s="175"/>
      <c r="G118" s="176">
        <f>ROUND(E118*F118,2)</f>
        <v>0</v>
      </c>
      <c r="H118" s="175">
        <v>0</v>
      </c>
      <c r="I118" s="176">
        <f>ROUND(E118*H118,2)</f>
        <v>0</v>
      </c>
      <c r="J118" s="175">
        <v>56625</v>
      </c>
      <c r="K118" s="176">
        <f>ROUND(E118*J118,2)</f>
        <v>56625</v>
      </c>
      <c r="L118" s="176">
        <v>21</v>
      </c>
      <c r="M118" s="176">
        <f>G118*(1+L118/100)</f>
        <v>0</v>
      </c>
      <c r="N118" s="174">
        <v>0</v>
      </c>
      <c r="O118" s="174">
        <f>ROUND(E118*N118,2)</f>
        <v>0</v>
      </c>
      <c r="P118" s="176"/>
      <c r="Q118" s="176" t="s">
        <v>318</v>
      </c>
      <c r="R118" s="177" t="s">
        <v>319</v>
      </c>
      <c r="S118" s="159">
        <v>0</v>
      </c>
      <c r="T118" s="159">
        <f>ROUND(E118*S118,2)</f>
        <v>0</v>
      </c>
      <c r="U118" s="159"/>
      <c r="V118" s="159" t="s">
        <v>207</v>
      </c>
      <c r="W118" s="149"/>
      <c r="X118" s="149"/>
      <c r="Y118" s="149"/>
      <c r="Z118" s="149"/>
      <c r="AA118" s="149"/>
      <c r="AB118" s="149"/>
      <c r="AC118" s="149"/>
      <c r="AD118" s="149"/>
      <c r="AE118" s="149" t="s">
        <v>396</v>
      </c>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row>
    <row r="119" spans="1:58" outlineLevel="1" x14ac:dyDescent="0.2">
      <c r="A119" s="156"/>
      <c r="B119" s="157"/>
      <c r="C119" s="253" t="s">
        <v>1047</v>
      </c>
      <c r="D119" s="254"/>
      <c r="E119" s="254"/>
      <c r="F119" s="254"/>
      <c r="G119" s="254"/>
      <c r="H119" s="159"/>
      <c r="I119" s="159"/>
      <c r="J119" s="159"/>
      <c r="K119" s="159"/>
      <c r="L119" s="159"/>
      <c r="M119" s="159"/>
      <c r="N119" s="158"/>
      <c r="O119" s="158"/>
      <c r="P119" s="159"/>
      <c r="Q119" s="159"/>
      <c r="R119" s="159"/>
      <c r="S119" s="159"/>
      <c r="T119" s="159"/>
      <c r="U119" s="159"/>
      <c r="V119" s="159"/>
      <c r="W119" s="149"/>
      <c r="X119" s="149"/>
      <c r="Y119" s="149"/>
      <c r="Z119" s="149"/>
      <c r="AA119" s="149"/>
      <c r="AB119" s="149"/>
      <c r="AC119" s="149"/>
      <c r="AD119" s="149"/>
      <c r="AE119" s="149" t="s">
        <v>322</v>
      </c>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row>
    <row r="120" spans="1:58" outlineLevel="1" x14ac:dyDescent="0.2">
      <c r="A120" s="179">
        <v>78</v>
      </c>
      <c r="B120" s="180" t="s">
        <v>535</v>
      </c>
      <c r="C120" s="188" t="s">
        <v>1048</v>
      </c>
      <c r="D120" s="181" t="s">
        <v>933</v>
      </c>
      <c r="E120" s="182">
        <v>1</v>
      </c>
      <c r="F120" s="183"/>
      <c r="G120" s="184">
        <f>ROUND(E120*F120,2)</f>
        <v>0</v>
      </c>
      <c r="H120" s="183">
        <v>0</v>
      </c>
      <c r="I120" s="184">
        <f>ROUND(E120*H120,2)</f>
        <v>0</v>
      </c>
      <c r="J120" s="183">
        <v>16000</v>
      </c>
      <c r="K120" s="184">
        <f>ROUND(E120*J120,2)</f>
        <v>16000</v>
      </c>
      <c r="L120" s="184">
        <v>21</v>
      </c>
      <c r="M120" s="184">
        <f>G120*(1+L120/100)</f>
        <v>0</v>
      </c>
      <c r="N120" s="182">
        <v>0</v>
      </c>
      <c r="O120" s="182">
        <f>ROUND(E120*N120,2)</f>
        <v>0</v>
      </c>
      <c r="P120" s="184"/>
      <c r="Q120" s="184" t="s">
        <v>318</v>
      </c>
      <c r="R120" s="185" t="s">
        <v>319</v>
      </c>
      <c r="S120" s="159">
        <v>0</v>
      </c>
      <c r="T120" s="159">
        <f>ROUND(E120*S120,2)</f>
        <v>0</v>
      </c>
      <c r="U120" s="159"/>
      <c r="V120" s="159" t="s">
        <v>207</v>
      </c>
      <c r="W120" s="149"/>
      <c r="X120" s="149"/>
      <c r="Y120" s="149"/>
      <c r="Z120" s="149"/>
      <c r="AA120" s="149"/>
      <c r="AB120" s="149"/>
      <c r="AC120" s="149"/>
      <c r="AD120" s="149"/>
      <c r="AE120" s="149" t="s">
        <v>396</v>
      </c>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row>
    <row r="121" spans="1:58" outlineLevel="1" x14ac:dyDescent="0.2">
      <c r="A121" s="179">
        <v>79</v>
      </c>
      <c r="B121" s="180" t="s">
        <v>536</v>
      </c>
      <c r="C121" s="188" t="s">
        <v>1049</v>
      </c>
      <c r="D121" s="181" t="s">
        <v>933</v>
      </c>
      <c r="E121" s="182">
        <v>1</v>
      </c>
      <c r="F121" s="183"/>
      <c r="G121" s="184">
        <f>ROUND(E121*F121,2)</f>
        <v>0</v>
      </c>
      <c r="H121" s="183">
        <v>0</v>
      </c>
      <c r="I121" s="184">
        <f>ROUND(E121*H121,2)</f>
        <v>0</v>
      </c>
      <c r="J121" s="183">
        <v>2400</v>
      </c>
      <c r="K121" s="184">
        <f>ROUND(E121*J121,2)</f>
        <v>2400</v>
      </c>
      <c r="L121" s="184">
        <v>21</v>
      </c>
      <c r="M121" s="184">
        <f>G121*(1+L121/100)</f>
        <v>0</v>
      </c>
      <c r="N121" s="182">
        <v>0</v>
      </c>
      <c r="O121" s="182">
        <f>ROUND(E121*N121,2)</f>
        <v>0</v>
      </c>
      <c r="P121" s="184"/>
      <c r="Q121" s="184" t="s">
        <v>318</v>
      </c>
      <c r="R121" s="185" t="s">
        <v>319</v>
      </c>
      <c r="S121" s="159">
        <v>0</v>
      </c>
      <c r="T121" s="159">
        <f>ROUND(E121*S121,2)</f>
        <v>0</v>
      </c>
      <c r="U121" s="159"/>
      <c r="V121" s="159" t="s">
        <v>207</v>
      </c>
      <c r="W121" s="149"/>
      <c r="X121" s="149"/>
      <c r="Y121" s="149"/>
      <c r="Z121" s="149"/>
      <c r="AA121" s="149"/>
      <c r="AB121" s="149"/>
      <c r="AC121" s="149"/>
      <c r="AD121" s="149"/>
      <c r="AE121" s="149" t="s">
        <v>396</v>
      </c>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row>
    <row r="122" spans="1:58" x14ac:dyDescent="0.2">
      <c r="A122" s="161" t="s">
        <v>314</v>
      </c>
      <c r="B122" s="162" t="s">
        <v>118</v>
      </c>
      <c r="C122" s="186" t="s">
        <v>171</v>
      </c>
      <c r="D122" s="163"/>
      <c r="E122" s="164"/>
      <c r="F122" s="165"/>
      <c r="G122" s="165">
        <f>SUMIF(AE123:AE126,"&lt;&gt;NOR",G123:G126)</f>
        <v>0</v>
      </c>
      <c r="H122" s="165"/>
      <c r="I122" s="165">
        <f>SUM(I123:I126)</f>
        <v>0</v>
      </c>
      <c r="J122" s="165"/>
      <c r="K122" s="165">
        <f>SUM(K123:K126)</f>
        <v>73750</v>
      </c>
      <c r="L122" s="165"/>
      <c r="M122" s="165">
        <f>SUM(M123:M126)</f>
        <v>0</v>
      </c>
      <c r="N122" s="164"/>
      <c r="O122" s="164">
        <f>SUM(O123:O126)</f>
        <v>0</v>
      </c>
      <c r="P122" s="165"/>
      <c r="Q122" s="165"/>
      <c r="R122" s="166"/>
      <c r="S122" s="160"/>
      <c r="T122" s="160">
        <f>SUM(T123:T126)</f>
        <v>0</v>
      </c>
      <c r="U122" s="160"/>
      <c r="V122" s="160"/>
      <c r="AE122" t="s">
        <v>315</v>
      </c>
    </row>
    <row r="123" spans="1:58" ht="22.5" outlineLevel="1" x14ac:dyDescent="0.2">
      <c r="A123" s="171">
        <v>80</v>
      </c>
      <c r="B123" s="172" t="s">
        <v>537</v>
      </c>
      <c r="C123" s="187" t="s">
        <v>2341</v>
      </c>
      <c r="D123" s="173" t="s">
        <v>1051</v>
      </c>
      <c r="E123" s="174">
        <v>35</v>
      </c>
      <c r="F123" s="175"/>
      <c r="G123" s="176">
        <f>ROUND(E123*F123,2)</f>
        <v>0</v>
      </c>
      <c r="H123" s="175">
        <v>0</v>
      </c>
      <c r="I123" s="176">
        <f>ROUND(E123*H123,2)</f>
        <v>0</v>
      </c>
      <c r="J123" s="175">
        <v>1250</v>
      </c>
      <c r="K123" s="176">
        <f>ROUND(E123*J123,2)</f>
        <v>43750</v>
      </c>
      <c r="L123" s="176">
        <v>21</v>
      </c>
      <c r="M123" s="176">
        <f>G123*(1+L123/100)</f>
        <v>0</v>
      </c>
      <c r="N123" s="174">
        <v>0</v>
      </c>
      <c r="O123" s="174">
        <f>ROUND(E123*N123,2)</f>
        <v>0</v>
      </c>
      <c r="P123" s="176"/>
      <c r="Q123" s="176" t="s">
        <v>318</v>
      </c>
      <c r="R123" s="177" t="s">
        <v>319</v>
      </c>
      <c r="S123" s="159">
        <v>0</v>
      </c>
      <c r="T123" s="159">
        <f>ROUND(E123*S123,2)</f>
        <v>0</v>
      </c>
      <c r="U123" s="159"/>
      <c r="V123" s="159" t="s">
        <v>207</v>
      </c>
      <c r="W123" s="149"/>
      <c r="X123" s="149"/>
      <c r="Y123" s="149"/>
      <c r="Z123" s="149"/>
      <c r="AA123" s="149"/>
      <c r="AB123" s="149"/>
      <c r="AC123" s="149"/>
      <c r="AD123" s="149"/>
      <c r="AE123" s="149" t="s">
        <v>396</v>
      </c>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row>
    <row r="124" spans="1:58" ht="33.75" outlineLevel="1" x14ac:dyDescent="0.2">
      <c r="A124" s="156"/>
      <c r="B124" s="157"/>
      <c r="C124" s="253" t="s">
        <v>2343</v>
      </c>
      <c r="D124" s="254"/>
      <c r="E124" s="254"/>
      <c r="F124" s="254"/>
      <c r="G124" s="254"/>
      <c r="H124" s="159"/>
      <c r="I124" s="159"/>
      <c r="J124" s="159"/>
      <c r="K124" s="159"/>
      <c r="L124" s="159"/>
      <c r="M124" s="159"/>
      <c r="N124" s="158"/>
      <c r="O124" s="158"/>
      <c r="P124" s="159"/>
      <c r="Q124" s="159"/>
      <c r="R124" s="159"/>
      <c r="S124" s="159"/>
      <c r="T124" s="159"/>
      <c r="U124" s="159"/>
      <c r="V124" s="159"/>
      <c r="W124" s="149"/>
      <c r="X124" s="149"/>
      <c r="Y124" s="149"/>
      <c r="Z124" s="149"/>
      <c r="AA124" s="149"/>
      <c r="AB124" s="149"/>
      <c r="AC124" s="149"/>
      <c r="AD124" s="149"/>
      <c r="AE124" s="149" t="s">
        <v>322</v>
      </c>
      <c r="AF124" s="149"/>
      <c r="AG124" s="149"/>
      <c r="AH124" s="149"/>
      <c r="AI124" s="149"/>
      <c r="AJ124" s="149"/>
      <c r="AK124" s="149"/>
      <c r="AL124" s="149"/>
      <c r="AM124" s="149"/>
      <c r="AN124" s="149"/>
      <c r="AO124" s="149"/>
      <c r="AP124" s="149"/>
      <c r="AQ124" s="149"/>
      <c r="AR124" s="149"/>
      <c r="AS124" s="149"/>
      <c r="AT124" s="149"/>
      <c r="AU124" s="149"/>
      <c r="AV124" s="149"/>
      <c r="AW124" s="149"/>
      <c r="AX124" s="149"/>
      <c r="AY124" s="178" t="str">
        <f>C124</f>
        <v>POZN.: DRUH NÁTĚROVÉ HMOTY A ODSTÍN URČIT S INVESTOREM PŘI REALIZACI DLE JEHO ZVYKLOSTÍ; NÁTĚROVÉ HMOTY MUSÍ ODOLÁVAT PROVOZNÍM PODMÍNKÁM  - TEPLOTY ; PŮSOBENÍ MEDIA;  NÁTĚRY UVAŽOVÁNY PRO CELÝ (TJ. NOVÝ) TECHNOLOGICKÝ POTRUBNÍ ROZVOD V PS 202</v>
      </c>
      <c r="AZ124" s="149"/>
      <c r="BA124" s="149"/>
      <c r="BB124" s="149"/>
      <c r="BC124" s="149"/>
      <c r="BD124" s="149"/>
      <c r="BE124" s="149"/>
      <c r="BF124" s="149"/>
    </row>
    <row r="125" spans="1:58" ht="22.5" outlineLevel="1" x14ac:dyDescent="0.2">
      <c r="A125" s="171">
        <v>81</v>
      </c>
      <c r="B125" s="172" t="s">
        <v>538</v>
      </c>
      <c r="C125" s="187" t="s">
        <v>2344</v>
      </c>
      <c r="D125" s="173" t="s">
        <v>1051</v>
      </c>
      <c r="E125" s="174">
        <v>60</v>
      </c>
      <c r="F125" s="175"/>
      <c r="G125" s="176">
        <f>ROUND(E125*F125,2)</f>
        <v>0</v>
      </c>
      <c r="H125" s="175">
        <v>0</v>
      </c>
      <c r="I125" s="176">
        <f>ROUND(E125*H125,2)</f>
        <v>0</v>
      </c>
      <c r="J125" s="175">
        <v>500</v>
      </c>
      <c r="K125" s="176">
        <f>ROUND(E125*J125,2)</f>
        <v>30000</v>
      </c>
      <c r="L125" s="176">
        <v>21</v>
      </c>
      <c r="M125" s="176">
        <f>G125*(1+L125/100)</f>
        <v>0</v>
      </c>
      <c r="N125" s="174">
        <v>0</v>
      </c>
      <c r="O125" s="174">
        <f>ROUND(E125*N125,2)</f>
        <v>0</v>
      </c>
      <c r="P125" s="176"/>
      <c r="Q125" s="176" t="s">
        <v>318</v>
      </c>
      <c r="R125" s="177" t="s">
        <v>319</v>
      </c>
      <c r="S125" s="159">
        <v>0</v>
      </c>
      <c r="T125" s="159">
        <f>ROUND(E125*S125,2)</f>
        <v>0</v>
      </c>
      <c r="U125" s="159"/>
      <c r="V125" s="159" t="s">
        <v>207</v>
      </c>
      <c r="W125" s="149"/>
      <c r="X125" s="149"/>
      <c r="Y125" s="149"/>
      <c r="Z125" s="149"/>
      <c r="AA125" s="149"/>
      <c r="AB125" s="149"/>
      <c r="AC125" s="149"/>
      <c r="AD125" s="149"/>
      <c r="AE125" s="149" t="s">
        <v>396</v>
      </c>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row>
    <row r="126" spans="1:58" ht="33.75" outlineLevel="1" x14ac:dyDescent="0.2">
      <c r="A126" s="156"/>
      <c r="B126" s="157"/>
      <c r="C126" s="253" t="s">
        <v>2345</v>
      </c>
      <c r="D126" s="254"/>
      <c r="E126" s="254"/>
      <c r="F126" s="254"/>
      <c r="G126" s="254"/>
      <c r="H126" s="159"/>
      <c r="I126" s="159"/>
      <c r="J126" s="159"/>
      <c r="K126" s="159"/>
      <c r="L126" s="159"/>
      <c r="M126" s="159"/>
      <c r="N126" s="158"/>
      <c r="O126" s="158"/>
      <c r="P126" s="159"/>
      <c r="Q126" s="159"/>
      <c r="R126" s="159"/>
      <c r="S126" s="159"/>
      <c r="T126" s="159"/>
      <c r="U126" s="159"/>
      <c r="V126" s="159"/>
      <c r="W126" s="149"/>
      <c r="X126" s="149"/>
      <c r="Y126" s="149"/>
      <c r="Z126" s="149"/>
      <c r="AA126" s="149"/>
      <c r="AB126" s="149"/>
      <c r="AC126" s="149"/>
      <c r="AD126" s="149"/>
      <c r="AE126" s="149" t="s">
        <v>322</v>
      </c>
      <c r="AF126" s="149"/>
      <c r="AG126" s="149"/>
      <c r="AH126" s="149"/>
      <c r="AI126" s="149"/>
      <c r="AJ126" s="149"/>
      <c r="AK126" s="149"/>
      <c r="AL126" s="149"/>
      <c r="AM126" s="149"/>
      <c r="AN126" s="149"/>
      <c r="AO126" s="149"/>
      <c r="AP126" s="149"/>
      <c r="AQ126" s="149"/>
      <c r="AR126" s="149"/>
      <c r="AS126" s="149"/>
      <c r="AT126" s="149"/>
      <c r="AU126" s="149"/>
      <c r="AV126" s="149"/>
      <c r="AW126" s="149"/>
      <c r="AX126" s="149"/>
      <c r="AY126" s="178" t="str">
        <f>C126</f>
        <v>POZN.: DRUH NÁTĚROVÉ HMOTY A ODSTÍN URČIT S INVESTOREM PŘI REALIZACI DLE JEHO ZVYKLOSTÍ; NÁTĚROVÉ HMOTY MUSÍ ODOLÁVAT PROVOZNÍM PODMÍNKÁM  - TEPLOTY ; PŮSOBENÍ MEDIA; NÁTĚRY UVAŽOVÁNY PRO CELÝ IZOLOVANÝ (TJ. NOVÝ) TECHNOLOGICKÝ POTRUBNÍ ROZVOD V PS 202</v>
      </c>
      <c r="AZ126" s="149"/>
      <c r="BA126" s="149"/>
      <c r="BB126" s="149"/>
      <c r="BC126" s="149"/>
      <c r="BD126" s="149"/>
      <c r="BE126" s="149"/>
      <c r="BF126" s="149"/>
    </row>
    <row r="127" spans="1:58" x14ac:dyDescent="0.2">
      <c r="A127" s="161" t="s">
        <v>314</v>
      </c>
      <c r="B127" s="162" t="s">
        <v>120</v>
      </c>
      <c r="C127" s="186" t="s">
        <v>174</v>
      </c>
      <c r="D127" s="163"/>
      <c r="E127" s="164"/>
      <c r="F127" s="165"/>
      <c r="G127" s="165">
        <f>SUMIF(AE128:AE129,"&lt;&gt;NOR",G128:G129)</f>
        <v>0</v>
      </c>
      <c r="H127" s="165"/>
      <c r="I127" s="165">
        <f>SUM(I128:I129)</f>
        <v>0</v>
      </c>
      <c r="J127" s="165"/>
      <c r="K127" s="165">
        <f>SUM(K128:K129)</f>
        <v>175000</v>
      </c>
      <c r="L127" s="165"/>
      <c r="M127" s="165">
        <f>SUM(M128:M129)</f>
        <v>0</v>
      </c>
      <c r="N127" s="164"/>
      <c r="O127" s="164">
        <f>SUM(O128:O129)</f>
        <v>0</v>
      </c>
      <c r="P127" s="165"/>
      <c r="Q127" s="165"/>
      <c r="R127" s="166"/>
      <c r="S127" s="160"/>
      <c r="T127" s="160">
        <f>SUM(T128:T129)</f>
        <v>0</v>
      </c>
      <c r="U127" s="160"/>
      <c r="V127" s="160"/>
      <c r="AE127" t="s">
        <v>315</v>
      </c>
    </row>
    <row r="128" spans="1:58" ht="22.5" outlineLevel="1" x14ac:dyDescent="0.2">
      <c r="A128" s="171">
        <v>82</v>
      </c>
      <c r="B128" s="172" t="s">
        <v>539</v>
      </c>
      <c r="C128" s="187" t="s">
        <v>1126</v>
      </c>
      <c r="D128" s="173" t="s">
        <v>933</v>
      </c>
      <c r="E128" s="174">
        <v>1</v>
      </c>
      <c r="F128" s="175"/>
      <c r="G128" s="176">
        <f>ROUND(E128*F128,2)</f>
        <v>0</v>
      </c>
      <c r="H128" s="175">
        <v>0</v>
      </c>
      <c r="I128" s="176">
        <f>ROUND(E128*H128,2)</f>
        <v>0</v>
      </c>
      <c r="J128" s="175">
        <v>175000</v>
      </c>
      <c r="K128" s="176">
        <f>ROUND(E128*J128,2)</f>
        <v>175000</v>
      </c>
      <c r="L128" s="176">
        <v>21</v>
      </c>
      <c r="M128" s="176">
        <f>G128*(1+L128/100)</f>
        <v>0</v>
      </c>
      <c r="N128" s="174">
        <v>0</v>
      </c>
      <c r="O128" s="174">
        <f>ROUND(E128*N128,2)</f>
        <v>0</v>
      </c>
      <c r="P128" s="176"/>
      <c r="Q128" s="176" t="s">
        <v>318</v>
      </c>
      <c r="R128" s="177" t="s">
        <v>319</v>
      </c>
      <c r="S128" s="159">
        <v>0</v>
      </c>
      <c r="T128" s="159">
        <f>ROUND(E128*S128,2)</f>
        <v>0</v>
      </c>
      <c r="U128" s="159"/>
      <c r="V128" s="159" t="s">
        <v>207</v>
      </c>
      <c r="W128" s="149"/>
      <c r="X128" s="149"/>
      <c r="Y128" s="149"/>
      <c r="Z128" s="149"/>
      <c r="AA128" s="149"/>
      <c r="AB128" s="149"/>
      <c r="AC128" s="149"/>
      <c r="AD128" s="149"/>
      <c r="AE128" s="149" t="s">
        <v>396</v>
      </c>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row>
    <row r="129" spans="1:58" outlineLevel="1" x14ac:dyDescent="0.2">
      <c r="A129" s="156"/>
      <c r="B129" s="157"/>
      <c r="C129" s="253" t="s">
        <v>1127</v>
      </c>
      <c r="D129" s="254"/>
      <c r="E129" s="254"/>
      <c r="F129" s="254"/>
      <c r="G129" s="254"/>
      <c r="H129" s="159"/>
      <c r="I129" s="159"/>
      <c r="J129" s="159"/>
      <c r="K129" s="159"/>
      <c r="L129" s="159"/>
      <c r="M129" s="159"/>
      <c r="N129" s="158"/>
      <c r="O129" s="158"/>
      <c r="P129" s="159"/>
      <c r="Q129" s="159"/>
      <c r="R129" s="159"/>
      <c r="S129" s="159"/>
      <c r="T129" s="159"/>
      <c r="U129" s="159"/>
      <c r="V129" s="159"/>
      <c r="W129" s="149"/>
      <c r="X129" s="149"/>
      <c r="Y129" s="149"/>
      <c r="Z129" s="149"/>
      <c r="AA129" s="149"/>
      <c r="AB129" s="149"/>
      <c r="AC129" s="149"/>
      <c r="AD129" s="149"/>
      <c r="AE129" s="149" t="s">
        <v>322</v>
      </c>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row>
    <row r="130" spans="1:58" x14ac:dyDescent="0.2">
      <c r="A130" s="3"/>
      <c r="B130" s="4"/>
      <c r="C130" s="189"/>
      <c r="D130" s="6"/>
      <c r="E130" s="3"/>
      <c r="F130" s="3"/>
      <c r="G130" s="3"/>
      <c r="H130" s="3"/>
      <c r="I130" s="3"/>
      <c r="J130" s="3"/>
      <c r="K130" s="3"/>
      <c r="L130" s="3"/>
      <c r="M130" s="3"/>
      <c r="N130" s="3"/>
      <c r="O130" s="3"/>
      <c r="P130" s="3"/>
      <c r="Q130" s="3"/>
      <c r="R130" s="3"/>
      <c r="S130" s="3"/>
      <c r="T130" s="3"/>
      <c r="U130" s="3"/>
      <c r="V130" s="3"/>
      <c r="AC130">
        <v>15</v>
      </c>
      <c r="AD130">
        <v>21</v>
      </c>
      <c r="AE130" t="s">
        <v>301</v>
      </c>
    </row>
    <row r="131" spans="1:58" x14ac:dyDescent="0.2">
      <c r="A131" s="152"/>
      <c r="B131" s="153" t="s">
        <v>29</v>
      </c>
      <c r="C131" s="190"/>
      <c r="D131" s="154"/>
      <c r="E131" s="155"/>
      <c r="F131" s="155"/>
      <c r="G131" s="170">
        <f>G8+G17+G66+G76+G122+G127</f>
        <v>0</v>
      </c>
      <c r="H131" s="3"/>
      <c r="I131" s="3"/>
      <c r="J131" s="3"/>
      <c r="K131" s="3"/>
      <c r="L131" s="3"/>
      <c r="M131" s="3"/>
      <c r="N131" s="3"/>
      <c r="O131" s="3"/>
      <c r="P131" s="3"/>
      <c r="Q131" s="3"/>
      <c r="R131" s="3"/>
      <c r="S131" s="3"/>
      <c r="T131" s="3"/>
      <c r="U131" s="3"/>
      <c r="V131" s="3"/>
      <c r="AC131">
        <f>SUMIF(L7:L129,AC130,G7:G129)</f>
        <v>0</v>
      </c>
      <c r="AD131">
        <f>SUMIF(L7:L129,AD130,G7:G129)</f>
        <v>0</v>
      </c>
      <c r="AE131" t="s">
        <v>390</v>
      </c>
    </row>
    <row r="132" spans="1:58" x14ac:dyDescent="0.2">
      <c r="C132" s="191"/>
      <c r="D132" s="10"/>
      <c r="AE132" t="s">
        <v>391</v>
      </c>
    </row>
    <row r="133" spans="1:58" x14ac:dyDescent="0.2">
      <c r="D133" s="10"/>
    </row>
    <row r="134" spans="1:58" x14ac:dyDescent="0.2">
      <c r="D134" s="10"/>
    </row>
    <row r="135" spans="1:58" x14ac:dyDescent="0.2">
      <c r="D135" s="10"/>
    </row>
    <row r="136" spans="1:58" x14ac:dyDescent="0.2">
      <c r="D136" s="10"/>
    </row>
    <row r="137" spans="1:58" x14ac:dyDescent="0.2">
      <c r="D137" s="10"/>
    </row>
    <row r="138" spans="1:58" x14ac:dyDescent="0.2">
      <c r="D138" s="10"/>
    </row>
    <row r="139" spans="1:58" x14ac:dyDescent="0.2">
      <c r="D139" s="10"/>
    </row>
    <row r="140" spans="1:58" x14ac:dyDescent="0.2">
      <c r="D140" s="10"/>
    </row>
    <row r="141" spans="1:58" x14ac:dyDescent="0.2">
      <c r="D141" s="10"/>
    </row>
    <row r="142" spans="1:58" x14ac:dyDescent="0.2">
      <c r="D142" s="10"/>
    </row>
    <row r="143" spans="1:58" x14ac:dyDescent="0.2">
      <c r="D143" s="10"/>
    </row>
    <row r="144" spans="1:58"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sheetData>
  <mergeCells count="38">
    <mergeCell ref="C129:G129"/>
    <mergeCell ref="C89:G89"/>
    <mergeCell ref="C91:G91"/>
    <mergeCell ref="C92:G92"/>
    <mergeCell ref="C107:G107"/>
    <mergeCell ref="C109:G109"/>
    <mergeCell ref="C111:G111"/>
    <mergeCell ref="C113:G113"/>
    <mergeCell ref="C116:G116"/>
    <mergeCell ref="C119:G119"/>
    <mergeCell ref="C124:G124"/>
    <mergeCell ref="C126:G126"/>
    <mergeCell ref="C87:G87"/>
    <mergeCell ref="C73:G73"/>
    <mergeCell ref="C74:G74"/>
    <mergeCell ref="C75:G75"/>
    <mergeCell ref="C77:G77"/>
    <mergeCell ref="C78:G78"/>
    <mergeCell ref="C80:G80"/>
    <mergeCell ref="C81:G81"/>
    <mergeCell ref="C83:G83"/>
    <mergeCell ref="C84:G84"/>
    <mergeCell ref="C86:G86"/>
    <mergeCell ref="C71:G71"/>
    <mergeCell ref="C12:G12"/>
    <mergeCell ref="C14:G14"/>
    <mergeCell ref="C15:G15"/>
    <mergeCell ref="C16:G16"/>
    <mergeCell ref="C18:G18"/>
    <mergeCell ref="C67:G67"/>
    <mergeCell ref="C69:G69"/>
    <mergeCell ref="C70:G70"/>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55A6-804D-4759-83D6-5D508DCC309F}">
  <sheetPr>
    <outlinePr summaryBelow="0"/>
  </sheetPr>
  <dimension ref="A1:BF4998"/>
  <sheetViews>
    <sheetView workbookViewId="0">
      <pane ySplit="7" topLeftCell="A8" activePane="bottomLeft" state="frozen"/>
      <selection pane="bottomLeft" activeCell="D19" sqref="D1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6" max="16" width="6.85546875" customWidth="1"/>
    <col min="18" max="18" width="8.42578125" customWidth="1"/>
    <col min="19" max="22" width="0" hidden="1" customWidth="1"/>
    <col min="27" max="27" width="0" hidden="1" customWidth="1"/>
    <col min="29" max="39" width="0" hidden="1" customWidth="1"/>
    <col min="51" max="51" width="98.7109375" customWidth="1"/>
  </cols>
  <sheetData>
    <row r="1" spans="1:58" ht="15.75" customHeight="1" x14ac:dyDescent="0.25">
      <c r="A1" s="255" t="s">
        <v>392</v>
      </c>
      <c r="B1" s="255"/>
      <c r="C1" s="255"/>
      <c r="D1" s="255"/>
      <c r="E1" s="255"/>
      <c r="F1" s="255"/>
      <c r="G1" s="255"/>
      <c r="AE1" t="s">
        <v>287</v>
      </c>
    </row>
    <row r="2" spans="1:58" ht="24.95" customHeight="1" x14ac:dyDescent="0.2">
      <c r="A2" s="141" t="s">
        <v>7</v>
      </c>
      <c r="B2" s="49" t="s">
        <v>43</v>
      </c>
      <c r="C2" s="256" t="s">
        <v>44</v>
      </c>
      <c r="D2" s="257"/>
      <c r="E2" s="257"/>
      <c r="F2" s="257"/>
      <c r="G2" s="258"/>
      <c r="AE2" t="s">
        <v>288</v>
      </c>
    </row>
    <row r="3" spans="1:58" ht="24.95" customHeight="1" x14ac:dyDescent="0.2">
      <c r="A3" s="141" t="s">
        <v>8</v>
      </c>
      <c r="B3" s="49" t="s">
        <v>53</v>
      </c>
      <c r="C3" s="256" t="s">
        <v>54</v>
      </c>
      <c r="D3" s="257"/>
      <c r="E3" s="257"/>
      <c r="F3" s="257"/>
      <c r="G3" s="258"/>
      <c r="AA3" s="123" t="s">
        <v>288</v>
      </c>
      <c r="AE3" t="s">
        <v>291</v>
      </c>
    </row>
    <row r="4" spans="1:58" ht="24.95" customHeight="1" x14ac:dyDescent="0.2">
      <c r="A4" s="142" t="s">
        <v>9</v>
      </c>
      <c r="B4" s="143" t="s">
        <v>60</v>
      </c>
      <c r="C4" s="259" t="s">
        <v>61</v>
      </c>
      <c r="D4" s="260"/>
      <c r="E4" s="260"/>
      <c r="F4" s="260"/>
      <c r="G4" s="261"/>
      <c r="AE4" t="s">
        <v>292</v>
      </c>
    </row>
    <row r="5" spans="1:58" x14ac:dyDescent="0.2">
      <c r="D5" s="10"/>
    </row>
    <row r="6" spans="1:58"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307</v>
      </c>
      <c r="Q6" s="148" t="s">
        <v>308</v>
      </c>
      <c r="R6" s="148" t="s">
        <v>309</v>
      </c>
      <c r="S6" s="148" t="s">
        <v>310</v>
      </c>
      <c r="T6" s="148" t="s">
        <v>311</v>
      </c>
      <c r="U6" s="148" t="s">
        <v>312</v>
      </c>
      <c r="V6" s="148" t="s">
        <v>313</v>
      </c>
    </row>
    <row r="7" spans="1:58" hidden="1" x14ac:dyDescent="0.2">
      <c r="A7" s="3"/>
      <c r="B7" s="4"/>
      <c r="C7" s="4"/>
      <c r="D7" s="6"/>
      <c r="E7" s="150"/>
      <c r="F7" s="151"/>
      <c r="G7" s="151"/>
      <c r="H7" s="151"/>
      <c r="I7" s="151"/>
      <c r="J7" s="151"/>
      <c r="K7" s="151"/>
      <c r="L7" s="151"/>
      <c r="M7" s="151"/>
      <c r="N7" s="150"/>
      <c r="O7" s="150"/>
      <c r="P7" s="151"/>
      <c r="Q7" s="151"/>
      <c r="R7" s="151"/>
      <c r="S7" s="151"/>
      <c r="T7" s="151"/>
      <c r="U7" s="151"/>
      <c r="V7" s="151"/>
    </row>
    <row r="8" spans="1:58" x14ac:dyDescent="0.2">
      <c r="A8" s="152" t="s">
        <v>314</v>
      </c>
      <c r="B8" s="153" t="s">
        <v>116</v>
      </c>
      <c r="C8" s="190" t="s">
        <v>161</v>
      </c>
      <c r="D8" s="167"/>
      <c r="E8" s="168"/>
      <c r="F8" s="169"/>
      <c r="G8" s="169">
        <f>SUMIF(AE9:AE23,"&lt;&gt;NOR",G9:G23)</f>
        <v>0</v>
      </c>
      <c r="H8" s="169"/>
      <c r="I8" s="169">
        <f>SUM(I9:I23)</f>
        <v>108724</v>
      </c>
      <c r="J8" s="169"/>
      <c r="K8" s="169">
        <f>SUM(K9:K23)</f>
        <v>165600</v>
      </c>
      <c r="L8" s="169"/>
      <c r="M8" s="169">
        <f>SUM(M9:M23)</f>
        <v>0</v>
      </c>
      <c r="N8" s="168"/>
      <c r="O8" s="168">
        <f>SUM(O9:O23)</f>
        <v>0</v>
      </c>
      <c r="P8" s="169"/>
      <c r="Q8" s="169"/>
      <c r="R8" s="170"/>
      <c r="S8" s="160"/>
      <c r="T8" s="160">
        <f>SUM(T9:T23)</f>
        <v>0</v>
      </c>
      <c r="U8" s="160"/>
      <c r="V8" s="160"/>
      <c r="AE8" t="s">
        <v>315</v>
      </c>
    </row>
    <row r="9" spans="1:58" outlineLevel="1" x14ac:dyDescent="0.2">
      <c r="A9" s="156"/>
      <c r="B9" s="157"/>
      <c r="C9" s="253" t="s">
        <v>947</v>
      </c>
      <c r="D9" s="254"/>
      <c r="E9" s="254"/>
      <c r="F9" s="254"/>
      <c r="G9" s="254"/>
      <c r="H9" s="159"/>
      <c r="I9" s="159"/>
      <c r="J9" s="159"/>
      <c r="K9" s="159"/>
      <c r="L9" s="159"/>
      <c r="M9" s="159"/>
      <c r="N9" s="158"/>
      <c r="O9" s="158"/>
      <c r="P9" s="159"/>
      <c r="Q9" s="159"/>
      <c r="R9" s="159"/>
      <c r="S9" s="159"/>
      <c r="T9" s="159"/>
      <c r="U9" s="159"/>
      <c r="V9" s="159"/>
      <c r="W9" s="149"/>
      <c r="X9" s="149"/>
      <c r="Y9" s="149"/>
      <c r="Z9" s="149"/>
      <c r="AA9" s="149"/>
      <c r="AB9" s="149"/>
      <c r="AC9" s="149"/>
      <c r="AD9" s="149"/>
      <c r="AE9" s="149" t="s">
        <v>322</v>
      </c>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row>
    <row r="10" spans="1:58" ht="22.5" outlineLevel="1" x14ac:dyDescent="0.2">
      <c r="A10" s="179">
        <v>1</v>
      </c>
      <c r="B10" s="180" t="s">
        <v>393</v>
      </c>
      <c r="C10" s="188" t="s">
        <v>1060</v>
      </c>
      <c r="D10" s="181" t="s">
        <v>924</v>
      </c>
      <c r="E10" s="182">
        <v>6</v>
      </c>
      <c r="F10" s="183"/>
      <c r="G10" s="184">
        <f t="shared" ref="G10:G23" si="0">ROUND(E10*F10,2)</f>
        <v>0</v>
      </c>
      <c r="H10" s="183">
        <v>3234</v>
      </c>
      <c r="I10" s="184">
        <f t="shared" ref="I10:I23" si="1">ROUND(E10*H10,2)</f>
        <v>19404</v>
      </c>
      <c r="J10" s="183">
        <v>1625</v>
      </c>
      <c r="K10" s="184">
        <f t="shared" ref="K10:K23" si="2">ROUND(E10*J10,2)</f>
        <v>9750</v>
      </c>
      <c r="L10" s="184">
        <v>21</v>
      </c>
      <c r="M10" s="184">
        <f t="shared" ref="M10:M23" si="3">G10*(1+L10/100)</f>
        <v>0</v>
      </c>
      <c r="N10" s="182">
        <v>0</v>
      </c>
      <c r="O10" s="182">
        <f t="shared" ref="O10:O23" si="4">ROUND(E10*N10,2)</f>
        <v>0</v>
      </c>
      <c r="P10" s="184"/>
      <c r="Q10" s="184" t="s">
        <v>318</v>
      </c>
      <c r="R10" s="185" t="s">
        <v>319</v>
      </c>
      <c r="S10" s="159">
        <v>0</v>
      </c>
      <c r="T10" s="159">
        <f t="shared" ref="T10:T23" si="5">ROUND(E10*S10,2)</f>
        <v>0</v>
      </c>
      <c r="U10" s="159"/>
      <c r="V10" s="159" t="s">
        <v>207</v>
      </c>
      <c r="W10" s="149"/>
      <c r="X10" s="149"/>
      <c r="Y10" s="149"/>
      <c r="Z10" s="149"/>
      <c r="AA10" s="149"/>
      <c r="AB10" s="149"/>
      <c r="AC10" s="149"/>
      <c r="AD10" s="149"/>
      <c r="AE10" s="149" t="s">
        <v>396</v>
      </c>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row>
    <row r="11" spans="1:58" ht="22.5" outlineLevel="1" x14ac:dyDescent="0.2">
      <c r="A11" s="179">
        <v>2</v>
      </c>
      <c r="B11" s="180" t="s">
        <v>397</v>
      </c>
      <c r="C11" s="188" t="s">
        <v>949</v>
      </c>
      <c r="D11" s="181" t="s">
        <v>924</v>
      </c>
      <c r="E11" s="182">
        <v>4</v>
      </c>
      <c r="F11" s="183"/>
      <c r="G11" s="184">
        <f t="shared" si="0"/>
        <v>0</v>
      </c>
      <c r="H11" s="183">
        <v>1022</v>
      </c>
      <c r="I11" s="184">
        <f t="shared" si="1"/>
        <v>4088</v>
      </c>
      <c r="J11" s="183">
        <v>562.5</v>
      </c>
      <c r="K11" s="184">
        <f t="shared" si="2"/>
        <v>2250</v>
      </c>
      <c r="L11" s="184">
        <v>21</v>
      </c>
      <c r="M11" s="184">
        <f t="shared" si="3"/>
        <v>0</v>
      </c>
      <c r="N11" s="182">
        <v>0</v>
      </c>
      <c r="O11" s="182">
        <f t="shared" si="4"/>
        <v>0</v>
      </c>
      <c r="P11" s="184"/>
      <c r="Q11" s="184" t="s">
        <v>318</v>
      </c>
      <c r="R11" s="185" t="s">
        <v>319</v>
      </c>
      <c r="S11" s="159">
        <v>0</v>
      </c>
      <c r="T11" s="159">
        <f t="shared" si="5"/>
        <v>0</v>
      </c>
      <c r="U11" s="159"/>
      <c r="V11" s="159" t="s">
        <v>207</v>
      </c>
      <c r="W11" s="149"/>
      <c r="X11" s="149"/>
      <c r="Y11" s="149"/>
      <c r="Z11" s="149"/>
      <c r="AA11" s="149"/>
      <c r="AB11" s="149"/>
      <c r="AC11" s="149"/>
      <c r="AD11" s="149"/>
      <c r="AE11" s="149" t="s">
        <v>396</v>
      </c>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row>
    <row r="12" spans="1:58" ht="22.5" outlineLevel="1" x14ac:dyDescent="0.2">
      <c r="A12" s="179">
        <v>3</v>
      </c>
      <c r="B12" s="180" t="s">
        <v>399</v>
      </c>
      <c r="C12" s="188" t="s">
        <v>952</v>
      </c>
      <c r="D12" s="181" t="s">
        <v>924</v>
      </c>
      <c r="E12" s="182">
        <v>50</v>
      </c>
      <c r="F12" s="183"/>
      <c r="G12" s="184">
        <f t="shared" si="0"/>
        <v>0</v>
      </c>
      <c r="H12" s="183">
        <v>280</v>
      </c>
      <c r="I12" s="184">
        <f t="shared" si="1"/>
        <v>14000</v>
      </c>
      <c r="J12" s="183">
        <v>125</v>
      </c>
      <c r="K12" s="184">
        <f t="shared" si="2"/>
        <v>6250</v>
      </c>
      <c r="L12" s="184">
        <v>21</v>
      </c>
      <c r="M12" s="184">
        <f t="shared" si="3"/>
        <v>0</v>
      </c>
      <c r="N12" s="182">
        <v>0</v>
      </c>
      <c r="O12" s="182">
        <f t="shared" si="4"/>
        <v>0</v>
      </c>
      <c r="P12" s="184"/>
      <c r="Q12" s="184" t="s">
        <v>318</v>
      </c>
      <c r="R12" s="185" t="s">
        <v>319</v>
      </c>
      <c r="S12" s="159">
        <v>0</v>
      </c>
      <c r="T12" s="159">
        <f t="shared" si="5"/>
        <v>0</v>
      </c>
      <c r="U12" s="159"/>
      <c r="V12" s="159" t="s">
        <v>207</v>
      </c>
      <c r="W12" s="149"/>
      <c r="X12" s="149"/>
      <c r="Y12" s="149"/>
      <c r="Z12" s="149"/>
      <c r="AA12" s="149"/>
      <c r="AB12" s="149"/>
      <c r="AC12" s="149"/>
      <c r="AD12" s="149"/>
      <c r="AE12" s="149" t="s">
        <v>396</v>
      </c>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row>
    <row r="13" spans="1:58" outlineLevel="1" x14ac:dyDescent="0.2">
      <c r="A13" s="179">
        <v>4</v>
      </c>
      <c r="B13" s="180" t="s">
        <v>401</v>
      </c>
      <c r="C13" s="188" t="s">
        <v>964</v>
      </c>
      <c r="D13" s="181" t="s">
        <v>926</v>
      </c>
      <c r="E13" s="182">
        <v>20</v>
      </c>
      <c r="F13" s="183"/>
      <c r="G13" s="184">
        <f t="shared" si="0"/>
        <v>0</v>
      </c>
      <c r="H13" s="183">
        <v>0</v>
      </c>
      <c r="I13" s="184">
        <f t="shared" si="1"/>
        <v>0</v>
      </c>
      <c r="J13" s="183">
        <v>750</v>
      </c>
      <c r="K13" s="184">
        <f t="shared" si="2"/>
        <v>15000</v>
      </c>
      <c r="L13" s="184">
        <v>21</v>
      </c>
      <c r="M13" s="184">
        <f t="shared" si="3"/>
        <v>0</v>
      </c>
      <c r="N13" s="182">
        <v>0</v>
      </c>
      <c r="O13" s="182">
        <f t="shared" si="4"/>
        <v>0</v>
      </c>
      <c r="P13" s="184"/>
      <c r="Q13" s="184" t="s">
        <v>318</v>
      </c>
      <c r="R13" s="185" t="s">
        <v>319</v>
      </c>
      <c r="S13" s="159">
        <v>0</v>
      </c>
      <c r="T13" s="159">
        <f t="shared" si="5"/>
        <v>0</v>
      </c>
      <c r="U13" s="159"/>
      <c r="V13" s="159" t="s">
        <v>207</v>
      </c>
      <c r="W13" s="149"/>
      <c r="X13" s="149"/>
      <c r="Y13" s="149"/>
      <c r="Z13" s="149"/>
      <c r="AA13" s="149"/>
      <c r="AB13" s="149"/>
      <c r="AC13" s="149"/>
      <c r="AD13" s="149"/>
      <c r="AE13" s="149" t="s">
        <v>396</v>
      </c>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row>
    <row r="14" spans="1:58" ht="22.5" outlineLevel="1" x14ac:dyDescent="0.2">
      <c r="A14" s="179">
        <v>5</v>
      </c>
      <c r="B14" s="180" t="s">
        <v>403</v>
      </c>
      <c r="C14" s="188" t="s">
        <v>971</v>
      </c>
      <c r="D14" s="181" t="s">
        <v>926</v>
      </c>
      <c r="E14" s="182">
        <v>24</v>
      </c>
      <c r="F14" s="183"/>
      <c r="G14" s="184">
        <f t="shared" si="0"/>
        <v>0</v>
      </c>
      <c r="H14" s="183">
        <v>56</v>
      </c>
      <c r="I14" s="184">
        <f t="shared" si="1"/>
        <v>1344</v>
      </c>
      <c r="J14" s="183">
        <v>1000</v>
      </c>
      <c r="K14" s="184">
        <f t="shared" si="2"/>
        <v>24000</v>
      </c>
      <c r="L14" s="184">
        <v>21</v>
      </c>
      <c r="M14" s="184">
        <f t="shared" si="3"/>
        <v>0</v>
      </c>
      <c r="N14" s="182">
        <v>0</v>
      </c>
      <c r="O14" s="182">
        <f t="shared" si="4"/>
        <v>0</v>
      </c>
      <c r="P14" s="184"/>
      <c r="Q14" s="184" t="s">
        <v>318</v>
      </c>
      <c r="R14" s="185" t="s">
        <v>319</v>
      </c>
      <c r="S14" s="159">
        <v>0</v>
      </c>
      <c r="T14" s="159">
        <f t="shared" si="5"/>
        <v>0</v>
      </c>
      <c r="U14" s="159"/>
      <c r="V14" s="159" t="s">
        <v>207</v>
      </c>
      <c r="W14" s="149"/>
      <c r="X14" s="149"/>
      <c r="Y14" s="149"/>
      <c r="Z14" s="149"/>
      <c r="AA14" s="149"/>
      <c r="AB14" s="149"/>
      <c r="AC14" s="149"/>
      <c r="AD14" s="149"/>
      <c r="AE14" s="149" t="s">
        <v>396</v>
      </c>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row>
    <row r="15" spans="1:58" ht="22.5" outlineLevel="1" x14ac:dyDescent="0.2">
      <c r="A15" s="179">
        <v>6</v>
      </c>
      <c r="B15" s="180" t="s">
        <v>405</v>
      </c>
      <c r="C15" s="188" t="s">
        <v>979</v>
      </c>
      <c r="D15" s="181" t="s">
        <v>926</v>
      </c>
      <c r="E15" s="182">
        <v>10</v>
      </c>
      <c r="F15" s="183"/>
      <c r="G15" s="184">
        <f t="shared" si="0"/>
        <v>0</v>
      </c>
      <c r="H15" s="183">
        <v>56</v>
      </c>
      <c r="I15" s="184">
        <f t="shared" si="1"/>
        <v>560</v>
      </c>
      <c r="J15" s="183">
        <v>1000</v>
      </c>
      <c r="K15" s="184">
        <f t="shared" si="2"/>
        <v>10000</v>
      </c>
      <c r="L15" s="184">
        <v>21</v>
      </c>
      <c r="M15" s="184">
        <f t="shared" si="3"/>
        <v>0</v>
      </c>
      <c r="N15" s="182">
        <v>0</v>
      </c>
      <c r="O15" s="182">
        <f t="shared" si="4"/>
        <v>0</v>
      </c>
      <c r="P15" s="184"/>
      <c r="Q15" s="184" t="s">
        <v>318</v>
      </c>
      <c r="R15" s="185" t="s">
        <v>319</v>
      </c>
      <c r="S15" s="159">
        <v>0</v>
      </c>
      <c r="T15" s="159">
        <f t="shared" si="5"/>
        <v>0</v>
      </c>
      <c r="U15" s="159"/>
      <c r="V15" s="159" t="s">
        <v>207</v>
      </c>
      <c r="W15" s="149"/>
      <c r="X15" s="149"/>
      <c r="Y15" s="149"/>
      <c r="Z15" s="149"/>
      <c r="AA15" s="149"/>
      <c r="AB15" s="149"/>
      <c r="AC15" s="149"/>
      <c r="AD15" s="149"/>
      <c r="AE15" s="149" t="s">
        <v>396</v>
      </c>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row>
    <row r="16" spans="1:58" ht="22.5" outlineLevel="1" x14ac:dyDescent="0.2">
      <c r="A16" s="179">
        <v>7</v>
      </c>
      <c r="B16" s="180" t="s">
        <v>407</v>
      </c>
      <c r="C16" s="188" t="s">
        <v>1128</v>
      </c>
      <c r="D16" s="181" t="s">
        <v>926</v>
      </c>
      <c r="E16" s="182">
        <v>20</v>
      </c>
      <c r="F16" s="183"/>
      <c r="G16" s="184">
        <f t="shared" si="0"/>
        <v>0</v>
      </c>
      <c r="H16" s="183">
        <v>350</v>
      </c>
      <c r="I16" s="184">
        <f t="shared" si="1"/>
        <v>7000</v>
      </c>
      <c r="J16" s="183">
        <v>562.5</v>
      </c>
      <c r="K16" s="184">
        <f t="shared" si="2"/>
        <v>11250</v>
      </c>
      <c r="L16" s="184">
        <v>21</v>
      </c>
      <c r="M16" s="184">
        <f t="shared" si="3"/>
        <v>0</v>
      </c>
      <c r="N16" s="182">
        <v>0</v>
      </c>
      <c r="O16" s="182">
        <f t="shared" si="4"/>
        <v>0</v>
      </c>
      <c r="P16" s="184"/>
      <c r="Q16" s="184" t="s">
        <v>318</v>
      </c>
      <c r="R16" s="185" t="s">
        <v>319</v>
      </c>
      <c r="S16" s="159">
        <v>0</v>
      </c>
      <c r="T16" s="159">
        <f t="shared" si="5"/>
        <v>0</v>
      </c>
      <c r="U16" s="159"/>
      <c r="V16" s="159" t="s">
        <v>207</v>
      </c>
      <c r="W16" s="149"/>
      <c r="X16" s="149"/>
      <c r="Y16" s="149"/>
      <c r="Z16" s="149"/>
      <c r="AA16" s="149"/>
      <c r="AB16" s="149"/>
      <c r="AC16" s="149"/>
      <c r="AD16" s="149"/>
      <c r="AE16" s="149" t="s">
        <v>396</v>
      </c>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7" spans="1:58" ht="22.5" outlineLevel="1" x14ac:dyDescent="0.2">
      <c r="A17" s="179">
        <v>8</v>
      </c>
      <c r="B17" s="180" t="s">
        <v>409</v>
      </c>
      <c r="C17" s="188" t="s">
        <v>1129</v>
      </c>
      <c r="D17" s="181" t="s">
        <v>926</v>
      </c>
      <c r="E17" s="182">
        <v>12</v>
      </c>
      <c r="F17" s="183"/>
      <c r="G17" s="184">
        <f t="shared" si="0"/>
        <v>0</v>
      </c>
      <c r="H17" s="183">
        <v>2170</v>
      </c>
      <c r="I17" s="184">
        <f t="shared" si="1"/>
        <v>26040</v>
      </c>
      <c r="J17" s="183">
        <v>3500</v>
      </c>
      <c r="K17" s="184">
        <f t="shared" si="2"/>
        <v>42000</v>
      </c>
      <c r="L17" s="184">
        <v>21</v>
      </c>
      <c r="M17" s="184">
        <f t="shared" si="3"/>
        <v>0</v>
      </c>
      <c r="N17" s="182">
        <v>0</v>
      </c>
      <c r="O17" s="182">
        <f t="shared" si="4"/>
        <v>0</v>
      </c>
      <c r="P17" s="184"/>
      <c r="Q17" s="184" t="s">
        <v>318</v>
      </c>
      <c r="R17" s="185" t="s">
        <v>319</v>
      </c>
      <c r="S17" s="159">
        <v>0</v>
      </c>
      <c r="T17" s="159">
        <f t="shared" si="5"/>
        <v>0</v>
      </c>
      <c r="U17" s="159"/>
      <c r="V17" s="159" t="s">
        <v>207</v>
      </c>
      <c r="W17" s="149"/>
      <c r="X17" s="149"/>
      <c r="Y17" s="149"/>
      <c r="Z17" s="149"/>
      <c r="AA17" s="149"/>
      <c r="AB17" s="149"/>
      <c r="AC17" s="149"/>
      <c r="AD17" s="149"/>
      <c r="AE17" s="149" t="s">
        <v>396</v>
      </c>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1:58" ht="22.5" outlineLevel="1" x14ac:dyDescent="0.2">
      <c r="A18" s="179">
        <v>9</v>
      </c>
      <c r="B18" s="180" t="s">
        <v>411</v>
      </c>
      <c r="C18" s="188" t="s">
        <v>1130</v>
      </c>
      <c r="D18" s="181" t="s">
        <v>926</v>
      </c>
      <c r="E18" s="182">
        <v>8</v>
      </c>
      <c r="F18" s="183"/>
      <c r="G18" s="184">
        <f t="shared" si="0"/>
        <v>0</v>
      </c>
      <c r="H18" s="183">
        <v>581</v>
      </c>
      <c r="I18" s="184">
        <f t="shared" si="1"/>
        <v>4648</v>
      </c>
      <c r="J18" s="183">
        <v>2000</v>
      </c>
      <c r="K18" s="184">
        <f t="shared" si="2"/>
        <v>16000</v>
      </c>
      <c r="L18" s="184">
        <v>21</v>
      </c>
      <c r="M18" s="184">
        <f t="shared" si="3"/>
        <v>0</v>
      </c>
      <c r="N18" s="182">
        <v>0</v>
      </c>
      <c r="O18" s="182">
        <f t="shared" si="4"/>
        <v>0</v>
      </c>
      <c r="P18" s="184"/>
      <c r="Q18" s="184" t="s">
        <v>318</v>
      </c>
      <c r="R18" s="185" t="s">
        <v>319</v>
      </c>
      <c r="S18" s="159">
        <v>0</v>
      </c>
      <c r="T18" s="159">
        <f t="shared" si="5"/>
        <v>0</v>
      </c>
      <c r="U18" s="159"/>
      <c r="V18" s="159" t="s">
        <v>207</v>
      </c>
      <c r="W18" s="149"/>
      <c r="X18" s="149"/>
      <c r="Y18" s="149"/>
      <c r="Z18" s="149"/>
      <c r="AA18" s="149"/>
      <c r="AB18" s="149"/>
      <c r="AC18" s="149"/>
      <c r="AD18" s="149"/>
      <c r="AE18" s="149" t="s">
        <v>396</v>
      </c>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row>
    <row r="19" spans="1:58" ht="22.5" outlineLevel="1" x14ac:dyDescent="0.2">
      <c r="A19" s="179">
        <v>10</v>
      </c>
      <c r="B19" s="180" t="s">
        <v>413</v>
      </c>
      <c r="C19" s="188" t="s">
        <v>1131</v>
      </c>
      <c r="D19" s="181" t="s">
        <v>926</v>
      </c>
      <c r="E19" s="182">
        <v>40</v>
      </c>
      <c r="F19" s="183"/>
      <c r="G19" s="184">
        <f t="shared" si="0"/>
        <v>0</v>
      </c>
      <c r="H19" s="183">
        <v>392</v>
      </c>
      <c r="I19" s="184">
        <f t="shared" si="1"/>
        <v>15680</v>
      </c>
      <c r="J19" s="183">
        <v>500</v>
      </c>
      <c r="K19" s="184">
        <f t="shared" si="2"/>
        <v>20000</v>
      </c>
      <c r="L19" s="184">
        <v>21</v>
      </c>
      <c r="M19" s="184">
        <f t="shared" si="3"/>
        <v>0</v>
      </c>
      <c r="N19" s="182">
        <v>0</v>
      </c>
      <c r="O19" s="182">
        <f t="shared" si="4"/>
        <v>0</v>
      </c>
      <c r="P19" s="184"/>
      <c r="Q19" s="184" t="s">
        <v>318</v>
      </c>
      <c r="R19" s="185" t="s">
        <v>319</v>
      </c>
      <c r="S19" s="159">
        <v>0</v>
      </c>
      <c r="T19" s="159">
        <f t="shared" si="5"/>
        <v>0</v>
      </c>
      <c r="U19" s="159"/>
      <c r="V19" s="159" t="s">
        <v>207</v>
      </c>
      <c r="W19" s="149"/>
      <c r="X19" s="149"/>
      <c r="Y19" s="149"/>
      <c r="Z19" s="149"/>
      <c r="AA19" s="149"/>
      <c r="AB19" s="149"/>
      <c r="AC19" s="149"/>
      <c r="AD19" s="149"/>
      <c r="AE19" s="149" t="s">
        <v>396</v>
      </c>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row>
    <row r="20" spans="1:58" outlineLevel="1" x14ac:dyDescent="0.2">
      <c r="A20" s="179">
        <v>11</v>
      </c>
      <c r="B20" s="180" t="s">
        <v>415</v>
      </c>
      <c r="C20" s="188" t="s">
        <v>1132</v>
      </c>
      <c r="D20" s="181" t="s">
        <v>926</v>
      </c>
      <c r="E20" s="182">
        <v>20</v>
      </c>
      <c r="F20" s="183"/>
      <c r="G20" s="184">
        <f t="shared" si="0"/>
        <v>0</v>
      </c>
      <c r="H20" s="183">
        <v>112</v>
      </c>
      <c r="I20" s="184">
        <f t="shared" si="1"/>
        <v>2240</v>
      </c>
      <c r="J20" s="183">
        <v>75</v>
      </c>
      <c r="K20" s="184">
        <f t="shared" si="2"/>
        <v>1500</v>
      </c>
      <c r="L20" s="184">
        <v>21</v>
      </c>
      <c r="M20" s="184">
        <f t="shared" si="3"/>
        <v>0</v>
      </c>
      <c r="N20" s="182">
        <v>0</v>
      </c>
      <c r="O20" s="182">
        <f t="shared" si="4"/>
        <v>0</v>
      </c>
      <c r="P20" s="184"/>
      <c r="Q20" s="184" t="s">
        <v>318</v>
      </c>
      <c r="R20" s="185" t="s">
        <v>319</v>
      </c>
      <c r="S20" s="159">
        <v>0</v>
      </c>
      <c r="T20" s="159">
        <f t="shared" si="5"/>
        <v>0</v>
      </c>
      <c r="U20" s="159"/>
      <c r="V20" s="159" t="s">
        <v>207</v>
      </c>
      <c r="W20" s="149"/>
      <c r="X20" s="149"/>
      <c r="Y20" s="149"/>
      <c r="Z20" s="149"/>
      <c r="AA20" s="149"/>
      <c r="AB20" s="149"/>
      <c r="AC20" s="149"/>
      <c r="AD20" s="149"/>
      <c r="AE20" s="149" t="s">
        <v>396</v>
      </c>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row>
    <row r="21" spans="1:58" outlineLevel="1" x14ac:dyDescent="0.2">
      <c r="A21" s="179">
        <v>12</v>
      </c>
      <c r="B21" s="180" t="s">
        <v>417</v>
      </c>
      <c r="C21" s="188" t="s">
        <v>1082</v>
      </c>
      <c r="D21" s="181" t="s">
        <v>926</v>
      </c>
      <c r="E21" s="182">
        <v>12</v>
      </c>
      <c r="F21" s="183"/>
      <c r="G21" s="184">
        <f t="shared" si="0"/>
        <v>0</v>
      </c>
      <c r="H21" s="183">
        <v>630</v>
      </c>
      <c r="I21" s="184">
        <f t="shared" si="1"/>
        <v>7560</v>
      </c>
      <c r="J21" s="183">
        <v>275</v>
      </c>
      <c r="K21" s="184">
        <f t="shared" si="2"/>
        <v>3300</v>
      </c>
      <c r="L21" s="184">
        <v>21</v>
      </c>
      <c r="M21" s="184">
        <f t="shared" si="3"/>
        <v>0</v>
      </c>
      <c r="N21" s="182">
        <v>0</v>
      </c>
      <c r="O21" s="182">
        <f t="shared" si="4"/>
        <v>0</v>
      </c>
      <c r="P21" s="184"/>
      <c r="Q21" s="184" t="s">
        <v>318</v>
      </c>
      <c r="R21" s="185" t="s">
        <v>319</v>
      </c>
      <c r="S21" s="159">
        <v>0</v>
      </c>
      <c r="T21" s="159">
        <f t="shared" si="5"/>
        <v>0</v>
      </c>
      <c r="U21" s="159"/>
      <c r="V21" s="159" t="s">
        <v>207</v>
      </c>
      <c r="W21" s="149"/>
      <c r="X21" s="149"/>
      <c r="Y21" s="149"/>
      <c r="Z21" s="149"/>
      <c r="AA21" s="149"/>
      <c r="AB21" s="149"/>
      <c r="AC21" s="149"/>
      <c r="AD21" s="149"/>
      <c r="AE21" s="149" t="s">
        <v>396</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row>
    <row r="22" spans="1:58" outlineLevel="1" x14ac:dyDescent="0.2">
      <c r="A22" s="179">
        <v>13</v>
      </c>
      <c r="B22" s="180" t="s">
        <v>419</v>
      </c>
      <c r="C22" s="188" t="s">
        <v>996</v>
      </c>
      <c r="D22" s="181" t="s">
        <v>926</v>
      </c>
      <c r="E22" s="182">
        <v>8</v>
      </c>
      <c r="F22" s="183"/>
      <c r="G22" s="184">
        <f t="shared" si="0"/>
        <v>0</v>
      </c>
      <c r="H22" s="183">
        <v>280</v>
      </c>
      <c r="I22" s="184">
        <f t="shared" si="1"/>
        <v>2240</v>
      </c>
      <c r="J22" s="183">
        <v>162.5</v>
      </c>
      <c r="K22" s="184">
        <f t="shared" si="2"/>
        <v>1300</v>
      </c>
      <c r="L22" s="184">
        <v>21</v>
      </c>
      <c r="M22" s="184">
        <f t="shared" si="3"/>
        <v>0</v>
      </c>
      <c r="N22" s="182">
        <v>0</v>
      </c>
      <c r="O22" s="182">
        <f t="shared" si="4"/>
        <v>0</v>
      </c>
      <c r="P22" s="184"/>
      <c r="Q22" s="184" t="s">
        <v>318</v>
      </c>
      <c r="R22" s="185" t="s">
        <v>319</v>
      </c>
      <c r="S22" s="159">
        <v>0</v>
      </c>
      <c r="T22" s="159">
        <f t="shared" si="5"/>
        <v>0</v>
      </c>
      <c r="U22" s="159"/>
      <c r="V22" s="159" t="s">
        <v>207</v>
      </c>
      <c r="W22" s="149"/>
      <c r="X22" s="149"/>
      <c r="Y22" s="149"/>
      <c r="Z22" s="149"/>
      <c r="AA22" s="149"/>
      <c r="AB22" s="149"/>
      <c r="AC22" s="149"/>
      <c r="AD22" s="149"/>
      <c r="AE22" s="149" t="s">
        <v>396</v>
      </c>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row>
    <row r="23" spans="1:58" outlineLevel="1" x14ac:dyDescent="0.2">
      <c r="A23" s="179">
        <v>14</v>
      </c>
      <c r="B23" s="180" t="s">
        <v>421</v>
      </c>
      <c r="C23" s="188" t="s">
        <v>999</v>
      </c>
      <c r="D23" s="181" t="s">
        <v>926</v>
      </c>
      <c r="E23" s="182">
        <v>40</v>
      </c>
      <c r="F23" s="183"/>
      <c r="G23" s="184">
        <f t="shared" si="0"/>
        <v>0</v>
      </c>
      <c r="H23" s="183">
        <v>98</v>
      </c>
      <c r="I23" s="184">
        <f t="shared" si="1"/>
        <v>3920</v>
      </c>
      <c r="J23" s="183">
        <v>75</v>
      </c>
      <c r="K23" s="184">
        <f t="shared" si="2"/>
        <v>3000</v>
      </c>
      <c r="L23" s="184">
        <v>21</v>
      </c>
      <c r="M23" s="184">
        <f t="shared" si="3"/>
        <v>0</v>
      </c>
      <c r="N23" s="182">
        <v>0</v>
      </c>
      <c r="O23" s="182">
        <f t="shared" si="4"/>
        <v>0</v>
      </c>
      <c r="P23" s="184"/>
      <c r="Q23" s="184" t="s">
        <v>318</v>
      </c>
      <c r="R23" s="185" t="s">
        <v>319</v>
      </c>
      <c r="S23" s="159">
        <v>0</v>
      </c>
      <c r="T23" s="159">
        <f t="shared" si="5"/>
        <v>0</v>
      </c>
      <c r="U23" s="159"/>
      <c r="V23" s="159" t="s">
        <v>207</v>
      </c>
      <c r="W23" s="149"/>
      <c r="X23" s="149"/>
      <c r="Y23" s="149"/>
      <c r="Z23" s="149"/>
      <c r="AA23" s="149"/>
      <c r="AB23" s="149"/>
      <c r="AC23" s="149"/>
      <c r="AD23" s="149"/>
      <c r="AE23" s="149" t="s">
        <v>396</v>
      </c>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row>
    <row r="24" spans="1:58" x14ac:dyDescent="0.2">
      <c r="A24" s="152" t="s">
        <v>314</v>
      </c>
      <c r="B24" s="153" t="s">
        <v>164</v>
      </c>
      <c r="C24" s="190" t="s">
        <v>166</v>
      </c>
      <c r="D24" s="167"/>
      <c r="E24" s="168"/>
      <c r="F24" s="169"/>
      <c r="G24" s="169">
        <f>SUMIF(AE25:AE33,"&lt;&gt;NOR",G25:G33)</f>
        <v>0</v>
      </c>
      <c r="H24" s="169"/>
      <c r="I24" s="169">
        <f>SUM(I25:I33)</f>
        <v>1243284</v>
      </c>
      <c r="J24" s="169"/>
      <c r="K24" s="169">
        <f>SUM(K25:K33)</f>
        <v>38750</v>
      </c>
      <c r="L24" s="169"/>
      <c r="M24" s="169">
        <f>SUM(M25:M33)</f>
        <v>0</v>
      </c>
      <c r="N24" s="168"/>
      <c r="O24" s="168">
        <f>SUM(O25:O33)</f>
        <v>1720</v>
      </c>
      <c r="P24" s="169"/>
      <c r="Q24" s="169"/>
      <c r="R24" s="170"/>
      <c r="S24" s="160"/>
      <c r="T24" s="160">
        <f>SUM(T25:T33)</f>
        <v>0</v>
      </c>
      <c r="U24" s="160"/>
      <c r="V24" s="160"/>
      <c r="AE24" t="s">
        <v>315</v>
      </c>
    </row>
    <row r="25" spans="1:58" outlineLevel="1" x14ac:dyDescent="0.2">
      <c r="A25" s="156"/>
      <c r="B25" s="157"/>
      <c r="C25" s="253" t="s">
        <v>1091</v>
      </c>
      <c r="D25" s="254"/>
      <c r="E25" s="254"/>
      <c r="F25" s="254"/>
      <c r="G25" s="254"/>
      <c r="H25" s="159"/>
      <c r="I25" s="159"/>
      <c r="J25" s="159"/>
      <c r="K25" s="159"/>
      <c r="L25" s="159"/>
      <c r="M25" s="159"/>
      <c r="N25" s="158"/>
      <c r="O25" s="158"/>
      <c r="P25" s="159"/>
      <c r="Q25" s="159"/>
      <c r="R25" s="159"/>
      <c r="S25" s="159"/>
      <c r="T25" s="159"/>
      <c r="U25" s="159"/>
      <c r="V25" s="159"/>
      <c r="W25" s="149"/>
      <c r="X25" s="149"/>
      <c r="Y25" s="149"/>
      <c r="Z25" s="149"/>
      <c r="AA25" s="149"/>
      <c r="AB25" s="149"/>
      <c r="AC25" s="149"/>
      <c r="AD25" s="149"/>
      <c r="AE25" s="149" t="s">
        <v>322</v>
      </c>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row>
    <row r="26" spans="1:58" outlineLevel="1" x14ac:dyDescent="0.2">
      <c r="A26" s="171">
        <v>15</v>
      </c>
      <c r="B26" s="172" t="s">
        <v>423</v>
      </c>
      <c r="C26" s="187" t="s">
        <v>1092</v>
      </c>
      <c r="D26" s="173" t="s">
        <v>926</v>
      </c>
      <c r="E26" s="174">
        <v>6</v>
      </c>
      <c r="F26" s="175"/>
      <c r="G26" s="176">
        <f>ROUND(E26*F26,2)</f>
        <v>0</v>
      </c>
      <c r="H26" s="175">
        <v>147854</v>
      </c>
      <c r="I26" s="176">
        <f>ROUND(E26*H26,2)</f>
        <v>887124</v>
      </c>
      <c r="J26" s="175">
        <v>4375</v>
      </c>
      <c r="K26" s="176">
        <f>ROUND(E26*J26,2)</f>
        <v>26250</v>
      </c>
      <c r="L26" s="176">
        <v>21</v>
      </c>
      <c r="M26" s="176">
        <f>G26*(1+L26/100)</f>
        <v>0</v>
      </c>
      <c r="N26" s="174">
        <v>200</v>
      </c>
      <c r="O26" s="174">
        <f>ROUND(E26*N26,2)</f>
        <v>1200</v>
      </c>
      <c r="P26" s="176"/>
      <c r="Q26" s="176" t="s">
        <v>318</v>
      </c>
      <c r="R26" s="177" t="s">
        <v>319</v>
      </c>
      <c r="S26" s="159">
        <v>0</v>
      </c>
      <c r="T26" s="159">
        <f>ROUND(E26*S26,2)</f>
        <v>0</v>
      </c>
      <c r="U26" s="159"/>
      <c r="V26" s="159" t="s">
        <v>207</v>
      </c>
      <c r="W26" s="149"/>
      <c r="X26" s="149"/>
      <c r="Y26" s="149"/>
      <c r="Z26" s="149"/>
      <c r="AA26" s="149"/>
      <c r="AB26" s="149"/>
      <c r="AC26" s="149"/>
      <c r="AD26" s="149"/>
      <c r="AE26" s="149" t="s">
        <v>396</v>
      </c>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row>
    <row r="27" spans="1:58" outlineLevel="1" x14ac:dyDescent="0.2">
      <c r="A27" s="156"/>
      <c r="B27" s="157"/>
      <c r="C27" s="253" t="s">
        <v>1093</v>
      </c>
      <c r="D27" s="254"/>
      <c r="E27" s="254"/>
      <c r="F27" s="254"/>
      <c r="G27" s="254"/>
      <c r="H27" s="159"/>
      <c r="I27" s="159"/>
      <c r="J27" s="159"/>
      <c r="K27" s="159"/>
      <c r="L27" s="159"/>
      <c r="M27" s="159"/>
      <c r="N27" s="158"/>
      <c r="O27" s="158"/>
      <c r="P27" s="159"/>
      <c r="Q27" s="159"/>
      <c r="R27" s="159"/>
      <c r="S27" s="159"/>
      <c r="T27" s="159"/>
      <c r="U27" s="159"/>
      <c r="V27" s="159"/>
      <c r="W27" s="149"/>
      <c r="X27" s="149"/>
      <c r="Y27" s="149"/>
      <c r="Z27" s="149"/>
      <c r="AA27" s="149"/>
      <c r="AB27" s="149"/>
      <c r="AC27" s="149"/>
      <c r="AD27" s="149"/>
      <c r="AE27" s="149" t="s">
        <v>322</v>
      </c>
      <c r="AF27" s="149"/>
      <c r="AG27" s="149"/>
      <c r="AH27" s="149"/>
      <c r="AI27" s="149"/>
      <c r="AJ27" s="149"/>
      <c r="AK27" s="149"/>
      <c r="AL27" s="149"/>
      <c r="AM27" s="149"/>
      <c r="AN27" s="149"/>
      <c r="AO27" s="149"/>
      <c r="AP27" s="149"/>
      <c r="AQ27" s="149"/>
      <c r="AR27" s="149"/>
      <c r="AS27" s="149"/>
      <c r="AT27" s="149"/>
      <c r="AU27" s="149"/>
      <c r="AV27" s="149"/>
      <c r="AW27" s="149"/>
      <c r="AX27" s="149"/>
      <c r="AY27" s="178" t="str">
        <f>C27</f>
        <v>Z OCELI NA ODLITKY; PRO HOŘLAVÉ KAPALINY (BENZIN AUTOMOBILNÍ, NAFTA MOTOROVÁ); PN 16,   DN 200, DO ZONY 1.</v>
      </c>
      <c r="AZ27" s="149"/>
      <c r="BA27" s="149"/>
      <c r="BB27" s="149"/>
      <c r="BC27" s="149"/>
      <c r="BD27" s="149"/>
      <c r="BE27" s="149"/>
      <c r="BF27" s="149"/>
    </row>
    <row r="28" spans="1:58" ht="45" outlineLevel="1" x14ac:dyDescent="0.2">
      <c r="A28" s="156"/>
      <c r="B28" s="157"/>
      <c r="C28" s="262" t="s">
        <v>1094</v>
      </c>
      <c r="D28" s="263"/>
      <c r="E28" s="263"/>
      <c r="F28" s="263"/>
      <c r="G28" s="263"/>
      <c r="H28" s="159"/>
      <c r="I28" s="159"/>
      <c r="J28" s="159"/>
      <c r="K28" s="159"/>
      <c r="L28" s="159"/>
      <c r="M28" s="159"/>
      <c r="N28" s="158"/>
      <c r="O28" s="158"/>
      <c r="P28" s="159"/>
      <c r="Q28" s="159"/>
      <c r="R28" s="159"/>
      <c r="S28" s="159"/>
      <c r="T28" s="159"/>
      <c r="U28" s="159"/>
      <c r="V28" s="159"/>
      <c r="W28" s="149"/>
      <c r="X28" s="149"/>
      <c r="Y28" s="149"/>
      <c r="Z28" s="149"/>
      <c r="AA28" s="149"/>
      <c r="AB28" s="149"/>
      <c r="AC28" s="149"/>
      <c r="AD28" s="149"/>
      <c r="AE28" s="149" t="s">
        <v>322</v>
      </c>
      <c r="AF28" s="149"/>
      <c r="AG28" s="149"/>
      <c r="AH28" s="149"/>
      <c r="AI28" s="149"/>
      <c r="AJ28" s="149"/>
      <c r="AK28" s="149"/>
      <c r="AL28" s="149"/>
      <c r="AM28" s="149"/>
      <c r="AN28" s="149"/>
      <c r="AO28" s="149"/>
      <c r="AP28" s="149"/>
      <c r="AQ28" s="149"/>
      <c r="AR28" s="149"/>
      <c r="AS28" s="149"/>
      <c r="AT28" s="149"/>
      <c r="AU28" s="149"/>
      <c r="AV28" s="149"/>
      <c r="AW28" s="149"/>
      <c r="AX28" s="149"/>
      <c r="AY28" s="178" t="str">
        <f>C28</f>
        <v>POŽADAVKY: TŘÍDA TĚSNOSTI A; ATEST NA TĚSNOST Z OBOU STRAN TLAKEM PŘI HRANICI TŘÍDY (MIN. 15 BAR), ÚPRAVA TĚSNÍCÍCH PLOCH STELIT; VYBAVENÍ SERVOPOHONU: ATEX, Ex PRŮCHODKY; PEVNÝ ZÁVĚR, SIGNALIZAČNÍ KONTAKTY OTEVŘENO; ZAVŘENO; POLOHOVÉ KONTAKTY OTEVŘENO, ZAVŘENO; MOMENTOVÉ KONTAKTY OTEVŘENO, ZAVŘENO; PTC TERMISTOR, VYTÁPĚNÍ.</v>
      </c>
      <c r="AZ28" s="149"/>
      <c r="BA28" s="149"/>
      <c r="BB28" s="149"/>
      <c r="BC28" s="149"/>
      <c r="BD28" s="149"/>
      <c r="BE28" s="149"/>
      <c r="BF28" s="149"/>
    </row>
    <row r="29" spans="1:58" outlineLevel="1" x14ac:dyDescent="0.2">
      <c r="A29" s="156"/>
      <c r="B29" s="157"/>
      <c r="C29" s="262" t="s">
        <v>1133</v>
      </c>
      <c r="D29" s="263"/>
      <c r="E29" s="263"/>
      <c r="F29" s="263"/>
      <c r="G29" s="263"/>
      <c r="H29" s="159"/>
      <c r="I29" s="159"/>
      <c r="J29" s="159"/>
      <c r="K29" s="159"/>
      <c r="L29" s="159"/>
      <c r="M29" s="159"/>
      <c r="N29" s="158"/>
      <c r="O29" s="158"/>
      <c r="P29" s="159"/>
      <c r="Q29" s="159"/>
      <c r="R29" s="159"/>
      <c r="S29" s="159"/>
      <c r="T29" s="159"/>
      <c r="U29" s="159"/>
      <c r="V29" s="159"/>
      <c r="W29" s="149"/>
      <c r="X29" s="149"/>
      <c r="Y29" s="149"/>
      <c r="Z29" s="149"/>
      <c r="AA29" s="149"/>
      <c r="AB29" s="149"/>
      <c r="AC29" s="149"/>
      <c r="AD29" s="149"/>
      <c r="AE29" s="149" t="s">
        <v>322</v>
      </c>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row>
    <row r="30" spans="1:58" outlineLevel="1" x14ac:dyDescent="0.2">
      <c r="A30" s="171">
        <v>16</v>
      </c>
      <c r="B30" s="172" t="s">
        <v>425</v>
      </c>
      <c r="C30" s="187" t="s">
        <v>1092</v>
      </c>
      <c r="D30" s="173" t="s">
        <v>926</v>
      </c>
      <c r="E30" s="174">
        <v>4</v>
      </c>
      <c r="F30" s="175"/>
      <c r="G30" s="176">
        <f>ROUND(E30*F30,2)</f>
        <v>0</v>
      </c>
      <c r="H30" s="175">
        <v>89040</v>
      </c>
      <c r="I30" s="176">
        <f>ROUND(E30*H30,2)</f>
        <v>356160</v>
      </c>
      <c r="J30" s="175">
        <v>3125</v>
      </c>
      <c r="K30" s="176">
        <f>ROUND(E30*J30,2)</f>
        <v>12500</v>
      </c>
      <c r="L30" s="176">
        <v>21</v>
      </c>
      <c r="M30" s="176">
        <f>G30*(1+L30/100)</f>
        <v>0</v>
      </c>
      <c r="N30" s="174">
        <v>130</v>
      </c>
      <c r="O30" s="174">
        <f>ROUND(E30*N30,2)</f>
        <v>520</v>
      </c>
      <c r="P30" s="176"/>
      <c r="Q30" s="176" t="s">
        <v>318</v>
      </c>
      <c r="R30" s="177" t="s">
        <v>319</v>
      </c>
      <c r="S30" s="159">
        <v>0</v>
      </c>
      <c r="T30" s="159">
        <f>ROUND(E30*S30,2)</f>
        <v>0</v>
      </c>
      <c r="U30" s="159"/>
      <c r="V30" s="159" t="s">
        <v>207</v>
      </c>
      <c r="W30" s="149"/>
      <c r="X30" s="149"/>
      <c r="Y30" s="149"/>
      <c r="Z30" s="149"/>
      <c r="AA30" s="149"/>
      <c r="AB30" s="149"/>
      <c r="AC30" s="149"/>
      <c r="AD30" s="149"/>
      <c r="AE30" s="149" t="s">
        <v>396</v>
      </c>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row>
    <row r="31" spans="1:58" outlineLevel="1" x14ac:dyDescent="0.2">
      <c r="A31" s="156"/>
      <c r="B31" s="157"/>
      <c r="C31" s="253" t="s">
        <v>1134</v>
      </c>
      <c r="D31" s="254"/>
      <c r="E31" s="254"/>
      <c r="F31" s="254"/>
      <c r="G31" s="254"/>
      <c r="H31" s="159"/>
      <c r="I31" s="159"/>
      <c r="J31" s="159"/>
      <c r="K31" s="159"/>
      <c r="L31" s="159"/>
      <c r="M31" s="159"/>
      <c r="N31" s="158"/>
      <c r="O31" s="158"/>
      <c r="P31" s="159"/>
      <c r="Q31" s="159"/>
      <c r="R31" s="159"/>
      <c r="S31" s="159"/>
      <c r="T31" s="159"/>
      <c r="U31" s="159"/>
      <c r="V31" s="159"/>
      <c r="W31" s="149"/>
      <c r="X31" s="149"/>
      <c r="Y31" s="149"/>
      <c r="Z31" s="149"/>
      <c r="AA31" s="149"/>
      <c r="AB31" s="149"/>
      <c r="AC31" s="149"/>
      <c r="AD31" s="149"/>
      <c r="AE31" s="149" t="s">
        <v>322</v>
      </c>
      <c r="AF31" s="149"/>
      <c r="AG31" s="149"/>
      <c r="AH31" s="149"/>
      <c r="AI31" s="149"/>
      <c r="AJ31" s="149"/>
      <c r="AK31" s="149"/>
      <c r="AL31" s="149"/>
      <c r="AM31" s="149"/>
      <c r="AN31" s="149"/>
      <c r="AO31" s="149"/>
      <c r="AP31" s="149"/>
      <c r="AQ31" s="149"/>
      <c r="AR31" s="149"/>
      <c r="AS31" s="149"/>
      <c r="AT31" s="149"/>
      <c r="AU31" s="149"/>
      <c r="AV31" s="149"/>
      <c r="AW31" s="149"/>
      <c r="AX31" s="149"/>
      <c r="AY31" s="178" t="str">
        <f>C31</f>
        <v>Z OCELI NA ODLITKY; PRO HOŘLAVÉ KAPALINY (BENZIN AUTOMOBILNÍ, NAFTA MOTOROVÁ); PN 16,   DN 100, DO ZONY 1.</v>
      </c>
      <c r="AZ31" s="149"/>
      <c r="BA31" s="149"/>
      <c r="BB31" s="149"/>
      <c r="BC31" s="149"/>
      <c r="BD31" s="149"/>
      <c r="BE31" s="149"/>
      <c r="BF31" s="149"/>
    </row>
    <row r="32" spans="1:58" ht="45" outlineLevel="1" x14ac:dyDescent="0.2">
      <c r="A32" s="156"/>
      <c r="B32" s="157"/>
      <c r="C32" s="262" t="s">
        <v>1094</v>
      </c>
      <c r="D32" s="263"/>
      <c r="E32" s="263"/>
      <c r="F32" s="263"/>
      <c r="G32" s="263"/>
      <c r="H32" s="159"/>
      <c r="I32" s="159"/>
      <c r="J32" s="159"/>
      <c r="K32" s="159"/>
      <c r="L32" s="159"/>
      <c r="M32" s="159"/>
      <c r="N32" s="158"/>
      <c r="O32" s="158"/>
      <c r="P32" s="159"/>
      <c r="Q32" s="159"/>
      <c r="R32" s="159"/>
      <c r="S32" s="159"/>
      <c r="T32" s="159"/>
      <c r="U32" s="159"/>
      <c r="V32" s="159"/>
      <c r="W32" s="149"/>
      <c r="X32" s="149"/>
      <c r="Y32" s="149"/>
      <c r="Z32" s="149"/>
      <c r="AA32" s="149"/>
      <c r="AB32" s="149"/>
      <c r="AC32" s="149"/>
      <c r="AD32" s="149"/>
      <c r="AE32" s="149" t="s">
        <v>322</v>
      </c>
      <c r="AF32" s="149"/>
      <c r="AG32" s="149"/>
      <c r="AH32" s="149"/>
      <c r="AI32" s="149"/>
      <c r="AJ32" s="149"/>
      <c r="AK32" s="149"/>
      <c r="AL32" s="149"/>
      <c r="AM32" s="149"/>
      <c r="AN32" s="149"/>
      <c r="AO32" s="149"/>
      <c r="AP32" s="149"/>
      <c r="AQ32" s="149"/>
      <c r="AR32" s="149"/>
      <c r="AS32" s="149"/>
      <c r="AT32" s="149"/>
      <c r="AU32" s="149"/>
      <c r="AV32" s="149"/>
      <c r="AW32" s="149"/>
      <c r="AX32" s="149"/>
      <c r="AY32" s="178" t="str">
        <f>C32</f>
        <v>POŽADAVKY: TŘÍDA TĚSNOSTI A; ATEST NA TĚSNOST Z OBOU STRAN TLAKEM PŘI HRANICI TŘÍDY (MIN. 15 BAR), ÚPRAVA TĚSNÍCÍCH PLOCH STELIT; VYBAVENÍ SERVOPOHONU: ATEX, Ex PRŮCHODKY; PEVNÝ ZÁVĚR, SIGNALIZAČNÍ KONTAKTY OTEVŘENO; ZAVŘENO; POLOHOVÉ KONTAKTY OTEVŘENO, ZAVŘENO; MOMENTOVÉ KONTAKTY OTEVŘENO, ZAVŘENO; PTC TERMISTOR, VYTÁPĚNÍ.</v>
      </c>
      <c r="AZ32" s="149"/>
      <c r="BA32" s="149"/>
      <c r="BB32" s="149"/>
      <c r="BC32" s="149"/>
      <c r="BD32" s="149"/>
      <c r="BE32" s="149"/>
      <c r="BF32" s="149"/>
    </row>
    <row r="33" spans="1:58" outlineLevel="1" x14ac:dyDescent="0.2">
      <c r="A33" s="156"/>
      <c r="B33" s="157"/>
      <c r="C33" s="262" t="s">
        <v>1135</v>
      </c>
      <c r="D33" s="263"/>
      <c r="E33" s="263"/>
      <c r="F33" s="263"/>
      <c r="G33" s="263"/>
      <c r="H33" s="159"/>
      <c r="I33" s="159"/>
      <c r="J33" s="159"/>
      <c r="K33" s="159"/>
      <c r="L33" s="159"/>
      <c r="M33" s="159"/>
      <c r="N33" s="158"/>
      <c r="O33" s="158"/>
      <c r="P33" s="159"/>
      <c r="Q33" s="159"/>
      <c r="R33" s="159"/>
      <c r="S33" s="159"/>
      <c r="T33" s="159"/>
      <c r="U33" s="159"/>
      <c r="V33" s="159"/>
      <c r="W33" s="149"/>
      <c r="X33" s="149"/>
      <c r="Y33" s="149"/>
      <c r="Z33" s="149"/>
      <c r="AA33" s="149"/>
      <c r="AB33" s="149"/>
      <c r="AC33" s="149"/>
      <c r="AD33" s="149"/>
      <c r="AE33" s="149" t="s">
        <v>322</v>
      </c>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row>
    <row r="34" spans="1:58" x14ac:dyDescent="0.2">
      <c r="A34" s="152" t="s">
        <v>314</v>
      </c>
      <c r="B34" s="153" t="s">
        <v>167</v>
      </c>
      <c r="C34" s="190" t="s">
        <v>165</v>
      </c>
      <c r="D34" s="167"/>
      <c r="E34" s="168"/>
      <c r="F34" s="169"/>
      <c r="G34" s="169">
        <f>SUMIF(AE35:AE58,"&lt;&gt;NOR",G35:G58)</f>
        <v>0</v>
      </c>
      <c r="H34" s="169"/>
      <c r="I34" s="169">
        <f>SUM(I35:I58)</f>
        <v>466798.64</v>
      </c>
      <c r="J34" s="169"/>
      <c r="K34" s="169">
        <f>SUM(K35:K58)</f>
        <v>178906.25</v>
      </c>
      <c r="L34" s="169"/>
      <c r="M34" s="169">
        <f>SUM(M35:M58)</f>
        <v>0</v>
      </c>
      <c r="N34" s="168"/>
      <c r="O34" s="168">
        <f>SUM(O35:O58)</f>
        <v>220</v>
      </c>
      <c r="P34" s="169"/>
      <c r="Q34" s="169"/>
      <c r="R34" s="170"/>
      <c r="S34" s="160"/>
      <c r="T34" s="160">
        <f>SUM(T35:T58)</f>
        <v>0</v>
      </c>
      <c r="U34" s="160"/>
      <c r="V34" s="160"/>
      <c r="AE34" t="s">
        <v>315</v>
      </c>
    </row>
    <row r="35" spans="1:58" outlineLevel="1" x14ac:dyDescent="0.2">
      <c r="A35" s="156"/>
      <c r="B35" s="157"/>
      <c r="C35" s="253" t="s">
        <v>1003</v>
      </c>
      <c r="D35" s="254"/>
      <c r="E35" s="254"/>
      <c r="F35" s="254"/>
      <c r="G35" s="254"/>
      <c r="H35" s="159"/>
      <c r="I35" s="159"/>
      <c r="J35" s="159"/>
      <c r="K35" s="159"/>
      <c r="L35" s="159"/>
      <c r="M35" s="159"/>
      <c r="N35" s="158"/>
      <c r="O35" s="158"/>
      <c r="P35" s="159"/>
      <c r="Q35" s="159"/>
      <c r="R35" s="159"/>
      <c r="S35" s="159"/>
      <c r="T35" s="159"/>
      <c r="U35" s="159"/>
      <c r="V35" s="159"/>
      <c r="W35" s="149"/>
      <c r="X35" s="149"/>
      <c r="Y35" s="149"/>
      <c r="Z35" s="149"/>
      <c r="AA35" s="149"/>
      <c r="AB35" s="149"/>
      <c r="AC35" s="149"/>
      <c r="AD35" s="149"/>
      <c r="AE35" s="149" t="s">
        <v>322</v>
      </c>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row>
    <row r="36" spans="1:58" outlineLevel="1" x14ac:dyDescent="0.2">
      <c r="A36" s="156"/>
      <c r="B36" s="157"/>
      <c r="C36" s="262" t="s">
        <v>1136</v>
      </c>
      <c r="D36" s="263"/>
      <c r="E36" s="263"/>
      <c r="F36" s="263"/>
      <c r="G36" s="263"/>
      <c r="H36" s="159"/>
      <c r="I36" s="159"/>
      <c r="J36" s="159"/>
      <c r="K36" s="159"/>
      <c r="L36" s="159"/>
      <c r="M36" s="159"/>
      <c r="N36" s="158"/>
      <c r="O36" s="158"/>
      <c r="P36" s="159"/>
      <c r="Q36" s="159"/>
      <c r="R36" s="159"/>
      <c r="S36" s="159"/>
      <c r="T36" s="159"/>
      <c r="U36" s="159"/>
      <c r="V36" s="159"/>
      <c r="W36" s="149"/>
      <c r="X36" s="149"/>
      <c r="Y36" s="149"/>
      <c r="Z36" s="149"/>
      <c r="AA36" s="149"/>
      <c r="AB36" s="149"/>
      <c r="AC36" s="149"/>
      <c r="AD36" s="149"/>
      <c r="AE36" s="149" t="s">
        <v>322</v>
      </c>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row>
    <row r="37" spans="1:58" outlineLevel="1" x14ac:dyDescent="0.2">
      <c r="A37" s="171">
        <v>17</v>
      </c>
      <c r="B37" s="172" t="s">
        <v>427</v>
      </c>
      <c r="C37" s="187" t="s">
        <v>1098</v>
      </c>
      <c r="D37" s="173" t="s">
        <v>926</v>
      </c>
      <c r="E37" s="174">
        <v>20</v>
      </c>
      <c r="F37" s="175"/>
      <c r="G37" s="176">
        <f>ROUND(E37*F37,2)</f>
        <v>0</v>
      </c>
      <c r="H37" s="175">
        <v>5530</v>
      </c>
      <c r="I37" s="176">
        <f>ROUND(E37*H37,2)</f>
        <v>110600</v>
      </c>
      <c r="J37" s="175">
        <v>312.5</v>
      </c>
      <c r="K37" s="176">
        <f>ROUND(E37*J37,2)</f>
        <v>6250</v>
      </c>
      <c r="L37" s="176">
        <v>21</v>
      </c>
      <c r="M37" s="176">
        <f>G37*(1+L37/100)</f>
        <v>0</v>
      </c>
      <c r="N37" s="174">
        <v>5</v>
      </c>
      <c r="O37" s="174">
        <f>ROUND(E37*N37,2)</f>
        <v>100</v>
      </c>
      <c r="P37" s="176"/>
      <c r="Q37" s="176" t="s">
        <v>318</v>
      </c>
      <c r="R37" s="177" t="s">
        <v>319</v>
      </c>
      <c r="S37" s="159">
        <v>0</v>
      </c>
      <c r="T37" s="159">
        <f>ROUND(E37*S37,2)</f>
        <v>0</v>
      </c>
      <c r="U37" s="159"/>
      <c r="V37" s="159" t="s">
        <v>207</v>
      </c>
      <c r="W37" s="149"/>
      <c r="X37" s="149"/>
      <c r="Y37" s="149"/>
      <c r="Z37" s="149"/>
      <c r="AA37" s="149"/>
      <c r="AB37" s="149"/>
      <c r="AC37" s="149"/>
      <c r="AD37" s="149"/>
      <c r="AE37" s="149" t="s">
        <v>396</v>
      </c>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row>
    <row r="38" spans="1:58" outlineLevel="1" x14ac:dyDescent="0.2">
      <c r="A38" s="156"/>
      <c r="B38" s="157"/>
      <c r="C38" s="253" t="s">
        <v>1099</v>
      </c>
      <c r="D38" s="254"/>
      <c r="E38" s="254"/>
      <c r="F38" s="254"/>
      <c r="G38" s="254"/>
      <c r="H38" s="159"/>
      <c r="I38" s="159"/>
      <c r="J38" s="159"/>
      <c r="K38" s="159"/>
      <c r="L38" s="159"/>
      <c r="M38" s="159"/>
      <c r="N38" s="158"/>
      <c r="O38" s="158"/>
      <c r="P38" s="159"/>
      <c r="Q38" s="159"/>
      <c r="R38" s="159"/>
      <c r="S38" s="159"/>
      <c r="T38" s="159"/>
      <c r="U38" s="159"/>
      <c r="V38" s="159"/>
      <c r="W38" s="149"/>
      <c r="X38" s="149"/>
      <c r="Y38" s="149"/>
      <c r="Z38" s="149"/>
      <c r="AA38" s="149"/>
      <c r="AB38" s="149"/>
      <c r="AC38" s="149"/>
      <c r="AD38" s="149"/>
      <c r="AE38" s="149" t="s">
        <v>322</v>
      </c>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outlineLevel="1" x14ac:dyDescent="0.2">
      <c r="A39" s="156"/>
      <c r="B39" s="157"/>
      <c r="C39" s="262" t="s">
        <v>1137</v>
      </c>
      <c r="D39" s="263"/>
      <c r="E39" s="263"/>
      <c r="F39" s="263"/>
      <c r="G39" s="263"/>
      <c r="H39" s="159"/>
      <c r="I39" s="159"/>
      <c r="J39" s="159"/>
      <c r="K39" s="159"/>
      <c r="L39" s="159"/>
      <c r="M39" s="159"/>
      <c r="N39" s="158"/>
      <c r="O39" s="158"/>
      <c r="P39" s="159"/>
      <c r="Q39" s="159"/>
      <c r="R39" s="159"/>
      <c r="S39" s="159"/>
      <c r="T39" s="159"/>
      <c r="U39" s="159"/>
      <c r="V39" s="159"/>
      <c r="W39" s="149"/>
      <c r="X39" s="149"/>
      <c r="Y39" s="149"/>
      <c r="Z39" s="149"/>
      <c r="AA39" s="149"/>
      <c r="AB39" s="149"/>
      <c r="AC39" s="149"/>
      <c r="AD39" s="149"/>
      <c r="AE39" s="149" t="s">
        <v>322</v>
      </c>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outlineLevel="1" x14ac:dyDescent="0.2">
      <c r="A40" s="171">
        <v>18</v>
      </c>
      <c r="B40" s="172" t="s">
        <v>429</v>
      </c>
      <c r="C40" s="187" t="s">
        <v>1138</v>
      </c>
      <c r="D40" s="173" t="s">
        <v>926</v>
      </c>
      <c r="E40" s="174">
        <v>6</v>
      </c>
      <c r="F40" s="175"/>
      <c r="G40" s="176">
        <f>ROUND(E40*F40,2)</f>
        <v>0</v>
      </c>
      <c r="H40" s="175">
        <v>19880</v>
      </c>
      <c r="I40" s="176">
        <f>ROUND(E40*H40,2)</f>
        <v>119280</v>
      </c>
      <c r="J40" s="175">
        <v>625</v>
      </c>
      <c r="K40" s="176">
        <f>ROUND(E40*J40,2)</f>
        <v>3750</v>
      </c>
      <c r="L40" s="176">
        <v>21</v>
      </c>
      <c r="M40" s="176">
        <f>G40*(1+L40/100)</f>
        <v>0</v>
      </c>
      <c r="N40" s="174">
        <v>12</v>
      </c>
      <c r="O40" s="174">
        <f>ROUND(E40*N40,2)</f>
        <v>72</v>
      </c>
      <c r="P40" s="176"/>
      <c r="Q40" s="176" t="s">
        <v>318</v>
      </c>
      <c r="R40" s="177" t="s">
        <v>319</v>
      </c>
      <c r="S40" s="159">
        <v>0</v>
      </c>
      <c r="T40" s="159">
        <f>ROUND(E40*S40,2)</f>
        <v>0</v>
      </c>
      <c r="U40" s="159"/>
      <c r="V40" s="159" t="s">
        <v>207</v>
      </c>
      <c r="W40" s="149"/>
      <c r="X40" s="149"/>
      <c r="Y40" s="149"/>
      <c r="Z40" s="149"/>
      <c r="AA40" s="149"/>
      <c r="AB40" s="149"/>
      <c r="AC40" s="149"/>
      <c r="AD40" s="149"/>
      <c r="AE40" s="149" t="s">
        <v>396</v>
      </c>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row>
    <row r="41" spans="1:58" outlineLevel="1" x14ac:dyDescent="0.2">
      <c r="A41" s="156"/>
      <c r="B41" s="157"/>
      <c r="C41" s="253" t="s">
        <v>1139</v>
      </c>
      <c r="D41" s="254"/>
      <c r="E41" s="254"/>
      <c r="F41" s="254"/>
      <c r="G41" s="254"/>
      <c r="H41" s="159"/>
      <c r="I41" s="159"/>
      <c r="J41" s="159"/>
      <c r="K41" s="159"/>
      <c r="L41" s="159"/>
      <c r="M41" s="159"/>
      <c r="N41" s="158"/>
      <c r="O41" s="158"/>
      <c r="P41" s="159"/>
      <c r="Q41" s="159"/>
      <c r="R41" s="159"/>
      <c r="S41" s="159"/>
      <c r="T41" s="159"/>
      <c r="U41" s="159"/>
      <c r="V41" s="159"/>
      <c r="W41" s="149"/>
      <c r="X41" s="149"/>
      <c r="Y41" s="149"/>
      <c r="Z41" s="149"/>
      <c r="AA41" s="149"/>
      <c r="AB41" s="149"/>
      <c r="AC41" s="149"/>
      <c r="AD41" s="149"/>
      <c r="AE41" s="149" t="s">
        <v>322</v>
      </c>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row>
    <row r="42" spans="1:58" outlineLevel="1" x14ac:dyDescent="0.2">
      <c r="A42" s="156"/>
      <c r="B42" s="157"/>
      <c r="C42" s="262" t="s">
        <v>1140</v>
      </c>
      <c r="D42" s="263"/>
      <c r="E42" s="263"/>
      <c r="F42" s="263"/>
      <c r="G42" s="263"/>
      <c r="H42" s="159"/>
      <c r="I42" s="159"/>
      <c r="J42" s="159"/>
      <c r="K42" s="159"/>
      <c r="L42" s="159"/>
      <c r="M42" s="159"/>
      <c r="N42" s="158"/>
      <c r="O42" s="158"/>
      <c r="P42" s="159"/>
      <c r="Q42" s="159"/>
      <c r="R42" s="159"/>
      <c r="S42" s="159"/>
      <c r="T42" s="159"/>
      <c r="U42" s="159"/>
      <c r="V42" s="159"/>
      <c r="W42" s="149"/>
      <c r="X42" s="149"/>
      <c r="Y42" s="149"/>
      <c r="Z42" s="149"/>
      <c r="AA42" s="149"/>
      <c r="AB42" s="149"/>
      <c r="AC42" s="149"/>
      <c r="AD42" s="149"/>
      <c r="AE42" s="149" t="s">
        <v>322</v>
      </c>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row>
    <row r="43" spans="1:58" outlineLevel="1" x14ac:dyDescent="0.2">
      <c r="A43" s="171">
        <v>19</v>
      </c>
      <c r="B43" s="172" t="s">
        <v>431</v>
      </c>
      <c r="C43" s="187" t="s">
        <v>1138</v>
      </c>
      <c r="D43" s="173" t="s">
        <v>926</v>
      </c>
      <c r="E43" s="174">
        <v>4</v>
      </c>
      <c r="F43" s="175"/>
      <c r="G43" s="176">
        <f>ROUND(E43*F43,2)</f>
        <v>0</v>
      </c>
      <c r="H43" s="175">
        <v>19460</v>
      </c>
      <c r="I43" s="176">
        <f>ROUND(E43*H43,2)</f>
        <v>77840</v>
      </c>
      <c r="J43" s="175">
        <v>625</v>
      </c>
      <c r="K43" s="176">
        <f>ROUND(E43*J43,2)</f>
        <v>2500</v>
      </c>
      <c r="L43" s="176">
        <v>21</v>
      </c>
      <c r="M43" s="176">
        <f>G43*(1+L43/100)</f>
        <v>0</v>
      </c>
      <c r="N43" s="174">
        <v>12</v>
      </c>
      <c r="O43" s="174">
        <f>ROUND(E43*N43,2)</f>
        <v>48</v>
      </c>
      <c r="P43" s="176"/>
      <c r="Q43" s="176" t="s">
        <v>318</v>
      </c>
      <c r="R43" s="177" t="s">
        <v>319</v>
      </c>
      <c r="S43" s="159">
        <v>0</v>
      </c>
      <c r="T43" s="159">
        <f>ROUND(E43*S43,2)</f>
        <v>0</v>
      </c>
      <c r="U43" s="159"/>
      <c r="V43" s="159" t="s">
        <v>207</v>
      </c>
      <c r="W43" s="149"/>
      <c r="X43" s="149"/>
      <c r="Y43" s="149"/>
      <c r="Z43" s="149"/>
      <c r="AA43" s="149"/>
      <c r="AB43" s="149"/>
      <c r="AC43" s="149"/>
      <c r="AD43" s="149"/>
      <c r="AE43" s="149" t="s">
        <v>396</v>
      </c>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row>
    <row r="44" spans="1:58" outlineLevel="1" x14ac:dyDescent="0.2">
      <c r="A44" s="156"/>
      <c r="B44" s="157"/>
      <c r="C44" s="253" t="s">
        <v>1141</v>
      </c>
      <c r="D44" s="254"/>
      <c r="E44" s="254"/>
      <c r="F44" s="254"/>
      <c r="G44" s="254"/>
      <c r="H44" s="159"/>
      <c r="I44" s="159"/>
      <c r="J44" s="159"/>
      <c r="K44" s="159"/>
      <c r="L44" s="159"/>
      <c r="M44" s="159"/>
      <c r="N44" s="158"/>
      <c r="O44" s="158"/>
      <c r="P44" s="159"/>
      <c r="Q44" s="159"/>
      <c r="R44" s="159"/>
      <c r="S44" s="159"/>
      <c r="T44" s="159"/>
      <c r="U44" s="159"/>
      <c r="V44" s="159"/>
      <c r="W44" s="149"/>
      <c r="X44" s="149"/>
      <c r="Y44" s="149"/>
      <c r="Z44" s="149"/>
      <c r="AA44" s="149"/>
      <c r="AB44" s="149"/>
      <c r="AC44" s="149"/>
      <c r="AD44" s="149"/>
      <c r="AE44" s="149" t="s">
        <v>322</v>
      </c>
      <c r="AF44" s="149"/>
      <c r="AG44" s="149"/>
      <c r="AH44" s="149"/>
      <c r="AI44" s="149"/>
      <c r="AJ44" s="149"/>
      <c r="AK44" s="149"/>
      <c r="AL44" s="149"/>
      <c r="AM44" s="149"/>
      <c r="AN44" s="149"/>
      <c r="AO44" s="149"/>
      <c r="AP44" s="149"/>
      <c r="AQ44" s="149"/>
      <c r="AR44" s="149"/>
      <c r="AS44" s="149"/>
      <c r="AT44" s="149"/>
      <c r="AU44" s="149"/>
      <c r="AV44" s="149"/>
      <c r="AW44" s="149"/>
      <c r="AX44" s="149"/>
      <c r="AY44" s="178" t="str">
        <f>C44</f>
        <v>NAPŘ.  TYP P16 217 54 nebo podobný; PRO HOŘLAVÉ KAPALINY; PN 40,   DN 25; otevírací přetlak 16,- bar; protitlak cca 8-10bar</v>
      </c>
      <c r="AZ44" s="149"/>
      <c r="BA44" s="149"/>
      <c r="BB44" s="149"/>
      <c r="BC44" s="149"/>
      <c r="BD44" s="149"/>
      <c r="BE44" s="149"/>
      <c r="BF44" s="149"/>
    </row>
    <row r="45" spans="1:58" outlineLevel="1" x14ac:dyDescent="0.2">
      <c r="A45" s="156"/>
      <c r="B45" s="157"/>
      <c r="C45" s="262" t="s">
        <v>1142</v>
      </c>
      <c r="D45" s="263"/>
      <c r="E45" s="263"/>
      <c r="F45" s="263"/>
      <c r="G45" s="263"/>
      <c r="H45" s="159"/>
      <c r="I45" s="159"/>
      <c r="J45" s="159"/>
      <c r="K45" s="159"/>
      <c r="L45" s="159"/>
      <c r="M45" s="159"/>
      <c r="N45" s="158"/>
      <c r="O45" s="158"/>
      <c r="P45" s="159"/>
      <c r="Q45" s="159"/>
      <c r="R45" s="159"/>
      <c r="S45" s="159"/>
      <c r="T45" s="159"/>
      <c r="U45" s="159"/>
      <c r="V45" s="159"/>
      <c r="W45" s="149"/>
      <c r="X45" s="149"/>
      <c r="Y45" s="149"/>
      <c r="Z45" s="149"/>
      <c r="AA45" s="149"/>
      <c r="AB45" s="149"/>
      <c r="AC45" s="149"/>
      <c r="AD45" s="149"/>
      <c r="AE45" s="149" t="s">
        <v>322</v>
      </c>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row>
    <row r="46" spans="1:58" outlineLevel="1" x14ac:dyDescent="0.2">
      <c r="A46" s="179">
        <v>20</v>
      </c>
      <c r="B46" s="180" t="s">
        <v>433</v>
      </c>
      <c r="C46" s="188" t="s">
        <v>1143</v>
      </c>
      <c r="D46" s="181" t="s">
        <v>926</v>
      </c>
      <c r="E46" s="182">
        <v>20</v>
      </c>
      <c r="F46" s="183"/>
      <c r="G46" s="184">
        <f t="shared" ref="G46:G52" si="6">ROUND(E46*F46,2)</f>
        <v>0</v>
      </c>
      <c r="H46" s="183">
        <v>56</v>
      </c>
      <c r="I46" s="184">
        <f t="shared" ref="I46:I52" si="7">ROUND(E46*H46,2)</f>
        <v>1120</v>
      </c>
      <c r="J46" s="183">
        <v>62.5</v>
      </c>
      <c r="K46" s="184">
        <f t="shared" ref="K46:K52" si="8">ROUND(E46*J46,2)</f>
        <v>1250</v>
      </c>
      <c r="L46" s="184">
        <v>21</v>
      </c>
      <c r="M46" s="184">
        <f t="shared" ref="M46:M52" si="9">G46*(1+L46/100)</f>
        <v>0</v>
      </c>
      <c r="N46" s="182">
        <v>0</v>
      </c>
      <c r="O46" s="182">
        <f t="shared" ref="O46:O52" si="10">ROUND(E46*N46,2)</f>
        <v>0</v>
      </c>
      <c r="P46" s="184"/>
      <c r="Q46" s="184" t="s">
        <v>318</v>
      </c>
      <c r="R46" s="185" t="s">
        <v>319</v>
      </c>
      <c r="S46" s="159">
        <v>0</v>
      </c>
      <c r="T46" s="159">
        <f t="shared" ref="T46:T52" si="11">ROUND(E46*S46,2)</f>
        <v>0</v>
      </c>
      <c r="U46" s="159"/>
      <c r="V46" s="159" t="s">
        <v>207</v>
      </c>
      <c r="W46" s="149"/>
      <c r="X46" s="149"/>
      <c r="Y46" s="149"/>
      <c r="Z46" s="149"/>
      <c r="AA46" s="149"/>
      <c r="AB46" s="149"/>
      <c r="AC46" s="149"/>
      <c r="AD46" s="149"/>
      <c r="AE46" s="149" t="s">
        <v>396</v>
      </c>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row>
    <row r="47" spans="1:58" outlineLevel="1" x14ac:dyDescent="0.2">
      <c r="A47" s="179">
        <v>21</v>
      </c>
      <c r="B47" s="180" t="s">
        <v>435</v>
      </c>
      <c r="C47" s="188" t="s">
        <v>1114</v>
      </c>
      <c r="D47" s="181" t="s">
        <v>926</v>
      </c>
      <c r="E47" s="182">
        <v>12</v>
      </c>
      <c r="F47" s="183"/>
      <c r="G47" s="184">
        <f t="shared" si="6"/>
        <v>0</v>
      </c>
      <c r="H47" s="183">
        <v>388.22</v>
      </c>
      <c r="I47" s="184">
        <f t="shared" si="7"/>
        <v>4658.6400000000003</v>
      </c>
      <c r="J47" s="183">
        <v>250</v>
      </c>
      <c r="K47" s="184">
        <f t="shared" si="8"/>
        <v>3000</v>
      </c>
      <c r="L47" s="184">
        <v>21</v>
      </c>
      <c r="M47" s="184">
        <f t="shared" si="9"/>
        <v>0</v>
      </c>
      <c r="N47" s="182">
        <v>0</v>
      </c>
      <c r="O47" s="182">
        <f t="shared" si="10"/>
        <v>0</v>
      </c>
      <c r="P47" s="184"/>
      <c r="Q47" s="184" t="s">
        <v>318</v>
      </c>
      <c r="R47" s="185" t="s">
        <v>319</v>
      </c>
      <c r="S47" s="159">
        <v>0</v>
      </c>
      <c r="T47" s="159">
        <f t="shared" si="11"/>
        <v>0</v>
      </c>
      <c r="U47" s="159"/>
      <c r="V47" s="159" t="s">
        <v>207</v>
      </c>
      <c r="W47" s="149"/>
      <c r="X47" s="149"/>
      <c r="Y47" s="149"/>
      <c r="Z47" s="149"/>
      <c r="AA47" s="149"/>
      <c r="AB47" s="149"/>
      <c r="AC47" s="149"/>
      <c r="AD47" s="149"/>
      <c r="AE47" s="149" t="s">
        <v>396</v>
      </c>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row>
    <row r="48" spans="1:58" outlineLevel="1" x14ac:dyDescent="0.2">
      <c r="A48" s="179">
        <v>22</v>
      </c>
      <c r="B48" s="180" t="s">
        <v>437</v>
      </c>
      <c r="C48" s="188" t="s">
        <v>1144</v>
      </c>
      <c r="D48" s="181" t="s">
        <v>926</v>
      </c>
      <c r="E48" s="182">
        <v>8</v>
      </c>
      <c r="F48" s="183"/>
      <c r="G48" s="184">
        <f t="shared" si="6"/>
        <v>0</v>
      </c>
      <c r="H48" s="183">
        <v>3500</v>
      </c>
      <c r="I48" s="184">
        <f t="shared" si="7"/>
        <v>28000</v>
      </c>
      <c r="J48" s="183">
        <v>187.5</v>
      </c>
      <c r="K48" s="184">
        <f t="shared" si="8"/>
        <v>1500</v>
      </c>
      <c r="L48" s="184">
        <v>21</v>
      </c>
      <c r="M48" s="184">
        <f t="shared" si="9"/>
        <v>0</v>
      </c>
      <c r="N48" s="182">
        <v>0</v>
      </c>
      <c r="O48" s="182">
        <f t="shared" si="10"/>
        <v>0</v>
      </c>
      <c r="P48" s="184"/>
      <c r="Q48" s="184" t="s">
        <v>318</v>
      </c>
      <c r="R48" s="185" t="s">
        <v>319</v>
      </c>
      <c r="S48" s="159">
        <v>0</v>
      </c>
      <c r="T48" s="159">
        <f t="shared" si="11"/>
        <v>0</v>
      </c>
      <c r="U48" s="159"/>
      <c r="V48" s="159" t="s">
        <v>207</v>
      </c>
      <c r="W48" s="149"/>
      <c r="X48" s="149"/>
      <c r="Y48" s="149"/>
      <c r="Z48" s="149"/>
      <c r="AA48" s="149"/>
      <c r="AB48" s="149"/>
      <c r="AC48" s="149"/>
      <c r="AD48" s="149"/>
      <c r="AE48" s="149" t="s">
        <v>396</v>
      </c>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row>
    <row r="49" spans="1:58" outlineLevel="1" x14ac:dyDescent="0.2">
      <c r="A49" s="179">
        <v>23</v>
      </c>
      <c r="B49" s="180" t="s">
        <v>439</v>
      </c>
      <c r="C49" s="188" t="s">
        <v>1145</v>
      </c>
      <c r="D49" s="181" t="s">
        <v>926</v>
      </c>
      <c r="E49" s="182">
        <v>12</v>
      </c>
      <c r="F49" s="183"/>
      <c r="G49" s="184">
        <f t="shared" si="6"/>
        <v>0</v>
      </c>
      <c r="H49" s="183">
        <v>6300</v>
      </c>
      <c r="I49" s="184">
        <f t="shared" si="7"/>
        <v>75600</v>
      </c>
      <c r="J49" s="183">
        <v>250</v>
      </c>
      <c r="K49" s="184">
        <f t="shared" si="8"/>
        <v>3000</v>
      </c>
      <c r="L49" s="184">
        <v>21</v>
      </c>
      <c r="M49" s="184">
        <f t="shared" si="9"/>
        <v>0</v>
      </c>
      <c r="N49" s="182">
        <v>0</v>
      </c>
      <c r="O49" s="182">
        <f t="shared" si="10"/>
        <v>0</v>
      </c>
      <c r="P49" s="184"/>
      <c r="Q49" s="184" t="s">
        <v>318</v>
      </c>
      <c r="R49" s="185" t="s">
        <v>319</v>
      </c>
      <c r="S49" s="159">
        <v>0</v>
      </c>
      <c r="T49" s="159">
        <f t="shared" si="11"/>
        <v>0</v>
      </c>
      <c r="U49" s="159"/>
      <c r="V49" s="159" t="s">
        <v>207</v>
      </c>
      <c r="W49" s="149"/>
      <c r="X49" s="149"/>
      <c r="Y49" s="149"/>
      <c r="Z49" s="149"/>
      <c r="AA49" s="149"/>
      <c r="AB49" s="149"/>
      <c r="AC49" s="149"/>
      <c r="AD49" s="149"/>
      <c r="AE49" s="149" t="s">
        <v>396</v>
      </c>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row>
    <row r="50" spans="1:58" outlineLevel="1" x14ac:dyDescent="0.2">
      <c r="A50" s="179">
        <v>24</v>
      </c>
      <c r="B50" s="180" t="s">
        <v>441</v>
      </c>
      <c r="C50" s="188" t="s">
        <v>1146</v>
      </c>
      <c r="D50" s="181" t="s">
        <v>926</v>
      </c>
      <c r="E50" s="182">
        <v>20</v>
      </c>
      <c r="F50" s="183"/>
      <c r="G50" s="184">
        <f t="shared" si="6"/>
        <v>0</v>
      </c>
      <c r="H50" s="183">
        <v>350</v>
      </c>
      <c r="I50" s="184">
        <f t="shared" si="7"/>
        <v>7000</v>
      </c>
      <c r="J50" s="183">
        <v>62.5</v>
      </c>
      <c r="K50" s="184">
        <f t="shared" si="8"/>
        <v>1250</v>
      </c>
      <c r="L50" s="184">
        <v>21</v>
      </c>
      <c r="M50" s="184">
        <f t="shared" si="9"/>
        <v>0</v>
      </c>
      <c r="N50" s="182">
        <v>0</v>
      </c>
      <c r="O50" s="182">
        <f t="shared" si="10"/>
        <v>0</v>
      </c>
      <c r="P50" s="184"/>
      <c r="Q50" s="184" t="s">
        <v>318</v>
      </c>
      <c r="R50" s="185" t="s">
        <v>319</v>
      </c>
      <c r="S50" s="159">
        <v>0</v>
      </c>
      <c r="T50" s="159">
        <f t="shared" si="11"/>
        <v>0</v>
      </c>
      <c r="U50" s="159"/>
      <c r="V50" s="159" t="s">
        <v>207</v>
      </c>
      <c r="W50" s="149"/>
      <c r="X50" s="149"/>
      <c r="Y50" s="149"/>
      <c r="Z50" s="149"/>
      <c r="AA50" s="149"/>
      <c r="AB50" s="149"/>
      <c r="AC50" s="149"/>
      <c r="AD50" s="149"/>
      <c r="AE50" s="149" t="s">
        <v>396</v>
      </c>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row>
    <row r="51" spans="1:58" outlineLevel="1" x14ac:dyDescent="0.2">
      <c r="A51" s="179">
        <v>25</v>
      </c>
      <c r="B51" s="180" t="s">
        <v>443</v>
      </c>
      <c r="C51" s="188" t="s">
        <v>1042</v>
      </c>
      <c r="D51" s="181" t="s">
        <v>926</v>
      </c>
      <c r="E51" s="182">
        <v>40</v>
      </c>
      <c r="F51" s="183"/>
      <c r="G51" s="184">
        <f t="shared" si="6"/>
        <v>0</v>
      </c>
      <c r="H51" s="183">
        <v>490</v>
      </c>
      <c r="I51" s="184">
        <f t="shared" si="7"/>
        <v>19600</v>
      </c>
      <c r="J51" s="183">
        <v>62.5</v>
      </c>
      <c r="K51" s="184">
        <f t="shared" si="8"/>
        <v>2500</v>
      </c>
      <c r="L51" s="184">
        <v>21</v>
      </c>
      <c r="M51" s="184">
        <f t="shared" si="9"/>
        <v>0</v>
      </c>
      <c r="N51" s="182">
        <v>0</v>
      </c>
      <c r="O51" s="182">
        <f t="shared" si="10"/>
        <v>0</v>
      </c>
      <c r="P51" s="184"/>
      <c r="Q51" s="184" t="s">
        <v>318</v>
      </c>
      <c r="R51" s="185" t="s">
        <v>319</v>
      </c>
      <c r="S51" s="159">
        <v>0</v>
      </c>
      <c r="T51" s="159">
        <f t="shared" si="11"/>
        <v>0</v>
      </c>
      <c r="U51" s="159"/>
      <c r="V51" s="159" t="s">
        <v>207</v>
      </c>
      <c r="W51" s="149"/>
      <c r="X51" s="149"/>
      <c r="Y51" s="149"/>
      <c r="Z51" s="149"/>
      <c r="AA51" s="149"/>
      <c r="AB51" s="149"/>
      <c r="AC51" s="149"/>
      <c r="AD51" s="149"/>
      <c r="AE51" s="149" t="s">
        <v>396</v>
      </c>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row>
    <row r="52" spans="1:58" ht="22.5" outlineLevel="1" x14ac:dyDescent="0.2">
      <c r="A52" s="171">
        <v>26</v>
      </c>
      <c r="B52" s="172" t="s">
        <v>445</v>
      </c>
      <c r="C52" s="187" t="s">
        <v>1043</v>
      </c>
      <c r="D52" s="173" t="s">
        <v>1044</v>
      </c>
      <c r="E52" s="174">
        <v>300</v>
      </c>
      <c r="F52" s="175"/>
      <c r="G52" s="176">
        <f t="shared" si="6"/>
        <v>0</v>
      </c>
      <c r="H52" s="175">
        <v>77</v>
      </c>
      <c r="I52" s="176">
        <f t="shared" si="7"/>
        <v>23100</v>
      </c>
      <c r="J52" s="175">
        <v>137.5</v>
      </c>
      <c r="K52" s="176">
        <f t="shared" si="8"/>
        <v>41250</v>
      </c>
      <c r="L52" s="176">
        <v>21</v>
      </c>
      <c r="M52" s="176">
        <f t="shared" si="9"/>
        <v>0</v>
      </c>
      <c r="N52" s="174">
        <v>0</v>
      </c>
      <c r="O52" s="174">
        <f t="shared" si="10"/>
        <v>0</v>
      </c>
      <c r="P52" s="176"/>
      <c r="Q52" s="176" t="s">
        <v>318</v>
      </c>
      <c r="R52" s="177" t="s">
        <v>319</v>
      </c>
      <c r="S52" s="159">
        <v>0</v>
      </c>
      <c r="T52" s="159">
        <f t="shared" si="11"/>
        <v>0</v>
      </c>
      <c r="U52" s="159"/>
      <c r="V52" s="159" t="s">
        <v>207</v>
      </c>
      <c r="W52" s="149"/>
      <c r="X52" s="149"/>
      <c r="Y52" s="149"/>
      <c r="Z52" s="149"/>
      <c r="AA52" s="149"/>
      <c r="AB52" s="149"/>
      <c r="AC52" s="149"/>
      <c r="AD52" s="149"/>
      <c r="AE52" s="149" t="s">
        <v>396</v>
      </c>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row>
    <row r="53" spans="1:58" outlineLevel="1" x14ac:dyDescent="0.2">
      <c r="A53" s="156"/>
      <c r="B53" s="157"/>
      <c r="C53" s="253" t="s">
        <v>1125</v>
      </c>
      <c r="D53" s="254"/>
      <c r="E53" s="254"/>
      <c r="F53" s="254"/>
      <c r="G53" s="254"/>
      <c r="H53" s="159"/>
      <c r="I53" s="159"/>
      <c r="J53" s="159"/>
      <c r="K53" s="159"/>
      <c r="L53" s="159"/>
      <c r="M53" s="159"/>
      <c r="N53" s="158"/>
      <c r="O53" s="158"/>
      <c r="P53" s="159"/>
      <c r="Q53" s="159"/>
      <c r="R53" s="159"/>
      <c r="S53" s="159"/>
      <c r="T53" s="159"/>
      <c r="U53" s="159"/>
      <c r="V53" s="159"/>
      <c r="W53" s="149"/>
      <c r="X53" s="149"/>
      <c r="Y53" s="149"/>
      <c r="Z53" s="149"/>
      <c r="AA53" s="149"/>
      <c r="AB53" s="149"/>
      <c r="AC53" s="149"/>
      <c r="AD53" s="149"/>
      <c r="AE53" s="149" t="s">
        <v>322</v>
      </c>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row>
    <row r="54" spans="1:58" ht="22.5" outlineLevel="1" x14ac:dyDescent="0.2">
      <c r="A54" s="179">
        <v>27</v>
      </c>
      <c r="B54" s="180" t="s">
        <v>447</v>
      </c>
      <c r="C54" s="188" t="s">
        <v>1045</v>
      </c>
      <c r="D54" s="181" t="s">
        <v>933</v>
      </c>
      <c r="E54" s="182">
        <v>1</v>
      </c>
      <c r="F54" s="183"/>
      <c r="G54" s="184">
        <f>ROUND(E54*F54,2)</f>
        <v>0</v>
      </c>
      <c r="H54" s="183">
        <v>0</v>
      </c>
      <c r="I54" s="184">
        <f>ROUND(E54*H54,2)</f>
        <v>0</v>
      </c>
      <c r="J54" s="183">
        <v>71756.25</v>
      </c>
      <c r="K54" s="184">
        <f>ROUND(E54*J54,2)</f>
        <v>71756.25</v>
      </c>
      <c r="L54" s="184">
        <v>21</v>
      </c>
      <c r="M54" s="184">
        <f>G54*(1+L54/100)</f>
        <v>0</v>
      </c>
      <c r="N54" s="182">
        <v>0</v>
      </c>
      <c r="O54" s="182">
        <f>ROUND(E54*N54,2)</f>
        <v>0</v>
      </c>
      <c r="P54" s="184"/>
      <c r="Q54" s="184" t="s">
        <v>318</v>
      </c>
      <c r="R54" s="185" t="s">
        <v>319</v>
      </c>
      <c r="S54" s="159">
        <v>0</v>
      </c>
      <c r="T54" s="159">
        <f>ROUND(E54*S54,2)</f>
        <v>0</v>
      </c>
      <c r="U54" s="159"/>
      <c r="V54" s="159" t="s">
        <v>207</v>
      </c>
      <c r="W54" s="149"/>
      <c r="X54" s="149"/>
      <c r="Y54" s="149"/>
      <c r="Z54" s="149"/>
      <c r="AA54" s="149"/>
      <c r="AB54" s="149"/>
      <c r="AC54" s="149"/>
      <c r="AD54" s="149"/>
      <c r="AE54" s="149" t="s">
        <v>396</v>
      </c>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row>
    <row r="55" spans="1:58" ht="22.5" outlineLevel="1" x14ac:dyDescent="0.2">
      <c r="A55" s="171">
        <v>28</v>
      </c>
      <c r="B55" s="172" t="s">
        <v>449</v>
      </c>
      <c r="C55" s="187" t="s">
        <v>1046</v>
      </c>
      <c r="D55" s="173" t="s">
        <v>933</v>
      </c>
      <c r="E55" s="174">
        <v>1</v>
      </c>
      <c r="F55" s="175"/>
      <c r="G55" s="176">
        <f>ROUND(E55*F55,2)</f>
        <v>0</v>
      </c>
      <c r="H55" s="175">
        <v>0</v>
      </c>
      <c r="I55" s="176">
        <f>ROUND(E55*H55,2)</f>
        <v>0</v>
      </c>
      <c r="J55" s="175">
        <v>22500</v>
      </c>
      <c r="K55" s="176">
        <f>ROUND(E55*J55,2)</f>
        <v>22500</v>
      </c>
      <c r="L55" s="176">
        <v>21</v>
      </c>
      <c r="M55" s="176">
        <f>G55*(1+L55/100)</f>
        <v>0</v>
      </c>
      <c r="N55" s="174">
        <v>0</v>
      </c>
      <c r="O55" s="174">
        <f>ROUND(E55*N55,2)</f>
        <v>0</v>
      </c>
      <c r="P55" s="176"/>
      <c r="Q55" s="176" t="s">
        <v>318</v>
      </c>
      <c r="R55" s="177" t="s">
        <v>319</v>
      </c>
      <c r="S55" s="159">
        <v>0</v>
      </c>
      <c r="T55" s="159">
        <f>ROUND(E55*S55,2)</f>
        <v>0</v>
      </c>
      <c r="U55" s="159"/>
      <c r="V55" s="159" t="s">
        <v>207</v>
      </c>
      <c r="W55" s="149"/>
      <c r="X55" s="149"/>
      <c r="Y55" s="149"/>
      <c r="Z55" s="149"/>
      <c r="AA55" s="149"/>
      <c r="AB55" s="149"/>
      <c r="AC55" s="149"/>
      <c r="AD55" s="149"/>
      <c r="AE55" s="149" t="s">
        <v>396</v>
      </c>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row>
    <row r="56" spans="1:58" outlineLevel="1" x14ac:dyDescent="0.2">
      <c r="A56" s="156"/>
      <c r="B56" s="157"/>
      <c r="C56" s="253" t="s">
        <v>1047</v>
      </c>
      <c r="D56" s="254"/>
      <c r="E56" s="254"/>
      <c r="F56" s="254"/>
      <c r="G56" s="254"/>
      <c r="H56" s="159"/>
      <c r="I56" s="159"/>
      <c r="J56" s="159"/>
      <c r="K56" s="159"/>
      <c r="L56" s="159"/>
      <c r="M56" s="159"/>
      <c r="N56" s="158"/>
      <c r="O56" s="158"/>
      <c r="P56" s="159"/>
      <c r="Q56" s="159"/>
      <c r="R56" s="159"/>
      <c r="S56" s="159"/>
      <c r="T56" s="159"/>
      <c r="U56" s="159"/>
      <c r="V56" s="159"/>
      <c r="W56" s="149"/>
      <c r="X56" s="149"/>
      <c r="Y56" s="149"/>
      <c r="Z56" s="149"/>
      <c r="AA56" s="149"/>
      <c r="AB56" s="149"/>
      <c r="AC56" s="149"/>
      <c r="AD56" s="149"/>
      <c r="AE56" s="149" t="s">
        <v>322</v>
      </c>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row>
    <row r="57" spans="1:58" outlineLevel="1" x14ac:dyDescent="0.2">
      <c r="A57" s="179">
        <v>29</v>
      </c>
      <c r="B57" s="180" t="s">
        <v>451</v>
      </c>
      <c r="C57" s="188" t="s">
        <v>1048</v>
      </c>
      <c r="D57" s="181" t="s">
        <v>933</v>
      </c>
      <c r="E57" s="182">
        <v>1</v>
      </c>
      <c r="F57" s="183"/>
      <c r="G57" s="184">
        <f>ROUND(E57*F57,2)</f>
        <v>0</v>
      </c>
      <c r="H57" s="183">
        <v>0</v>
      </c>
      <c r="I57" s="184">
        <f>ROUND(E57*H57,2)</f>
        <v>0</v>
      </c>
      <c r="J57" s="183">
        <v>16000</v>
      </c>
      <c r="K57" s="184">
        <f>ROUND(E57*J57,2)</f>
        <v>16000</v>
      </c>
      <c r="L57" s="184">
        <v>21</v>
      </c>
      <c r="M57" s="184">
        <f>G57*(1+L57/100)</f>
        <v>0</v>
      </c>
      <c r="N57" s="182">
        <v>0</v>
      </c>
      <c r="O57" s="182">
        <f>ROUND(E57*N57,2)</f>
        <v>0</v>
      </c>
      <c r="P57" s="184"/>
      <c r="Q57" s="184" t="s">
        <v>318</v>
      </c>
      <c r="R57" s="185" t="s">
        <v>319</v>
      </c>
      <c r="S57" s="159">
        <v>0</v>
      </c>
      <c r="T57" s="159">
        <f>ROUND(E57*S57,2)</f>
        <v>0</v>
      </c>
      <c r="U57" s="159"/>
      <c r="V57" s="159" t="s">
        <v>207</v>
      </c>
      <c r="W57" s="149"/>
      <c r="X57" s="149"/>
      <c r="Y57" s="149"/>
      <c r="Z57" s="149"/>
      <c r="AA57" s="149"/>
      <c r="AB57" s="149"/>
      <c r="AC57" s="149"/>
      <c r="AD57" s="149"/>
      <c r="AE57" s="149" t="s">
        <v>396</v>
      </c>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row>
    <row r="58" spans="1:58" outlineLevel="1" x14ac:dyDescent="0.2">
      <c r="A58" s="179">
        <v>30</v>
      </c>
      <c r="B58" s="180" t="s">
        <v>453</v>
      </c>
      <c r="C58" s="188" t="s">
        <v>1049</v>
      </c>
      <c r="D58" s="181" t="s">
        <v>933</v>
      </c>
      <c r="E58" s="182">
        <v>1</v>
      </c>
      <c r="F58" s="183"/>
      <c r="G58" s="184">
        <f>ROUND(E58*F58,2)</f>
        <v>0</v>
      </c>
      <c r="H58" s="183">
        <v>0</v>
      </c>
      <c r="I58" s="184">
        <f>ROUND(E58*H58,2)</f>
        <v>0</v>
      </c>
      <c r="J58" s="183">
        <v>2400</v>
      </c>
      <c r="K58" s="184">
        <f>ROUND(E58*J58,2)</f>
        <v>2400</v>
      </c>
      <c r="L58" s="184">
        <v>21</v>
      </c>
      <c r="M58" s="184">
        <f>G58*(1+L58/100)</f>
        <v>0</v>
      </c>
      <c r="N58" s="182">
        <v>0</v>
      </c>
      <c r="O58" s="182">
        <f>ROUND(E58*N58,2)</f>
        <v>0</v>
      </c>
      <c r="P58" s="184"/>
      <c r="Q58" s="184" t="s">
        <v>318</v>
      </c>
      <c r="R58" s="185" t="s">
        <v>319</v>
      </c>
      <c r="S58" s="159">
        <v>0</v>
      </c>
      <c r="T58" s="159">
        <f>ROUND(E58*S58,2)</f>
        <v>0</v>
      </c>
      <c r="U58" s="159"/>
      <c r="V58" s="159" t="s">
        <v>207</v>
      </c>
      <c r="W58" s="149"/>
      <c r="X58" s="149"/>
      <c r="Y58" s="149"/>
      <c r="Z58" s="149"/>
      <c r="AA58" s="149"/>
      <c r="AB58" s="149"/>
      <c r="AC58" s="149"/>
      <c r="AD58" s="149"/>
      <c r="AE58" s="149" t="s">
        <v>396</v>
      </c>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row>
    <row r="59" spans="1:58" x14ac:dyDescent="0.2">
      <c r="A59" s="161" t="s">
        <v>314</v>
      </c>
      <c r="B59" s="162" t="s">
        <v>118</v>
      </c>
      <c r="C59" s="186" t="s">
        <v>171</v>
      </c>
      <c r="D59" s="163"/>
      <c r="E59" s="164"/>
      <c r="F59" s="165"/>
      <c r="G59" s="165">
        <f>SUMIF(AE60:AE61,"&lt;&gt;NOR",G60:G61)</f>
        <v>0</v>
      </c>
      <c r="H59" s="165"/>
      <c r="I59" s="165">
        <f>SUM(I60:I61)</f>
        <v>0</v>
      </c>
      <c r="J59" s="165"/>
      <c r="K59" s="165">
        <f>SUM(K60:K61)</f>
        <v>37500</v>
      </c>
      <c r="L59" s="165"/>
      <c r="M59" s="165">
        <f>SUM(M60:M61)</f>
        <v>0</v>
      </c>
      <c r="N59" s="164"/>
      <c r="O59" s="164">
        <f>SUM(O60:O61)</f>
        <v>0</v>
      </c>
      <c r="P59" s="165"/>
      <c r="Q59" s="165"/>
      <c r="R59" s="166"/>
      <c r="S59" s="160"/>
      <c r="T59" s="160">
        <f>SUM(T60:T61)</f>
        <v>0</v>
      </c>
      <c r="U59" s="160"/>
      <c r="V59" s="160"/>
      <c r="AE59" t="s">
        <v>315</v>
      </c>
    </row>
    <row r="60" spans="1:58" ht="22.5" outlineLevel="1" x14ac:dyDescent="0.2">
      <c r="A60" s="171">
        <v>31</v>
      </c>
      <c r="B60" s="172" t="s">
        <v>455</v>
      </c>
      <c r="C60" s="187" t="s">
        <v>2341</v>
      </c>
      <c r="D60" s="173" t="s">
        <v>1051</v>
      </c>
      <c r="E60" s="174">
        <v>30</v>
      </c>
      <c r="F60" s="175"/>
      <c r="G60" s="176">
        <f>ROUND(E60*F60,2)</f>
        <v>0</v>
      </c>
      <c r="H60" s="175">
        <v>0</v>
      </c>
      <c r="I60" s="176">
        <f>ROUND(E60*H60,2)</f>
        <v>0</v>
      </c>
      <c r="J60" s="175">
        <v>1250</v>
      </c>
      <c r="K60" s="176">
        <f>ROUND(E60*J60,2)</f>
        <v>37500</v>
      </c>
      <c r="L60" s="176">
        <v>21</v>
      </c>
      <c r="M60" s="176">
        <f>G60*(1+L60/100)</f>
        <v>0</v>
      </c>
      <c r="N60" s="174">
        <v>0</v>
      </c>
      <c r="O60" s="174">
        <f>ROUND(E60*N60,2)</f>
        <v>0</v>
      </c>
      <c r="P60" s="176"/>
      <c r="Q60" s="176" t="s">
        <v>318</v>
      </c>
      <c r="R60" s="177" t="s">
        <v>319</v>
      </c>
      <c r="S60" s="159">
        <v>0</v>
      </c>
      <c r="T60" s="159">
        <f>ROUND(E60*S60,2)</f>
        <v>0</v>
      </c>
      <c r="U60" s="159"/>
      <c r="V60" s="159" t="s">
        <v>207</v>
      </c>
      <c r="W60" s="149"/>
      <c r="X60" s="149"/>
      <c r="Y60" s="149"/>
      <c r="Z60" s="149"/>
      <c r="AA60" s="149"/>
      <c r="AB60" s="149"/>
      <c r="AC60" s="149"/>
      <c r="AD60" s="149"/>
      <c r="AE60" s="149" t="s">
        <v>396</v>
      </c>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row>
    <row r="61" spans="1:58" ht="33.75" outlineLevel="1" x14ac:dyDescent="0.2">
      <c r="A61" s="156"/>
      <c r="B61" s="157"/>
      <c r="C61" s="253" t="s">
        <v>2346</v>
      </c>
      <c r="D61" s="254"/>
      <c r="E61" s="254"/>
      <c r="F61" s="254"/>
      <c r="G61" s="254"/>
      <c r="H61" s="159"/>
      <c r="I61" s="159"/>
      <c r="J61" s="159"/>
      <c r="K61" s="159"/>
      <c r="L61" s="159"/>
      <c r="M61" s="159"/>
      <c r="N61" s="158"/>
      <c r="O61" s="158"/>
      <c r="P61" s="159"/>
      <c r="Q61" s="159"/>
      <c r="R61" s="159"/>
      <c r="S61" s="159"/>
      <c r="T61" s="159"/>
      <c r="U61" s="159"/>
      <c r="V61" s="159"/>
      <c r="W61" s="149"/>
      <c r="X61" s="149"/>
      <c r="Y61" s="149"/>
      <c r="Z61" s="149"/>
      <c r="AA61" s="149"/>
      <c r="AB61" s="149"/>
      <c r="AC61" s="149"/>
      <c r="AD61" s="149"/>
      <c r="AE61" s="149" t="s">
        <v>322</v>
      </c>
      <c r="AF61" s="149"/>
      <c r="AG61" s="149"/>
      <c r="AH61" s="149"/>
      <c r="AI61" s="149"/>
      <c r="AJ61" s="149"/>
      <c r="AK61" s="149"/>
      <c r="AL61" s="149"/>
      <c r="AM61" s="149"/>
      <c r="AN61" s="149"/>
      <c r="AO61" s="149"/>
      <c r="AP61" s="149"/>
      <c r="AQ61" s="149"/>
      <c r="AR61" s="149"/>
      <c r="AS61" s="149"/>
      <c r="AT61" s="149"/>
      <c r="AU61" s="149"/>
      <c r="AV61" s="149"/>
      <c r="AW61" s="149"/>
      <c r="AX61" s="149"/>
      <c r="AY61" s="178" t="str">
        <f>C61</f>
        <v>POZN.: DRUH NÁTĚROVÉ HMOTY A ODSTÍN URČIT S INVESTOREM PŘI REALIZACI DLE JEHO ZVYKLOSTÍ; NÁTĚROVÉ HMOTY MUSÍ ODOLÁVAT PROVOZNÍM PODMÍNKÁM  - TEPLOTY ; PŮSOBENÍ MEDIA;  NÁTĚRY UVAŽOVÁNY PRO  NOVÝ  TECHNOLOGICKÝ POTRUBNÍ ROZVOD V PS 500 VČ. DOPLŇK. KONSTRUKCÍ</v>
      </c>
      <c r="AZ61" s="149"/>
      <c r="BA61" s="149"/>
      <c r="BB61" s="149"/>
      <c r="BC61" s="149"/>
      <c r="BD61" s="149"/>
      <c r="BE61" s="149"/>
      <c r="BF61" s="149"/>
    </row>
    <row r="62" spans="1:58" x14ac:dyDescent="0.2">
      <c r="A62" s="161" t="s">
        <v>314</v>
      </c>
      <c r="B62" s="162" t="s">
        <v>120</v>
      </c>
      <c r="C62" s="186" t="s">
        <v>174</v>
      </c>
      <c r="D62" s="163"/>
      <c r="E62" s="164"/>
      <c r="F62" s="165"/>
      <c r="G62" s="165">
        <f>SUMIF(AE63:AE64,"&lt;&gt;NOR",G63:G64)</f>
        <v>0</v>
      </c>
      <c r="H62" s="165"/>
      <c r="I62" s="165">
        <f>SUM(I63:I64)</f>
        <v>0</v>
      </c>
      <c r="J62" s="165"/>
      <c r="K62" s="165">
        <f>SUM(K63:K64)</f>
        <v>193750</v>
      </c>
      <c r="L62" s="165"/>
      <c r="M62" s="165">
        <f>SUM(M63:M64)</f>
        <v>0</v>
      </c>
      <c r="N62" s="164"/>
      <c r="O62" s="164">
        <f>SUM(O63:O64)</f>
        <v>0</v>
      </c>
      <c r="P62" s="165"/>
      <c r="Q62" s="165"/>
      <c r="R62" s="166"/>
      <c r="S62" s="160"/>
      <c r="T62" s="160">
        <f>SUM(T63:T64)</f>
        <v>0</v>
      </c>
      <c r="U62" s="160"/>
      <c r="V62" s="160"/>
      <c r="AE62" t="s">
        <v>315</v>
      </c>
    </row>
    <row r="63" spans="1:58" ht="22.5" outlineLevel="1" x14ac:dyDescent="0.2">
      <c r="A63" s="171">
        <v>32</v>
      </c>
      <c r="B63" s="172" t="s">
        <v>457</v>
      </c>
      <c r="C63" s="187" t="s">
        <v>1147</v>
      </c>
      <c r="D63" s="173" t="s">
        <v>933</v>
      </c>
      <c r="E63" s="174">
        <v>1</v>
      </c>
      <c r="F63" s="175"/>
      <c r="G63" s="176">
        <f>ROUND(E63*F63,2)</f>
        <v>0</v>
      </c>
      <c r="H63" s="175">
        <v>0</v>
      </c>
      <c r="I63" s="176">
        <f>ROUND(E63*H63,2)</f>
        <v>0</v>
      </c>
      <c r="J63" s="175">
        <v>193750</v>
      </c>
      <c r="K63" s="176">
        <f>ROUND(E63*J63,2)</f>
        <v>193750</v>
      </c>
      <c r="L63" s="176">
        <v>21</v>
      </c>
      <c r="M63" s="176">
        <f>G63*(1+L63/100)</f>
        <v>0</v>
      </c>
      <c r="N63" s="174">
        <v>0</v>
      </c>
      <c r="O63" s="174">
        <f>ROUND(E63*N63,2)</f>
        <v>0</v>
      </c>
      <c r="P63" s="176"/>
      <c r="Q63" s="176" t="s">
        <v>318</v>
      </c>
      <c r="R63" s="177" t="s">
        <v>319</v>
      </c>
      <c r="S63" s="159">
        <v>0</v>
      </c>
      <c r="T63" s="159">
        <f>ROUND(E63*S63,2)</f>
        <v>0</v>
      </c>
      <c r="U63" s="159"/>
      <c r="V63" s="159" t="s">
        <v>207</v>
      </c>
      <c r="W63" s="149"/>
      <c r="X63" s="149"/>
      <c r="Y63" s="149"/>
      <c r="Z63" s="149"/>
      <c r="AA63" s="149"/>
      <c r="AB63" s="149"/>
      <c r="AC63" s="149"/>
      <c r="AD63" s="149"/>
      <c r="AE63" s="149" t="s">
        <v>396</v>
      </c>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row>
    <row r="64" spans="1:58" outlineLevel="1" x14ac:dyDescent="0.2">
      <c r="A64" s="156"/>
      <c r="B64" s="157"/>
      <c r="C64" s="253" t="s">
        <v>1127</v>
      </c>
      <c r="D64" s="254"/>
      <c r="E64" s="254"/>
      <c r="F64" s="254"/>
      <c r="G64" s="254"/>
      <c r="H64" s="159"/>
      <c r="I64" s="159"/>
      <c r="J64" s="159"/>
      <c r="K64" s="159"/>
      <c r="L64" s="159"/>
      <c r="M64" s="159"/>
      <c r="N64" s="158"/>
      <c r="O64" s="158"/>
      <c r="P64" s="159"/>
      <c r="Q64" s="159"/>
      <c r="R64" s="159"/>
      <c r="S64" s="159"/>
      <c r="T64" s="159"/>
      <c r="U64" s="159"/>
      <c r="V64" s="159"/>
      <c r="W64" s="149"/>
      <c r="X64" s="149"/>
      <c r="Y64" s="149"/>
      <c r="Z64" s="149"/>
      <c r="AA64" s="149"/>
      <c r="AB64" s="149"/>
      <c r="AC64" s="149"/>
      <c r="AD64" s="149"/>
      <c r="AE64" s="149" t="s">
        <v>322</v>
      </c>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row>
    <row r="65" spans="1:31" x14ac:dyDescent="0.2">
      <c r="A65" s="3"/>
      <c r="B65" s="4"/>
      <c r="C65" s="189"/>
      <c r="D65" s="6"/>
      <c r="E65" s="3"/>
      <c r="F65" s="3"/>
      <c r="G65" s="3"/>
      <c r="H65" s="3"/>
      <c r="I65" s="3"/>
      <c r="J65" s="3"/>
      <c r="K65" s="3"/>
      <c r="L65" s="3"/>
      <c r="M65" s="3"/>
      <c r="N65" s="3"/>
      <c r="O65" s="3"/>
      <c r="P65" s="3"/>
      <c r="Q65" s="3"/>
      <c r="R65" s="3"/>
      <c r="S65" s="3"/>
      <c r="T65" s="3"/>
      <c r="U65" s="3"/>
      <c r="V65" s="3"/>
      <c r="AC65">
        <v>15</v>
      </c>
      <c r="AD65">
        <v>21</v>
      </c>
      <c r="AE65" t="s">
        <v>301</v>
      </c>
    </row>
    <row r="66" spans="1:31" x14ac:dyDescent="0.2">
      <c r="A66" s="152"/>
      <c r="B66" s="153" t="s">
        <v>29</v>
      </c>
      <c r="C66" s="190"/>
      <c r="D66" s="154"/>
      <c r="E66" s="155"/>
      <c r="F66" s="155"/>
      <c r="G66" s="170">
        <f>G8+G24+G34+G59+G62</f>
        <v>0</v>
      </c>
      <c r="H66" s="3"/>
      <c r="I66" s="3"/>
      <c r="J66" s="3"/>
      <c r="K66" s="3"/>
      <c r="L66" s="3"/>
      <c r="M66" s="3"/>
      <c r="N66" s="3"/>
      <c r="O66" s="3"/>
      <c r="P66" s="3"/>
      <c r="Q66" s="3"/>
      <c r="R66" s="3"/>
      <c r="S66" s="3"/>
      <c r="T66" s="3"/>
      <c r="U66" s="3"/>
      <c r="V66" s="3"/>
      <c r="AC66">
        <f>SUMIF(L7:L64,AC65,G7:G64)</f>
        <v>0</v>
      </c>
      <c r="AD66">
        <f>SUMIF(L7:L64,AD65,G7:G64)</f>
        <v>0</v>
      </c>
      <c r="AE66" t="s">
        <v>390</v>
      </c>
    </row>
    <row r="67" spans="1:31" x14ac:dyDescent="0.2">
      <c r="C67" s="191"/>
      <c r="D67" s="10"/>
      <c r="AE67" t="s">
        <v>391</v>
      </c>
    </row>
    <row r="68" spans="1:31" x14ac:dyDescent="0.2">
      <c r="D68" s="10"/>
    </row>
    <row r="69" spans="1:31" x14ac:dyDescent="0.2">
      <c r="D69" s="10"/>
    </row>
    <row r="70" spans="1:31" x14ac:dyDescent="0.2">
      <c r="D70" s="10"/>
    </row>
    <row r="71" spans="1:31" x14ac:dyDescent="0.2">
      <c r="D71" s="10"/>
    </row>
    <row r="72" spans="1:31" x14ac:dyDescent="0.2">
      <c r="D72" s="10"/>
    </row>
    <row r="73" spans="1:31" x14ac:dyDescent="0.2">
      <c r="D73" s="10"/>
    </row>
    <row r="74" spans="1:31" x14ac:dyDescent="0.2">
      <c r="D74" s="10"/>
    </row>
    <row r="75" spans="1:31" x14ac:dyDescent="0.2">
      <c r="D75" s="10"/>
    </row>
    <row r="76" spans="1:31" x14ac:dyDescent="0.2">
      <c r="D76" s="10"/>
    </row>
    <row r="77" spans="1:31" x14ac:dyDescent="0.2">
      <c r="D77" s="10"/>
    </row>
    <row r="78" spans="1:31" x14ac:dyDescent="0.2">
      <c r="D78" s="10"/>
    </row>
    <row r="79" spans="1:31" x14ac:dyDescent="0.2">
      <c r="D79" s="10"/>
    </row>
    <row r="80" spans="1:31"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mergeCells count="24">
    <mergeCell ref="C61:G61"/>
    <mergeCell ref="C64:G64"/>
    <mergeCell ref="C41:G41"/>
    <mergeCell ref="C42:G42"/>
    <mergeCell ref="C44:G44"/>
    <mergeCell ref="C45:G45"/>
    <mergeCell ref="C53:G53"/>
    <mergeCell ref="C56:G56"/>
    <mergeCell ref="C39:G39"/>
    <mergeCell ref="C27:G27"/>
    <mergeCell ref="C28:G28"/>
    <mergeCell ref="C29:G29"/>
    <mergeCell ref="C31:G31"/>
    <mergeCell ref="C32:G32"/>
    <mergeCell ref="C33:G33"/>
    <mergeCell ref="C35:G35"/>
    <mergeCell ref="C36:G36"/>
    <mergeCell ref="C38:G38"/>
    <mergeCell ref="C25:G25"/>
    <mergeCell ref="A1:G1"/>
    <mergeCell ref="C2:G2"/>
    <mergeCell ref="C3:G3"/>
    <mergeCell ref="C4:G4"/>
    <mergeCell ref="C9:G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CC5F-B30C-459B-95B3-32149C841DD1}">
  <sheetPr>
    <outlinePr summaryBelow="0"/>
  </sheetPr>
  <dimension ref="A1:BD5000"/>
  <sheetViews>
    <sheetView workbookViewId="0">
      <pane ySplit="7" topLeftCell="A307" activePane="bottomLeft" state="frozen"/>
      <selection pane="bottomLeft" activeCell="F310" sqref="F310"/>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62</v>
      </c>
      <c r="C3" s="256" t="s">
        <v>63</v>
      </c>
      <c r="D3" s="257"/>
      <c r="E3" s="257"/>
      <c r="F3" s="257"/>
      <c r="G3" s="258"/>
      <c r="Y3" s="123" t="s">
        <v>288</v>
      </c>
      <c r="AC3" t="s">
        <v>291</v>
      </c>
    </row>
    <row r="4" spans="1:56" ht="24.95" customHeight="1" x14ac:dyDescent="0.2">
      <c r="A4" s="142" t="s">
        <v>9</v>
      </c>
      <c r="B4" s="143" t="s">
        <v>52</v>
      </c>
      <c r="C4" s="259" t="s">
        <v>63</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178</v>
      </c>
      <c r="C8" s="186" t="s">
        <v>179</v>
      </c>
      <c r="D8" s="163"/>
      <c r="E8" s="164"/>
      <c r="F8" s="165"/>
      <c r="G8" s="165">
        <f>SUMIF(AC9:AC70,"&lt;&gt;NOR",G9:G70)</f>
        <v>0</v>
      </c>
      <c r="H8" s="165"/>
      <c r="I8" s="165">
        <f>SUM(I9:I70)</f>
        <v>107227</v>
      </c>
      <c r="J8" s="165"/>
      <c r="K8" s="165">
        <f>SUM(K9:K70)</f>
        <v>91827</v>
      </c>
      <c r="L8" s="165"/>
      <c r="M8" s="165">
        <f>SUM(M9:M70)</f>
        <v>0</v>
      </c>
      <c r="N8" s="165"/>
      <c r="O8" s="165"/>
      <c r="P8" s="166"/>
      <c r="Q8" s="160"/>
      <c r="R8" s="160">
        <f>SUM(R9:R70)</f>
        <v>0</v>
      </c>
      <c r="S8" s="160"/>
      <c r="T8" s="160"/>
      <c r="AC8" t="s">
        <v>315</v>
      </c>
    </row>
    <row r="9" spans="1:56" outlineLevel="1" x14ac:dyDescent="0.2">
      <c r="A9" s="179">
        <v>1</v>
      </c>
      <c r="B9" s="180" t="s">
        <v>1148</v>
      </c>
      <c r="C9" s="188" t="s">
        <v>1149</v>
      </c>
      <c r="D9" s="181" t="s">
        <v>921</v>
      </c>
      <c r="E9" s="182">
        <v>4</v>
      </c>
      <c r="F9" s="183"/>
      <c r="G9" s="184">
        <f t="shared" ref="G9:G40" si="0">ROUND(E9*F9,2)</f>
        <v>0</v>
      </c>
      <c r="H9" s="183">
        <v>370</v>
      </c>
      <c r="I9" s="184">
        <f t="shared" ref="I9:I40" si="1">ROUND(E9*H9,2)</f>
        <v>1480</v>
      </c>
      <c r="J9" s="183">
        <v>370</v>
      </c>
      <c r="K9" s="184">
        <f t="shared" ref="K9:K40" si="2">ROUND(E9*J9,2)</f>
        <v>1480</v>
      </c>
      <c r="L9" s="184">
        <v>21</v>
      </c>
      <c r="M9" s="184">
        <f t="shared" ref="M9:M40" si="3">G9*(1+L9/100)</f>
        <v>0</v>
      </c>
      <c r="N9" s="184"/>
      <c r="O9" s="184" t="s">
        <v>318</v>
      </c>
      <c r="P9" s="185" t="s">
        <v>319</v>
      </c>
      <c r="Q9" s="159">
        <v>0</v>
      </c>
      <c r="R9" s="159">
        <f t="shared" ref="R9:R40" si="4">ROUND(E9*Q9,2)</f>
        <v>0</v>
      </c>
      <c r="S9" s="159"/>
      <c r="T9" s="159" t="s">
        <v>207</v>
      </c>
      <c r="U9" s="149"/>
      <c r="V9" s="149"/>
      <c r="W9" s="149"/>
      <c r="X9" s="149"/>
      <c r="Y9" s="149"/>
      <c r="Z9" s="149"/>
      <c r="AA9" s="149"/>
      <c r="AB9" s="149"/>
      <c r="AC9" s="149" t="s">
        <v>396</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ht="22.5" outlineLevel="1" x14ac:dyDescent="0.2">
      <c r="A10" s="179">
        <v>2</v>
      </c>
      <c r="B10" s="180" t="s">
        <v>1150</v>
      </c>
      <c r="C10" s="188" t="s">
        <v>1151</v>
      </c>
      <c r="D10" s="181" t="s">
        <v>921</v>
      </c>
      <c r="E10" s="182">
        <v>4</v>
      </c>
      <c r="F10" s="183"/>
      <c r="G10" s="184">
        <f t="shared" si="0"/>
        <v>0</v>
      </c>
      <c r="H10" s="183">
        <v>1400</v>
      </c>
      <c r="I10" s="184">
        <f t="shared" si="1"/>
        <v>5600</v>
      </c>
      <c r="J10" s="183">
        <v>1400</v>
      </c>
      <c r="K10" s="184">
        <f t="shared" si="2"/>
        <v>5600</v>
      </c>
      <c r="L10" s="184">
        <v>21</v>
      </c>
      <c r="M10" s="184">
        <f t="shared" si="3"/>
        <v>0</v>
      </c>
      <c r="N10" s="184"/>
      <c r="O10" s="184" t="s">
        <v>318</v>
      </c>
      <c r="P10" s="185" t="s">
        <v>319</v>
      </c>
      <c r="Q10" s="159">
        <v>0</v>
      </c>
      <c r="R10" s="159">
        <f t="shared" si="4"/>
        <v>0</v>
      </c>
      <c r="S10" s="159"/>
      <c r="T10" s="159" t="s">
        <v>207</v>
      </c>
      <c r="U10" s="149"/>
      <c r="V10" s="149"/>
      <c r="W10" s="149"/>
      <c r="X10" s="149"/>
      <c r="Y10" s="149"/>
      <c r="Z10" s="149"/>
      <c r="AA10" s="149"/>
      <c r="AB10" s="149"/>
      <c r="AC10" s="149" t="s">
        <v>396</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outlineLevel="1" x14ac:dyDescent="0.2">
      <c r="A11" s="179">
        <v>3</v>
      </c>
      <c r="B11" s="180" t="s">
        <v>1152</v>
      </c>
      <c r="C11" s="188" t="s">
        <v>1153</v>
      </c>
      <c r="D11" s="181" t="s">
        <v>921</v>
      </c>
      <c r="E11" s="182">
        <v>4</v>
      </c>
      <c r="F11" s="183"/>
      <c r="G11" s="184">
        <f t="shared" si="0"/>
        <v>0</v>
      </c>
      <c r="H11" s="183">
        <v>240</v>
      </c>
      <c r="I11" s="184">
        <f t="shared" si="1"/>
        <v>960</v>
      </c>
      <c r="J11" s="183">
        <v>240</v>
      </c>
      <c r="K11" s="184">
        <f t="shared" si="2"/>
        <v>960</v>
      </c>
      <c r="L11" s="184">
        <v>21</v>
      </c>
      <c r="M11" s="184">
        <f t="shared" si="3"/>
        <v>0</v>
      </c>
      <c r="N11" s="184"/>
      <c r="O11" s="184" t="s">
        <v>318</v>
      </c>
      <c r="P11" s="185" t="s">
        <v>319</v>
      </c>
      <c r="Q11" s="159">
        <v>0</v>
      </c>
      <c r="R11" s="159">
        <f t="shared" si="4"/>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outlineLevel="1" x14ac:dyDescent="0.2">
      <c r="A12" s="179">
        <v>4</v>
      </c>
      <c r="B12" s="180" t="s">
        <v>1154</v>
      </c>
      <c r="C12" s="188" t="s">
        <v>1155</v>
      </c>
      <c r="D12" s="181" t="s">
        <v>921</v>
      </c>
      <c r="E12" s="182">
        <v>1</v>
      </c>
      <c r="F12" s="183"/>
      <c r="G12" s="184">
        <f t="shared" si="0"/>
        <v>0</v>
      </c>
      <c r="H12" s="183">
        <v>770</v>
      </c>
      <c r="I12" s="184">
        <f t="shared" si="1"/>
        <v>770</v>
      </c>
      <c r="J12" s="183">
        <v>770</v>
      </c>
      <c r="K12" s="184">
        <f t="shared" si="2"/>
        <v>770</v>
      </c>
      <c r="L12" s="184">
        <v>21</v>
      </c>
      <c r="M12" s="184">
        <f t="shared" si="3"/>
        <v>0</v>
      </c>
      <c r="N12" s="184"/>
      <c r="O12" s="184" t="s">
        <v>318</v>
      </c>
      <c r="P12" s="185" t="s">
        <v>319</v>
      </c>
      <c r="Q12" s="159">
        <v>0</v>
      </c>
      <c r="R12" s="159">
        <f t="shared" si="4"/>
        <v>0</v>
      </c>
      <c r="S12" s="159"/>
      <c r="T12" s="159" t="s">
        <v>207</v>
      </c>
      <c r="U12" s="149"/>
      <c r="V12" s="149"/>
      <c r="W12" s="149"/>
      <c r="X12" s="149"/>
      <c r="Y12" s="149"/>
      <c r="Z12" s="149"/>
      <c r="AA12" s="149"/>
      <c r="AB12" s="149"/>
      <c r="AC12" s="149" t="s">
        <v>396</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row>
    <row r="13" spans="1:56" outlineLevel="1" x14ac:dyDescent="0.2">
      <c r="A13" s="179">
        <v>5</v>
      </c>
      <c r="B13" s="180" t="s">
        <v>1156</v>
      </c>
      <c r="C13" s="188" t="s">
        <v>1157</v>
      </c>
      <c r="D13" s="181" t="s">
        <v>921</v>
      </c>
      <c r="E13" s="182">
        <v>3</v>
      </c>
      <c r="F13" s="183"/>
      <c r="G13" s="184">
        <f t="shared" si="0"/>
        <v>0</v>
      </c>
      <c r="H13" s="183">
        <v>60</v>
      </c>
      <c r="I13" s="184">
        <f t="shared" si="1"/>
        <v>180</v>
      </c>
      <c r="J13" s="183">
        <v>60</v>
      </c>
      <c r="K13" s="184">
        <f t="shared" si="2"/>
        <v>180</v>
      </c>
      <c r="L13" s="184">
        <v>21</v>
      </c>
      <c r="M13" s="184">
        <f t="shared" si="3"/>
        <v>0</v>
      </c>
      <c r="N13" s="184"/>
      <c r="O13" s="184" t="s">
        <v>318</v>
      </c>
      <c r="P13" s="185" t="s">
        <v>319</v>
      </c>
      <c r="Q13" s="159">
        <v>0</v>
      </c>
      <c r="R13" s="159">
        <f t="shared" si="4"/>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outlineLevel="1" x14ac:dyDescent="0.2">
      <c r="A14" s="179">
        <v>6</v>
      </c>
      <c r="B14" s="180" t="s">
        <v>1158</v>
      </c>
      <c r="C14" s="188" t="s">
        <v>1159</v>
      </c>
      <c r="D14" s="181" t="s">
        <v>921</v>
      </c>
      <c r="E14" s="182">
        <v>9</v>
      </c>
      <c r="F14" s="183"/>
      <c r="G14" s="184">
        <f t="shared" si="0"/>
        <v>0</v>
      </c>
      <c r="H14" s="183">
        <v>30</v>
      </c>
      <c r="I14" s="184">
        <f t="shared" si="1"/>
        <v>270</v>
      </c>
      <c r="J14" s="183">
        <v>30</v>
      </c>
      <c r="K14" s="184">
        <f t="shared" si="2"/>
        <v>270</v>
      </c>
      <c r="L14" s="184">
        <v>21</v>
      </c>
      <c r="M14" s="184">
        <f t="shared" si="3"/>
        <v>0</v>
      </c>
      <c r="N14" s="184"/>
      <c r="O14" s="184" t="s">
        <v>318</v>
      </c>
      <c r="P14" s="185" t="s">
        <v>319</v>
      </c>
      <c r="Q14" s="159">
        <v>0</v>
      </c>
      <c r="R14" s="159">
        <f t="shared" si="4"/>
        <v>0</v>
      </c>
      <c r="S14" s="159"/>
      <c r="T14" s="159" t="s">
        <v>207</v>
      </c>
      <c r="U14" s="149"/>
      <c r="V14" s="149"/>
      <c r="W14" s="149"/>
      <c r="X14" s="149"/>
      <c r="Y14" s="149"/>
      <c r="Z14" s="149"/>
      <c r="AA14" s="149"/>
      <c r="AB14" s="149"/>
      <c r="AC14" s="149" t="s">
        <v>396</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outlineLevel="1" x14ac:dyDescent="0.2">
      <c r="A15" s="179">
        <v>7</v>
      </c>
      <c r="B15" s="180" t="s">
        <v>1160</v>
      </c>
      <c r="C15" s="188" t="s">
        <v>1161</v>
      </c>
      <c r="D15" s="181" t="s">
        <v>921</v>
      </c>
      <c r="E15" s="182">
        <v>3</v>
      </c>
      <c r="F15" s="183"/>
      <c r="G15" s="184">
        <f t="shared" si="0"/>
        <v>0</v>
      </c>
      <c r="H15" s="183">
        <v>30</v>
      </c>
      <c r="I15" s="184">
        <f t="shared" si="1"/>
        <v>90</v>
      </c>
      <c r="J15" s="183">
        <v>30</v>
      </c>
      <c r="K15" s="184">
        <f t="shared" si="2"/>
        <v>90</v>
      </c>
      <c r="L15" s="184">
        <v>21</v>
      </c>
      <c r="M15" s="184">
        <f t="shared" si="3"/>
        <v>0</v>
      </c>
      <c r="N15" s="184"/>
      <c r="O15" s="184" t="s">
        <v>318</v>
      </c>
      <c r="P15" s="185" t="s">
        <v>319</v>
      </c>
      <c r="Q15" s="159">
        <v>0</v>
      </c>
      <c r="R15" s="159">
        <f t="shared" si="4"/>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ht="22.5" outlineLevel="1" x14ac:dyDescent="0.2">
      <c r="A16" s="179">
        <v>8</v>
      </c>
      <c r="B16" s="180" t="s">
        <v>1162</v>
      </c>
      <c r="C16" s="188" t="s">
        <v>1163</v>
      </c>
      <c r="D16" s="181" t="s">
        <v>921</v>
      </c>
      <c r="E16" s="182">
        <v>1</v>
      </c>
      <c r="F16" s="183"/>
      <c r="G16" s="184">
        <f t="shared" si="0"/>
        <v>0</v>
      </c>
      <c r="H16" s="183">
        <v>17000</v>
      </c>
      <c r="I16" s="184">
        <f t="shared" si="1"/>
        <v>17000</v>
      </c>
      <c r="J16" s="183">
        <v>3000</v>
      </c>
      <c r="K16" s="184">
        <f t="shared" si="2"/>
        <v>3000</v>
      </c>
      <c r="L16" s="184">
        <v>21</v>
      </c>
      <c r="M16" s="184">
        <f t="shared" si="3"/>
        <v>0</v>
      </c>
      <c r="N16" s="184"/>
      <c r="O16" s="184" t="s">
        <v>318</v>
      </c>
      <c r="P16" s="185" t="s">
        <v>319</v>
      </c>
      <c r="Q16" s="159">
        <v>0</v>
      </c>
      <c r="R16" s="159">
        <f t="shared" si="4"/>
        <v>0</v>
      </c>
      <c r="S16" s="159"/>
      <c r="T16" s="159" t="s">
        <v>207</v>
      </c>
      <c r="U16" s="149"/>
      <c r="V16" s="149"/>
      <c r="W16" s="149"/>
      <c r="X16" s="149"/>
      <c r="Y16" s="149"/>
      <c r="Z16" s="149"/>
      <c r="AA16" s="149"/>
      <c r="AB16" s="149"/>
      <c r="AC16" s="149" t="s">
        <v>396</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outlineLevel="1" x14ac:dyDescent="0.2">
      <c r="A17" s="179">
        <v>9</v>
      </c>
      <c r="B17" s="180" t="s">
        <v>1164</v>
      </c>
      <c r="C17" s="188" t="s">
        <v>1165</v>
      </c>
      <c r="D17" s="181" t="s">
        <v>921</v>
      </c>
      <c r="E17" s="182">
        <v>1</v>
      </c>
      <c r="F17" s="183"/>
      <c r="G17" s="184">
        <f t="shared" si="0"/>
        <v>0</v>
      </c>
      <c r="H17" s="183">
        <v>660</v>
      </c>
      <c r="I17" s="184">
        <f t="shared" si="1"/>
        <v>660</v>
      </c>
      <c r="J17" s="183">
        <v>660</v>
      </c>
      <c r="K17" s="184">
        <f t="shared" si="2"/>
        <v>660</v>
      </c>
      <c r="L17" s="184">
        <v>21</v>
      </c>
      <c r="M17" s="184">
        <f t="shared" si="3"/>
        <v>0</v>
      </c>
      <c r="N17" s="184"/>
      <c r="O17" s="184" t="s">
        <v>318</v>
      </c>
      <c r="P17" s="185" t="s">
        <v>319</v>
      </c>
      <c r="Q17" s="159">
        <v>0</v>
      </c>
      <c r="R17" s="159">
        <f t="shared" si="4"/>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outlineLevel="1" x14ac:dyDescent="0.2">
      <c r="A18" s="179">
        <v>10</v>
      </c>
      <c r="B18" s="180" t="s">
        <v>1166</v>
      </c>
      <c r="C18" s="188" t="s">
        <v>1167</v>
      </c>
      <c r="D18" s="181" t="s">
        <v>921</v>
      </c>
      <c r="E18" s="182">
        <v>1</v>
      </c>
      <c r="F18" s="183"/>
      <c r="G18" s="184">
        <f t="shared" si="0"/>
        <v>0</v>
      </c>
      <c r="H18" s="183">
        <v>460</v>
      </c>
      <c r="I18" s="184">
        <f t="shared" si="1"/>
        <v>460</v>
      </c>
      <c r="J18" s="183">
        <v>460</v>
      </c>
      <c r="K18" s="184">
        <f t="shared" si="2"/>
        <v>460</v>
      </c>
      <c r="L18" s="184">
        <v>21</v>
      </c>
      <c r="M18" s="184">
        <f t="shared" si="3"/>
        <v>0</v>
      </c>
      <c r="N18" s="184"/>
      <c r="O18" s="184" t="s">
        <v>318</v>
      </c>
      <c r="P18" s="185" t="s">
        <v>319</v>
      </c>
      <c r="Q18" s="159">
        <v>0</v>
      </c>
      <c r="R18" s="159">
        <f t="shared" si="4"/>
        <v>0</v>
      </c>
      <c r="S18" s="159"/>
      <c r="T18" s="159" t="s">
        <v>207</v>
      </c>
      <c r="U18" s="149"/>
      <c r="V18" s="149"/>
      <c r="W18" s="149"/>
      <c r="X18" s="149"/>
      <c r="Y18" s="149"/>
      <c r="Z18" s="149"/>
      <c r="AA18" s="149"/>
      <c r="AB18" s="149"/>
      <c r="AC18" s="149" t="s">
        <v>396</v>
      </c>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row>
    <row r="19" spans="1:56" outlineLevel="1" x14ac:dyDescent="0.2">
      <c r="A19" s="179">
        <v>11</v>
      </c>
      <c r="B19" s="180" t="s">
        <v>1168</v>
      </c>
      <c r="C19" s="188" t="s">
        <v>1169</v>
      </c>
      <c r="D19" s="181" t="s">
        <v>921</v>
      </c>
      <c r="E19" s="182">
        <v>1</v>
      </c>
      <c r="F19" s="183"/>
      <c r="G19" s="184">
        <f t="shared" si="0"/>
        <v>0</v>
      </c>
      <c r="H19" s="183">
        <v>330</v>
      </c>
      <c r="I19" s="184">
        <f t="shared" si="1"/>
        <v>330</v>
      </c>
      <c r="J19" s="183">
        <v>330</v>
      </c>
      <c r="K19" s="184">
        <f t="shared" si="2"/>
        <v>330</v>
      </c>
      <c r="L19" s="184">
        <v>21</v>
      </c>
      <c r="M19" s="184">
        <f t="shared" si="3"/>
        <v>0</v>
      </c>
      <c r="N19" s="184"/>
      <c r="O19" s="184" t="s">
        <v>318</v>
      </c>
      <c r="P19" s="185" t="s">
        <v>319</v>
      </c>
      <c r="Q19" s="159">
        <v>0</v>
      </c>
      <c r="R19" s="159">
        <f t="shared" si="4"/>
        <v>0</v>
      </c>
      <c r="S19" s="159"/>
      <c r="T19" s="159" t="s">
        <v>207</v>
      </c>
      <c r="U19" s="149"/>
      <c r="V19" s="149"/>
      <c r="W19" s="149"/>
      <c r="X19" s="149"/>
      <c r="Y19" s="149"/>
      <c r="Z19" s="149"/>
      <c r="AA19" s="149"/>
      <c r="AB19" s="149"/>
      <c r="AC19" s="149" t="s">
        <v>396</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outlineLevel="1" x14ac:dyDescent="0.2">
      <c r="A20" s="179">
        <v>12</v>
      </c>
      <c r="B20" s="180" t="s">
        <v>1170</v>
      </c>
      <c r="C20" s="188" t="s">
        <v>1171</v>
      </c>
      <c r="D20" s="181" t="s">
        <v>921</v>
      </c>
      <c r="E20" s="182">
        <v>1</v>
      </c>
      <c r="F20" s="183"/>
      <c r="G20" s="184">
        <f t="shared" si="0"/>
        <v>0</v>
      </c>
      <c r="H20" s="183">
        <v>2300</v>
      </c>
      <c r="I20" s="184">
        <f t="shared" si="1"/>
        <v>2300</v>
      </c>
      <c r="J20" s="183">
        <v>2300</v>
      </c>
      <c r="K20" s="184">
        <f t="shared" si="2"/>
        <v>2300</v>
      </c>
      <c r="L20" s="184">
        <v>21</v>
      </c>
      <c r="M20" s="184">
        <f t="shared" si="3"/>
        <v>0</v>
      </c>
      <c r="N20" s="184"/>
      <c r="O20" s="184" t="s">
        <v>318</v>
      </c>
      <c r="P20" s="185" t="s">
        <v>319</v>
      </c>
      <c r="Q20" s="159">
        <v>0</v>
      </c>
      <c r="R20" s="159">
        <f t="shared" si="4"/>
        <v>0</v>
      </c>
      <c r="S20" s="159"/>
      <c r="T20" s="159" t="s">
        <v>207</v>
      </c>
      <c r="U20" s="149"/>
      <c r="V20" s="149"/>
      <c r="W20" s="149"/>
      <c r="X20" s="149"/>
      <c r="Y20" s="149"/>
      <c r="Z20" s="149"/>
      <c r="AA20" s="149"/>
      <c r="AB20" s="149"/>
      <c r="AC20" s="149" t="s">
        <v>396</v>
      </c>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row>
    <row r="21" spans="1:56" outlineLevel="1" x14ac:dyDescent="0.2">
      <c r="A21" s="179">
        <v>13</v>
      </c>
      <c r="B21" s="180" t="s">
        <v>1172</v>
      </c>
      <c r="C21" s="188" t="s">
        <v>1173</v>
      </c>
      <c r="D21" s="181" t="s">
        <v>921</v>
      </c>
      <c r="E21" s="182">
        <v>1</v>
      </c>
      <c r="F21" s="183"/>
      <c r="G21" s="184">
        <f t="shared" si="0"/>
        <v>0</v>
      </c>
      <c r="H21" s="183">
        <v>2300</v>
      </c>
      <c r="I21" s="184">
        <f t="shared" si="1"/>
        <v>2300</v>
      </c>
      <c r="J21" s="183">
        <v>2300</v>
      </c>
      <c r="K21" s="184">
        <f t="shared" si="2"/>
        <v>2300</v>
      </c>
      <c r="L21" s="184">
        <v>21</v>
      </c>
      <c r="M21" s="184">
        <f t="shared" si="3"/>
        <v>0</v>
      </c>
      <c r="N21" s="184"/>
      <c r="O21" s="184" t="s">
        <v>318</v>
      </c>
      <c r="P21" s="185" t="s">
        <v>319</v>
      </c>
      <c r="Q21" s="159">
        <v>0</v>
      </c>
      <c r="R21" s="159">
        <f t="shared" si="4"/>
        <v>0</v>
      </c>
      <c r="S21" s="159"/>
      <c r="T21" s="159" t="s">
        <v>207</v>
      </c>
      <c r="U21" s="149"/>
      <c r="V21" s="149"/>
      <c r="W21" s="149"/>
      <c r="X21" s="149"/>
      <c r="Y21" s="149"/>
      <c r="Z21" s="149"/>
      <c r="AA21" s="149"/>
      <c r="AB21" s="149"/>
      <c r="AC21" s="149" t="s">
        <v>396</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79">
        <v>14</v>
      </c>
      <c r="B22" s="180" t="s">
        <v>1174</v>
      </c>
      <c r="C22" s="188" t="s">
        <v>1175</v>
      </c>
      <c r="D22" s="181" t="s">
        <v>921</v>
      </c>
      <c r="E22" s="182">
        <v>1</v>
      </c>
      <c r="F22" s="183"/>
      <c r="G22" s="184">
        <f t="shared" si="0"/>
        <v>0</v>
      </c>
      <c r="H22" s="183">
        <v>220</v>
      </c>
      <c r="I22" s="184">
        <f t="shared" si="1"/>
        <v>220</v>
      </c>
      <c r="J22" s="183">
        <v>220</v>
      </c>
      <c r="K22" s="184">
        <f t="shared" si="2"/>
        <v>220</v>
      </c>
      <c r="L22" s="184">
        <v>21</v>
      </c>
      <c r="M22" s="184">
        <f t="shared" si="3"/>
        <v>0</v>
      </c>
      <c r="N22" s="184"/>
      <c r="O22" s="184" t="s">
        <v>318</v>
      </c>
      <c r="P22" s="185" t="s">
        <v>319</v>
      </c>
      <c r="Q22" s="159">
        <v>0</v>
      </c>
      <c r="R22" s="159">
        <f t="shared" si="4"/>
        <v>0</v>
      </c>
      <c r="S22" s="159"/>
      <c r="T22" s="159" t="s">
        <v>207</v>
      </c>
      <c r="U22" s="149"/>
      <c r="V22" s="149"/>
      <c r="W22" s="149"/>
      <c r="X22" s="149"/>
      <c r="Y22" s="149"/>
      <c r="Z22" s="149"/>
      <c r="AA22" s="149"/>
      <c r="AB22" s="149"/>
      <c r="AC22" s="149" t="s">
        <v>396</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outlineLevel="1" x14ac:dyDescent="0.2">
      <c r="A23" s="179">
        <v>15</v>
      </c>
      <c r="B23" s="180" t="s">
        <v>1176</v>
      </c>
      <c r="C23" s="188" t="s">
        <v>1177</v>
      </c>
      <c r="D23" s="181" t="s">
        <v>921</v>
      </c>
      <c r="E23" s="182">
        <v>1</v>
      </c>
      <c r="F23" s="183"/>
      <c r="G23" s="184">
        <f t="shared" si="0"/>
        <v>0</v>
      </c>
      <c r="H23" s="183">
        <v>1700</v>
      </c>
      <c r="I23" s="184">
        <f t="shared" si="1"/>
        <v>1700</v>
      </c>
      <c r="J23" s="183">
        <v>1700</v>
      </c>
      <c r="K23" s="184">
        <f t="shared" si="2"/>
        <v>1700</v>
      </c>
      <c r="L23" s="184">
        <v>21</v>
      </c>
      <c r="M23" s="184">
        <f t="shared" si="3"/>
        <v>0</v>
      </c>
      <c r="N23" s="184"/>
      <c r="O23" s="184" t="s">
        <v>318</v>
      </c>
      <c r="P23" s="185" t="s">
        <v>319</v>
      </c>
      <c r="Q23" s="159">
        <v>0</v>
      </c>
      <c r="R23" s="159">
        <f t="shared" si="4"/>
        <v>0</v>
      </c>
      <c r="S23" s="159"/>
      <c r="T23" s="159" t="s">
        <v>207</v>
      </c>
      <c r="U23" s="149"/>
      <c r="V23" s="149"/>
      <c r="W23" s="149"/>
      <c r="X23" s="149"/>
      <c r="Y23" s="149"/>
      <c r="Z23" s="149"/>
      <c r="AA23" s="149"/>
      <c r="AB23" s="149"/>
      <c r="AC23" s="149" t="s">
        <v>396</v>
      </c>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row>
    <row r="24" spans="1:56" ht="22.5" outlineLevel="1" x14ac:dyDescent="0.2">
      <c r="A24" s="179">
        <v>16</v>
      </c>
      <c r="B24" s="180" t="s">
        <v>1178</v>
      </c>
      <c r="C24" s="188" t="s">
        <v>1179</v>
      </c>
      <c r="D24" s="181" t="s">
        <v>921</v>
      </c>
      <c r="E24" s="182">
        <v>1</v>
      </c>
      <c r="F24" s="183"/>
      <c r="G24" s="184">
        <f t="shared" si="0"/>
        <v>0</v>
      </c>
      <c r="H24" s="183">
        <v>22000</v>
      </c>
      <c r="I24" s="184">
        <f t="shared" si="1"/>
        <v>22000</v>
      </c>
      <c r="J24" s="183">
        <v>25000</v>
      </c>
      <c r="K24" s="184">
        <f t="shared" si="2"/>
        <v>25000</v>
      </c>
      <c r="L24" s="184">
        <v>21</v>
      </c>
      <c r="M24" s="184">
        <f t="shared" si="3"/>
        <v>0</v>
      </c>
      <c r="N24" s="184"/>
      <c r="O24" s="184" t="s">
        <v>318</v>
      </c>
      <c r="P24" s="185" t="s">
        <v>319</v>
      </c>
      <c r="Q24" s="159">
        <v>0</v>
      </c>
      <c r="R24" s="159">
        <f t="shared" si="4"/>
        <v>0</v>
      </c>
      <c r="S24" s="159"/>
      <c r="T24" s="159" t="s">
        <v>207</v>
      </c>
      <c r="U24" s="149"/>
      <c r="V24" s="149"/>
      <c r="W24" s="149"/>
      <c r="X24" s="149"/>
      <c r="Y24" s="149"/>
      <c r="Z24" s="149"/>
      <c r="AA24" s="149"/>
      <c r="AB24" s="149"/>
      <c r="AC24" s="149" t="s">
        <v>396</v>
      </c>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outlineLevel="1" x14ac:dyDescent="0.2">
      <c r="A25" s="179">
        <v>17</v>
      </c>
      <c r="B25" s="180" t="s">
        <v>1180</v>
      </c>
      <c r="C25" s="188" t="s">
        <v>1181</v>
      </c>
      <c r="D25" s="181" t="s">
        <v>921</v>
      </c>
      <c r="E25" s="182">
        <v>1</v>
      </c>
      <c r="F25" s="183"/>
      <c r="G25" s="184">
        <f t="shared" si="0"/>
        <v>0</v>
      </c>
      <c r="H25" s="183">
        <v>1100</v>
      </c>
      <c r="I25" s="184">
        <f t="shared" si="1"/>
        <v>1100</v>
      </c>
      <c r="J25" s="183">
        <v>1100</v>
      </c>
      <c r="K25" s="184">
        <f t="shared" si="2"/>
        <v>1100</v>
      </c>
      <c r="L25" s="184">
        <v>21</v>
      </c>
      <c r="M25" s="184">
        <f t="shared" si="3"/>
        <v>0</v>
      </c>
      <c r="N25" s="184"/>
      <c r="O25" s="184" t="s">
        <v>318</v>
      </c>
      <c r="P25" s="185" t="s">
        <v>319</v>
      </c>
      <c r="Q25" s="159">
        <v>0</v>
      </c>
      <c r="R25" s="159">
        <f t="shared" si="4"/>
        <v>0</v>
      </c>
      <c r="S25" s="159"/>
      <c r="T25" s="159" t="s">
        <v>207</v>
      </c>
      <c r="U25" s="149"/>
      <c r="V25" s="149"/>
      <c r="W25" s="149"/>
      <c r="X25" s="149"/>
      <c r="Y25" s="149"/>
      <c r="Z25" s="149"/>
      <c r="AA25" s="149"/>
      <c r="AB25" s="149"/>
      <c r="AC25" s="149" t="s">
        <v>396</v>
      </c>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outlineLevel="1" x14ac:dyDescent="0.2">
      <c r="A26" s="179">
        <v>18</v>
      </c>
      <c r="B26" s="180" t="s">
        <v>1182</v>
      </c>
      <c r="C26" s="188" t="s">
        <v>1183</v>
      </c>
      <c r="D26" s="181" t="s">
        <v>921</v>
      </c>
      <c r="E26" s="182">
        <v>1</v>
      </c>
      <c r="F26" s="183"/>
      <c r="G26" s="184">
        <f t="shared" si="0"/>
        <v>0</v>
      </c>
      <c r="H26" s="183">
        <v>1200</v>
      </c>
      <c r="I26" s="184">
        <f t="shared" si="1"/>
        <v>1200</v>
      </c>
      <c r="J26" s="183">
        <v>1100</v>
      </c>
      <c r="K26" s="184">
        <f t="shared" si="2"/>
        <v>1100</v>
      </c>
      <c r="L26" s="184">
        <v>21</v>
      </c>
      <c r="M26" s="184">
        <f t="shared" si="3"/>
        <v>0</v>
      </c>
      <c r="N26" s="184"/>
      <c r="O26" s="184" t="s">
        <v>318</v>
      </c>
      <c r="P26" s="185" t="s">
        <v>319</v>
      </c>
      <c r="Q26" s="159">
        <v>0</v>
      </c>
      <c r="R26" s="159">
        <f t="shared" si="4"/>
        <v>0</v>
      </c>
      <c r="S26" s="159"/>
      <c r="T26" s="159" t="s">
        <v>207</v>
      </c>
      <c r="U26" s="149"/>
      <c r="V26" s="149"/>
      <c r="W26" s="149"/>
      <c r="X26" s="149"/>
      <c r="Y26" s="149"/>
      <c r="Z26" s="149"/>
      <c r="AA26" s="149"/>
      <c r="AB26" s="149"/>
      <c r="AC26" s="149" t="s">
        <v>396</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outlineLevel="1" x14ac:dyDescent="0.2">
      <c r="A27" s="179">
        <v>19</v>
      </c>
      <c r="B27" s="180" t="s">
        <v>1184</v>
      </c>
      <c r="C27" s="188" t="s">
        <v>1185</v>
      </c>
      <c r="D27" s="181" t="s">
        <v>921</v>
      </c>
      <c r="E27" s="182">
        <v>1</v>
      </c>
      <c r="F27" s="183"/>
      <c r="G27" s="184">
        <f t="shared" si="0"/>
        <v>0</v>
      </c>
      <c r="H27" s="183">
        <v>200</v>
      </c>
      <c r="I27" s="184">
        <f t="shared" si="1"/>
        <v>200</v>
      </c>
      <c r="J27" s="183">
        <v>200</v>
      </c>
      <c r="K27" s="184">
        <f t="shared" si="2"/>
        <v>200</v>
      </c>
      <c r="L27" s="184">
        <v>21</v>
      </c>
      <c r="M27" s="184">
        <f t="shared" si="3"/>
        <v>0</v>
      </c>
      <c r="N27" s="184"/>
      <c r="O27" s="184" t="s">
        <v>318</v>
      </c>
      <c r="P27" s="185" t="s">
        <v>319</v>
      </c>
      <c r="Q27" s="159">
        <v>0</v>
      </c>
      <c r="R27" s="159">
        <f t="shared" si="4"/>
        <v>0</v>
      </c>
      <c r="S27" s="159"/>
      <c r="T27" s="159" t="s">
        <v>207</v>
      </c>
      <c r="U27" s="149"/>
      <c r="V27" s="149"/>
      <c r="W27" s="149"/>
      <c r="X27" s="149"/>
      <c r="Y27" s="149"/>
      <c r="Z27" s="149"/>
      <c r="AA27" s="149"/>
      <c r="AB27" s="149"/>
      <c r="AC27" s="149" t="s">
        <v>396</v>
      </c>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row>
    <row r="28" spans="1:56" outlineLevel="1" x14ac:dyDescent="0.2">
      <c r="A28" s="179">
        <v>20</v>
      </c>
      <c r="B28" s="180" t="s">
        <v>1186</v>
      </c>
      <c r="C28" s="188" t="s">
        <v>1187</v>
      </c>
      <c r="D28" s="181" t="s">
        <v>921</v>
      </c>
      <c r="E28" s="182">
        <v>4</v>
      </c>
      <c r="F28" s="183"/>
      <c r="G28" s="184">
        <f t="shared" si="0"/>
        <v>0</v>
      </c>
      <c r="H28" s="183">
        <v>160</v>
      </c>
      <c r="I28" s="184">
        <f t="shared" si="1"/>
        <v>640</v>
      </c>
      <c r="J28" s="183">
        <v>160</v>
      </c>
      <c r="K28" s="184">
        <f t="shared" si="2"/>
        <v>640</v>
      </c>
      <c r="L28" s="184">
        <v>21</v>
      </c>
      <c r="M28" s="184">
        <f t="shared" si="3"/>
        <v>0</v>
      </c>
      <c r="N28" s="184"/>
      <c r="O28" s="184" t="s">
        <v>318</v>
      </c>
      <c r="P28" s="185" t="s">
        <v>319</v>
      </c>
      <c r="Q28" s="159">
        <v>0</v>
      </c>
      <c r="R28" s="159">
        <f t="shared" si="4"/>
        <v>0</v>
      </c>
      <c r="S28" s="159"/>
      <c r="T28" s="159" t="s">
        <v>207</v>
      </c>
      <c r="U28" s="149"/>
      <c r="V28" s="149"/>
      <c r="W28" s="149"/>
      <c r="X28" s="149"/>
      <c r="Y28" s="149"/>
      <c r="Z28" s="149"/>
      <c r="AA28" s="149"/>
      <c r="AB28" s="149"/>
      <c r="AC28" s="149" t="s">
        <v>396</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row>
    <row r="29" spans="1:56" outlineLevel="1" x14ac:dyDescent="0.2">
      <c r="A29" s="179">
        <v>21</v>
      </c>
      <c r="B29" s="180" t="s">
        <v>1188</v>
      </c>
      <c r="C29" s="188" t="s">
        <v>1189</v>
      </c>
      <c r="D29" s="181" t="s">
        <v>921</v>
      </c>
      <c r="E29" s="182">
        <v>4</v>
      </c>
      <c r="F29" s="183"/>
      <c r="G29" s="184">
        <f t="shared" si="0"/>
        <v>0</v>
      </c>
      <c r="H29" s="183">
        <v>130</v>
      </c>
      <c r="I29" s="184">
        <f t="shared" si="1"/>
        <v>520</v>
      </c>
      <c r="J29" s="183">
        <v>130</v>
      </c>
      <c r="K29" s="184">
        <f t="shared" si="2"/>
        <v>520</v>
      </c>
      <c r="L29" s="184">
        <v>21</v>
      </c>
      <c r="M29" s="184">
        <f t="shared" si="3"/>
        <v>0</v>
      </c>
      <c r="N29" s="184"/>
      <c r="O29" s="184" t="s">
        <v>318</v>
      </c>
      <c r="P29" s="185" t="s">
        <v>319</v>
      </c>
      <c r="Q29" s="159">
        <v>0</v>
      </c>
      <c r="R29" s="159">
        <f t="shared" si="4"/>
        <v>0</v>
      </c>
      <c r="S29" s="159"/>
      <c r="T29" s="159" t="s">
        <v>207</v>
      </c>
      <c r="U29" s="149"/>
      <c r="V29" s="149"/>
      <c r="W29" s="149"/>
      <c r="X29" s="149"/>
      <c r="Y29" s="149"/>
      <c r="Z29" s="149"/>
      <c r="AA29" s="149"/>
      <c r="AB29" s="149"/>
      <c r="AC29" s="149" t="s">
        <v>396</v>
      </c>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row>
    <row r="30" spans="1:56" ht="22.5" outlineLevel="1" x14ac:dyDescent="0.2">
      <c r="A30" s="179">
        <v>22</v>
      </c>
      <c r="B30" s="180" t="s">
        <v>1190</v>
      </c>
      <c r="C30" s="188" t="s">
        <v>1191</v>
      </c>
      <c r="D30" s="181" t="s">
        <v>921</v>
      </c>
      <c r="E30" s="182">
        <v>1</v>
      </c>
      <c r="F30" s="183"/>
      <c r="G30" s="184">
        <f t="shared" si="0"/>
        <v>0</v>
      </c>
      <c r="H30" s="183">
        <v>500</v>
      </c>
      <c r="I30" s="184">
        <f t="shared" si="1"/>
        <v>500</v>
      </c>
      <c r="J30" s="183">
        <v>500</v>
      </c>
      <c r="K30" s="184">
        <f t="shared" si="2"/>
        <v>500</v>
      </c>
      <c r="L30" s="184">
        <v>21</v>
      </c>
      <c r="M30" s="184">
        <f t="shared" si="3"/>
        <v>0</v>
      </c>
      <c r="N30" s="184"/>
      <c r="O30" s="184" t="s">
        <v>318</v>
      </c>
      <c r="P30" s="185" t="s">
        <v>319</v>
      </c>
      <c r="Q30" s="159">
        <v>0</v>
      </c>
      <c r="R30" s="159">
        <f t="shared" si="4"/>
        <v>0</v>
      </c>
      <c r="S30" s="159"/>
      <c r="T30" s="159" t="s">
        <v>207</v>
      </c>
      <c r="U30" s="149"/>
      <c r="V30" s="149"/>
      <c r="W30" s="149"/>
      <c r="X30" s="149"/>
      <c r="Y30" s="149"/>
      <c r="Z30" s="149"/>
      <c r="AA30" s="149"/>
      <c r="AB30" s="149"/>
      <c r="AC30" s="149" t="s">
        <v>396</v>
      </c>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outlineLevel="1" x14ac:dyDescent="0.2">
      <c r="A31" s="179">
        <v>23</v>
      </c>
      <c r="B31" s="180" t="s">
        <v>1192</v>
      </c>
      <c r="C31" s="188" t="s">
        <v>1193</v>
      </c>
      <c r="D31" s="181" t="s">
        <v>921</v>
      </c>
      <c r="E31" s="182">
        <v>4</v>
      </c>
      <c r="F31" s="183"/>
      <c r="G31" s="184">
        <f t="shared" si="0"/>
        <v>0</v>
      </c>
      <c r="H31" s="183">
        <v>280</v>
      </c>
      <c r="I31" s="184">
        <f t="shared" si="1"/>
        <v>1120</v>
      </c>
      <c r="J31" s="183">
        <v>280</v>
      </c>
      <c r="K31" s="184">
        <f t="shared" si="2"/>
        <v>1120</v>
      </c>
      <c r="L31" s="184">
        <v>21</v>
      </c>
      <c r="M31" s="184">
        <f t="shared" si="3"/>
        <v>0</v>
      </c>
      <c r="N31" s="184"/>
      <c r="O31" s="184" t="s">
        <v>318</v>
      </c>
      <c r="P31" s="185" t="s">
        <v>319</v>
      </c>
      <c r="Q31" s="159">
        <v>0</v>
      </c>
      <c r="R31" s="159">
        <f t="shared" si="4"/>
        <v>0</v>
      </c>
      <c r="S31" s="159"/>
      <c r="T31" s="159" t="s">
        <v>207</v>
      </c>
      <c r="U31" s="149"/>
      <c r="V31" s="149"/>
      <c r="W31" s="149"/>
      <c r="X31" s="149"/>
      <c r="Y31" s="149"/>
      <c r="Z31" s="149"/>
      <c r="AA31" s="149"/>
      <c r="AB31" s="149"/>
      <c r="AC31" s="149" t="s">
        <v>396</v>
      </c>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outlineLevel="1" x14ac:dyDescent="0.2">
      <c r="A32" s="179">
        <v>24</v>
      </c>
      <c r="B32" s="180" t="s">
        <v>1194</v>
      </c>
      <c r="C32" s="188" t="s">
        <v>1195</v>
      </c>
      <c r="D32" s="181" t="s">
        <v>921</v>
      </c>
      <c r="E32" s="182">
        <v>5</v>
      </c>
      <c r="F32" s="183"/>
      <c r="G32" s="184">
        <f t="shared" si="0"/>
        <v>0</v>
      </c>
      <c r="H32" s="183">
        <v>280</v>
      </c>
      <c r="I32" s="184">
        <f t="shared" si="1"/>
        <v>1400</v>
      </c>
      <c r="J32" s="183">
        <v>280</v>
      </c>
      <c r="K32" s="184">
        <f t="shared" si="2"/>
        <v>1400</v>
      </c>
      <c r="L32" s="184">
        <v>21</v>
      </c>
      <c r="M32" s="184">
        <f t="shared" si="3"/>
        <v>0</v>
      </c>
      <c r="N32" s="184"/>
      <c r="O32" s="184" t="s">
        <v>318</v>
      </c>
      <c r="P32" s="185" t="s">
        <v>319</v>
      </c>
      <c r="Q32" s="159">
        <v>0</v>
      </c>
      <c r="R32" s="159">
        <f t="shared" si="4"/>
        <v>0</v>
      </c>
      <c r="S32" s="159"/>
      <c r="T32" s="159" t="s">
        <v>207</v>
      </c>
      <c r="U32" s="149"/>
      <c r="V32" s="149"/>
      <c r="W32" s="149"/>
      <c r="X32" s="149"/>
      <c r="Y32" s="149"/>
      <c r="Z32" s="149"/>
      <c r="AA32" s="149"/>
      <c r="AB32" s="149"/>
      <c r="AC32" s="149" t="s">
        <v>396</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outlineLevel="1" x14ac:dyDescent="0.2">
      <c r="A33" s="179">
        <v>25</v>
      </c>
      <c r="B33" s="180" t="s">
        <v>1196</v>
      </c>
      <c r="C33" s="188" t="s">
        <v>1197</v>
      </c>
      <c r="D33" s="181" t="s">
        <v>921</v>
      </c>
      <c r="E33" s="182">
        <v>3</v>
      </c>
      <c r="F33" s="183"/>
      <c r="G33" s="184">
        <f t="shared" si="0"/>
        <v>0</v>
      </c>
      <c r="H33" s="183">
        <v>180</v>
      </c>
      <c r="I33" s="184">
        <f t="shared" si="1"/>
        <v>540</v>
      </c>
      <c r="J33" s="183">
        <v>180</v>
      </c>
      <c r="K33" s="184">
        <f t="shared" si="2"/>
        <v>540</v>
      </c>
      <c r="L33" s="184">
        <v>21</v>
      </c>
      <c r="M33" s="184">
        <f t="shared" si="3"/>
        <v>0</v>
      </c>
      <c r="N33" s="184"/>
      <c r="O33" s="184" t="s">
        <v>318</v>
      </c>
      <c r="P33" s="185" t="s">
        <v>319</v>
      </c>
      <c r="Q33" s="159">
        <v>0</v>
      </c>
      <c r="R33" s="159">
        <f t="shared" si="4"/>
        <v>0</v>
      </c>
      <c r="S33" s="159"/>
      <c r="T33" s="159" t="s">
        <v>207</v>
      </c>
      <c r="U33" s="149"/>
      <c r="V33" s="149"/>
      <c r="W33" s="149"/>
      <c r="X33" s="149"/>
      <c r="Y33" s="149"/>
      <c r="Z33" s="149"/>
      <c r="AA33" s="149"/>
      <c r="AB33" s="149"/>
      <c r="AC33" s="149" t="s">
        <v>396</v>
      </c>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row>
    <row r="34" spans="1:56" outlineLevel="1" x14ac:dyDescent="0.2">
      <c r="A34" s="179">
        <v>26</v>
      </c>
      <c r="B34" s="180" t="s">
        <v>1198</v>
      </c>
      <c r="C34" s="188" t="s">
        <v>1199</v>
      </c>
      <c r="D34" s="181" t="s">
        <v>921</v>
      </c>
      <c r="E34" s="182">
        <v>5</v>
      </c>
      <c r="F34" s="183"/>
      <c r="G34" s="184">
        <f t="shared" si="0"/>
        <v>0</v>
      </c>
      <c r="H34" s="183">
        <v>160</v>
      </c>
      <c r="I34" s="184">
        <f t="shared" si="1"/>
        <v>800</v>
      </c>
      <c r="J34" s="183">
        <v>160</v>
      </c>
      <c r="K34" s="184">
        <f t="shared" si="2"/>
        <v>800</v>
      </c>
      <c r="L34" s="184">
        <v>21</v>
      </c>
      <c r="M34" s="184">
        <f t="shared" si="3"/>
        <v>0</v>
      </c>
      <c r="N34" s="184"/>
      <c r="O34" s="184" t="s">
        <v>318</v>
      </c>
      <c r="P34" s="185" t="s">
        <v>319</v>
      </c>
      <c r="Q34" s="159">
        <v>0</v>
      </c>
      <c r="R34" s="159">
        <f t="shared" si="4"/>
        <v>0</v>
      </c>
      <c r="S34" s="159"/>
      <c r="T34" s="159" t="s">
        <v>207</v>
      </c>
      <c r="U34" s="149"/>
      <c r="V34" s="149"/>
      <c r="W34" s="149"/>
      <c r="X34" s="149"/>
      <c r="Y34" s="149"/>
      <c r="Z34" s="149"/>
      <c r="AA34" s="149"/>
      <c r="AB34" s="149"/>
      <c r="AC34" s="149" t="s">
        <v>396</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outlineLevel="1" x14ac:dyDescent="0.2">
      <c r="A35" s="179">
        <v>27</v>
      </c>
      <c r="B35" s="180" t="s">
        <v>1200</v>
      </c>
      <c r="C35" s="188" t="s">
        <v>1201</v>
      </c>
      <c r="D35" s="181" t="s">
        <v>921</v>
      </c>
      <c r="E35" s="182">
        <v>1</v>
      </c>
      <c r="F35" s="183"/>
      <c r="G35" s="184">
        <f t="shared" si="0"/>
        <v>0</v>
      </c>
      <c r="H35" s="183">
        <v>460</v>
      </c>
      <c r="I35" s="184">
        <f t="shared" si="1"/>
        <v>460</v>
      </c>
      <c r="J35" s="183">
        <v>460</v>
      </c>
      <c r="K35" s="184">
        <f t="shared" si="2"/>
        <v>460</v>
      </c>
      <c r="L35" s="184">
        <v>21</v>
      </c>
      <c r="M35" s="184">
        <f t="shared" si="3"/>
        <v>0</v>
      </c>
      <c r="N35" s="184"/>
      <c r="O35" s="184" t="s">
        <v>318</v>
      </c>
      <c r="P35" s="185" t="s">
        <v>319</v>
      </c>
      <c r="Q35" s="159">
        <v>0</v>
      </c>
      <c r="R35" s="159">
        <f t="shared" si="4"/>
        <v>0</v>
      </c>
      <c r="S35" s="159"/>
      <c r="T35" s="159" t="s">
        <v>207</v>
      </c>
      <c r="U35" s="149"/>
      <c r="V35" s="149"/>
      <c r="W35" s="149"/>
      <c r="X35" s="149"/>
      <c r="Y35" s="149"/>
      <c r="Z35" s="149"/>
      <c r="AA35" s="149"/>
      <c r="AB35" s="149"/>
      <c r="AC35" s="149" t="s">
        <v>396</v>
      </c>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row>
    <row r="36" spans="1:56" outlineLevel="1" x14ac:dyDescent="0.2">
      <c r="A36" s="179">
        <v>28</v>
      </c>
      <c r="B36" s="180" t="s">
        <v>1202</v>
      </c>
      <c r="C36" s="188" t="s">
        <v>1203</v>
      </c>
      <c r="D36" s="181" t="s">
        <v>921</v>
      </c>
      <c r="E36" s="182">
        <v>4</v>
      </c>
      <c r="F36" s="183"/>
      <c r="G36" s="184">
        <f t="shared" si="0"/>
        <v>0</v>
      </c>
      <c r="H36" s="183">
        <v>990</v>
      </c>
      <c r="I36" s="184">
        <f t="shared" si="1"/>
        <v>3960</v>
      </c>
      <c r="J36" s="183">
        <v>990</v>
      </c>
      <c r="K36" s="184">
        <f t="shared" si="2"/>
        <v>3960</v>
      </c>
      <c r="L36" s="184">
        <v>21</v>
      </c>
      <c r="M36" s="184">
        <f t="shared" si="3"/>
        <v>0</v>
      </c>
      <c r="N36" s="184"/>
      <c r="O36" s="184" t="s">
        <v>318</v>
      </c>
      <c r="P36" s="185" t="s">
        <v>319</v>
      </c>
      <c r="Q36" s="159">
        <v>0</v>
      </c>
      <c r="R36" s="159">
        <f t="shared" si="4"/>
        <v>0</v>
      </c>
      <c r="S36" s="159"/>
      <c r="T36" s="159" t="s">
        <v>207</v>
      </c>
      <c r="U36" s="149"/>
      <c r="V36" s="149"/>
      <c r="W36" s="149"/>
      <c r="X36" s="149"/>
      <c r="Y36" s="149"/>
      <c r="Z36" s="149"/>
      <c r="AA36" s="149"/>
      <c r="AB36" s="149"/>
      <c r="AC36" s="149" t="s">
        <v>396</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outlineLevel="1" x14ac:dyDescent="0.2">
      <c r="A37" s="179">
        <v>29</v>
      </c>
      <c r="B37" s="180" t="s">
        <v>1204</v>
      </c>
      <c r="C37" s="188" t="s">
        <v>1205</v>
      </c>
      <c r="D37" s="181" t="s">
        <v>921</v>
      </c>
      <c r="E37" s="182">
        <v>1</v>
      </c>
      <c r="F37" s="183"/>
      <c r="G37" s="184">
        <f t="shared" si="0"/>
        <v>0</v>
      </c>
      <c r="H37" s="183">
        <v>720</v>
      </c>
      <c r="I37" s="184">
        <f t="shared" si="1"/>
        <v>720</v>
      </c>
      <c r="J37" s="183">
        <v>720</v>
      </c>
      <c r="K37" s="184">
        <f t="shared" si="2"/>
        <v>720</v>
      </c>
      <c r="L37" s="184">
        <v>21</v>
      </c>
      <c r="M37" s="184">
        <f t="shared" si="3"/>
        <v>0</v>
      </c>
      <c r="N37" s="184"/>
      <c r="O37" s="184" t="s">
        <v>318</v>
      </c>
      <c r="P37" s="185" t="s">
        <v>319</v>
      </c>
      <c r="Q37" s="159">
        <v>0</v>
      </c>
      <c r="R37" s="159">
        <f t="shared" si="4"/>
        <v>0</v>
      </c>
      <c r="S37" s="159"/>
      <c r="T37" s="159" t="s">
        <v>207</v>
      </c>
      <c r="U37" s="149"/>
      <c r="V37" s="149"/>
      <c r="W37" s="149"/>
      <c r="X37" s="149"/>
      <c r="Y37" s="149"/>
      <c r="Z37" s="149"/>
      <c r="AA37" s="149"/>
      <c r="AB37" s="149"/>
      <c r="AC37" s="149" t="s">
        <v>396</v>
      </c>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row>
    <row r="38" spans="1:56" outlineLevel="1" x14ac:dyDescent="0.2">
      <c r="A38" s="179">
        <v>30</v>
      </c>
      <c r="B38" s="180" t="s">
        <v>1206</v>
      </c>
      <c r="C38" s="188" t="s">
        <v>1207</v>
      </c>
      <c r="D38" s="181" t="s">
        <v>921</v>
      </c>
      <c r="E38" s="182">
        <v>3</v>
      </c>
      <c r="F38" s="183"/>
      <c r="G38" s="184">
        <f t="shared" si="0"/>
        <v>0</v>
      </c>
      <c r="H38" s="183">
        <v>720</v>
      </c>
      <c r="I38" s="184">
        <f t="shared" si="1"/>
        <v>2160</v>
      </c>
      <c r="J38" s="183">
        <v>720</v>
      </c>
      <c r="K38" s="184">
        <f t="shared" si="2"/>
        <v>2160</v>
      </c>
      <c r="L38" s="184">
        <v>21</v>
      </c>
      <c r="M38" s="184">
        <f t="shared" si="3"/>
        <v>0</v>
      </c>
      <c r="N38" s="184"/>
      <c r="O38" s="184" t="s">
        <v>318</v>
      </c>
      <c r="P38" s="185" t="s">
        <v>319</v>
      </c>
      <c r="Q38" s="159">
        <v>0</v>
      </c>
      <c r="R38" s="159">
        <f t="shared" si="4"/>
        <v>0</v>
      </c>
      <c r="S38" s="159"/>
      <c r="T38" s="159" t="s">
        <v>207</v>
      </c>
      <c r="U38" s="149"/>
      <c r="V38" s="149"/>
      <c r="W38" s="149"/>
      <c r="X38" s="149"/>
      <c r="Y38" s="149"/>
      <c r="Z38" s="149"/>
      <c r="AA38" s="149"/>
      <c r="AB38" s="149"/>
      <c r="AC38" s="149" t="s">
        <v>396</v>
      </c>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row>
    <row r="39" spans="1:56" outlineLevel="1" x14ac:dyDescent="0.2">
      <c r="A39" s="179">
        <v>31</v>
      </c>
      <c r="B39" s="180" t="s">
        <v>1208</v>
      </c>
      <c r="C39" s="188" t="s">
        <v>1209</v>
      </c>
      <c r="D39" s="181" t="s">
        <v>921</v>
      </c>
      <c r="E39" s="182">
        <v>1</v>
      </c>
      <c r="F39" s="183"/>
      <c r="G39" s="184">
        <f t="shared" si="0"/>
        <v>0</v>
      </c>
      <c r="H39" s="183">
        <v>2700</v>
      </c>
      <c r="I39" s="184">
        <f t="shared" si="1"/>
        <v>2700</v>
      </c>
      <c r="J39" s="183">
        <v>1400</v>
      </c>
      <c r="K39" s="184">
        <f t="shared" si="2"/>
        <v>1400</v>
      </c>
      <c r="L39" s="184">
        <v>21</v>
      </c>
      <c r="M39" s="184">
        <f t="shared" si="3"/>
        <v>0</v>
      </c>
      <c r="N39" s="184"/>
      <c r="O39" s="184" t="s">
        <v>318</v>
      </c>
      <c r="P39" s="185" t="s">
        <v>319</v>
      </c>
      <c r="Q39" s="159">
        <v>0</v>
      </c>
      <c r="R39" s="159">
        <f t="shared" si="4"/>
        <v>0</v>
      </c>
      <c r="S39" s="159"/>
      <c r="T39" s="159" t="s">
        <v>207</v>
      </c>
      <c r="U39" s="149"/>
      <c r="V39" s="149"/>
      <c r="W39" s="149"/>
      <c r="X39" s="149"/>
      <c r="Y39" s="149"/>
      <c r="Z39" s="149"/>
      <c r="AA39" s="149"/>
      <c r="AB39" s="149"/>
      <c r="AC39" s="149" t="s">
        <v>396</v>
      </c>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row>
    <row r="40" spans="1:56" outlineLevel="1" x14ac:dyDescent="0.2">
      <c r="A40" s="179">
        <v>32</v>
      </c>
      <c r="B40" s="180" t="s">
        <v>1210</v>
      </c>
      <c r="C40" s="188" t="s">
        <v>1211</v>
      </c>
      <c r="D40" s="181" t="s">
        <v>921</v>
      </c>
      <c r="E40" s="182">
        <v>1</v>
      </c>
      <c r="F40" s="183"/>
      <c r="G40" s="184">
        <f t="shared" si="0"/>
        <v>0</v>
      </c>
      <c r="H40" s="183">
        <v>5000</v>
      </c>
      <c r="I40" s="184">
        <f t="shared" si="1"/>
        <v>5000</v>
      </c>
      <c r="J40" s="183">
        <v>2000</v>
      </c>
      <c r="K40" s="184">
        <f t="shared" si="2"/>
        <v>2000</v>
      </c>
      <c r="L40" s="184">
        <v>21</v>
      </c>
      <c r="M40" s="184">
        <f t="shared" si="3"/>
        <v>0</v>
      </c>
      <c r="N40" s="184"/>
      <c r="O40" s="184" t="s">
        <v>318</v>
      </c>
      <c r="P40" s="185" t="s">
        <v>319</v>
      </c>
      <c r="Q40" s="159">
        <v>0</v>
      </c>
      <c r="R40" s="159">
        <f t="shared" si="4"/>
        <v>0</v>
      </c>
      <c r="S40" s="159"/>
      <c r="T40" s="159" t="s">
        <v>207</v>
      </c>
      <c r="U40" s="149"/>
      <c r="V40" s="149"/>
      <c r="W40" s="149"/>
      <c r="X40" s="149"/>
      <c r="Y40" s="149"/>
      <c r="Z40" s="149"/>
      <c r="AA40" s="149"/>
      <c r="AB40" s="149"/>
      <c r="AC40" s="149" t="s">
        <v>396</v>
      </c>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row>
    <row r="41" spans="1:56" outlineLevel="1" x14ac:dyDescent="0.2">
      <c r="A41" s="179">
        <v>33</v>
      </c>
      <c r="B41" s="180" t="s">
        <v>1212</v>
      </c>
      <c r="C41" s="188" t="s">
        <v>1213</v>
      </c>
      <c r="D41" s="181" t="s">
        <v>921</v>
      </c>
      <c r="E41" s="182">
        <v>1</v>
      </c>
      <c r="F41" s="183"/>
      <c r="G41" s="184">
        <f t="shared" ref="G41:G70" si="5">ROUND(E41*F41,2)</f>
        <v>0</v>
      </c>
      <c r="H41" s="183">
        <v>770</v>
      </c>
      <c r="I41" s="184">
        <f t="shared" ref="I41:I70" si="6">ROUND(E41*H41,2)</f>
        <v>770</v>
      </c>
      <c r="J41" s="183">
        <v>770</v>
      </c>
      <c r="K41" s="184">
        <f t="shared" ref="K41:K70" si="7">ROUND(E41*J41,2)</f>
        <v>770</v>
      </c>
      <c r="L41" s="184">
        <v>21</v>
      </c>
      <c r="M41" s="184">
        <f t="shared" ref="M41:M70" si="8">G41*(1+L41/100)</f>
        <v>0</v>
      </c>
      <c r="N41" s="184"/>
      <c r="O41" s="184" t="s">
        <v>318</v>
      </c>
      <c r="P41" s="185" t="s">
        <v>319</v>
      </c>
      <c r="Q41" s="159">
        <v>0</v>
      </c>
      <c r="R41" s="159">
        <f t="shared" ref="R41:R70" si="9">ROUND(E41*Q41,2)</f>
        <v>0</v>
      </c>
      <c r="S41" s="159"/>
      <c r="T41" s="159" t="s">
        <v>207</v>
      </c>
      <c r="U41" s="149"/>
      <c r="V41" s="149"/>
      <c r="W41" s="149"/>
      <c r="X41" s="149"/>
      <c r="Y41" s="149"/>
      <c r="Z41" s="149"/>
      <c r="AA41" s="149"/>
      <c r="AB41" s="149"/>
      <c r="AC41" s="149" t="s">
        <v>396</v>
      </c>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row>
    <row r="42" spans="1:56" outlineLevel="1" x14ac:dyDescent="0.2">
      <c r="A42" s="179">
        <v>34</v>
      </c>
      <c r="B42" s="180" t="s">
        <v>1214</v>
      </c>
      <c r="C42" s="188" t="s">
        <v>1215</v>
      </c>
      <c r="D42" s="181" t="s">
        <v>921</v>
      </c>
      <c r="E42" s="182">
        <v>1</v>
      </c>
      <c r="F42" s="183"/>
      <c r="G42" s="184">
        <f t="shared" si="5"/>
        <v>0</v>
      </c>
      <c r="H42" s="183">
        <v>1250</v>
      </c>
      <c r="I42" s="184">
        <f t="shared" si="6"/>
        <v>1250</v>
      </c>
      <c r="J42" s="183">
        <v>1250</v>
      </c>
      <c r="K42" s="184">
        <f t="shared" si="7"/>
        <v>1250</v>
      </c>
      <c r="L42" s="184">
        <v>21</v>
      </c>
      <c r="M42" s="184">
        <f t="shared" si="8"/>
        <v>0</v>
      </c>
      <c r="N42" s="184"/>
      <c r="O42" s="184" t="s">
        <v>318</v>
      </c>
      <c r="P42" s="185" t="s">
        <v>319</v>
      </c>
      <c r="Q42" s="159">
        <v>0</v>
      </c>
      <c r="R42" s="159">
        <f t="shared" si="9"/>
        <v>0</v>
      </c>
      <c r="S42" s="159"/>
      <c r="T42" s="159" t="s">
        <v>207</v>
      </c>
      <c r="U42" s="149"/>
      <c r="V42" s="149"/>
      <c r="W42" s="149"/>
      <c r="X42" s="149"/>
      <c r="Y42" s="149"/>
      <c r="Z42" s="149"/>
      <c r="AA42" s="149"/>
      <c r="AB42" s="149"/>
      <c r="AC42" s="149" t="s">
        <v>396</v>
      </c>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row>
    <row r="43" spans="1:56" outlineLevel="1" x14ac:dyDescent="0.2">
      <c r="A43" s="179">
        <v>35</v>
      </c>
      <c r="B43" s="180" t="s">
        <v>1216</v>
      </c>
      <c r="C43" s="188" t="s">
        <v>1217</v>
      </c>
      <c r="D43" s="181" t="s">
        <v>921</v>
      </c>
      <c r="E43" s="182">
        <v>1</v>
      </c>
      <c r="F43" s="183"/>
      <c r="G43" s="184">
        <f t="shared" si="5"/>
        <v>0</v>
      </c>
      <c r="H43" s="183">
        <v>880</v>
      </c>
      <c r="I43" s="184">
        <f t="shared" si="6"/>
        <v>880</v>
      </c>
      <c r="J43" s="183">
        <v>880</v>
      </c>
      <c r="K43" s="184">
        <f t="shared" si="7"/>
        <v>880</v>
      </c>
      <c r="L43" s="184">
        <v>21</v>
      </c>
      <c r="M43" s="184">
        <f t="shared" si="8"/>
        <v>0</v>
      </c>
      <c r="N43" s="184"/>
      <c r="O43" s="184" t="s">
        <v>318</v>
      </c>
      <c r="P43" s="185" t="s">
        <v>319</v>
      </c>
      <c r="Q43" s="159">
        <v>0</v>
      </c>
      <c r="R43" s="159">
        <f t="shared" si="9"/>
        <v>0</v>
      </c>
      <c r="S43" s="159"/>
      <c r="T43" s="159" t="s">
        <v>207</v>
      </c>
      <c r="U43" s="149"/>
      <c r="V43" s="149"/>
      <c r="W43" s="149"/>
      <c r="X43" s="149"/>
      <c r="Y43" s="149"/>
      <c r="Z43" s="149"/>
      <c r="AA43" s="149"/>
      <c r="AB43" s="149"/>
      <c r="AC43" s="149" t="s">
        <v>396</v>
      </c>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row>
    <row r="44" spans="1:56" outlineLevel="1" x14ac:dyDescent="0.2">
      <c r="A44" s="179">
        <v>36</v>
      </c>
      <c r="B44" s="180" t="s">
        <v>1218</v>
      </c>
      <c r="C44" s="188" t="s">
        <v>1219</v>
      </c>
      <c r="D44" s="181" t="s">
        <v>921</v>
      </c>
      <c r="E44" s="182">
        <v>19</v>
      </c>
      <c r="F44" s="183"/>
      <c r="G44" s="184">
        <f t="shared" si="5"/>
        <v>0</v>
      </c>
      <c r="H44" s="183">
        <v>8</v>
      </c>
      <c r="I44" s="184">
        <f t="shared" si="6"/>
        <v>152</v>
      </c>
      <c r="J44" s="183">
        <v>8</v>
      </c>
      <c r="K44" s="184">
        <f t="shared" si="7"/>
        <v>152</v>
      </c>
      <c r="L44" s="184">
        <v>21</v>
      </c>
      <c r="M44" s="184">
        <f t="shared" si="8"/>
        <v>0</v>
      </c>
      <c r="N44" s="184"/>
      <c r="O44" s="184" t="s">
        <v>318</v>
      </c>
      <c r="P44" s="185" t="s">
        <v>319</v>
      </c>
      <c r="Q44" s="159">
        <v>0</v>
      </c>
      <c r="R44" s="159">
        <f t="shared" si="9"/>
        <v>0</v>
      </c>
      <c r="S44" s="159"/>
      <c r="T44" s="159" t="s">
        <v>207</v>
      </c>
      <c r="U44" s="149"/>
      <c r="V44" s="149"/>
      <c r="W44" s="149"/>
      <c r="X44" s="149"/>
      <c r="Y44" s="149"/>
      <c r="Z44" s="149"/>
      <c r="AA44" s="149"/>
      <c r="AB44" s="149"/>
      <c r="AC44" s="149" t="s">
        <v>396</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outlineLevel="1" x14ac:dyDescent="0.2">
      <c r="A45" s="179">
        <v>37</v>
      </c>
      <c r="B45" s="180" t="s">
        <v>1220</v>
      </c>
      <c r="C45" s="188" t="s">
        <v>1221</v>
      </c>
      <c r="D45" s="181" t="s">
        <v>921</v>
      </c>
      <c r="E45" s="182">
        <v>19</v>
      </c>
      <c r="F45" s="183"/>
      <c r="G45" s="184">
        <f t="shared" si="5"/>
        <v>0</v>
      </c>
      <c r="H45" s="183">
        <v>80</v>
      </c>
      <c r="I45" s="184">
        <f t="shared" si="6"/>
        <v>1520</v>
      </c>
      <c r="J45" s="183">
        <v>80</v>
      </c>
      <c r="K45" s="184">
        <f t="shared" si="7"/>
        <v>1520</v>
      </c>
      <c r="L45" s="184">
        <v>21</v>
      </c>
      <c r="M45" s="184">
        <f t="shared" si="8"/>
        <v>0</v>
      </c>
      <c r="N45" s="184"/>
      <c r="O45" s="184" t="s">
        <v>318</v>
      </c>
      <c r="P45" s="185" t="s">
        <v>319</v>
      </c>
      <c r="Q45" s="159">
        <v>0</v>
      </c>
      <c r="R45" s="159">
        <f t="shared" si="9"/>
        <v>0</v>
      </c>
      <c r="S45" s="159"/>
      <c r="T45" s="159" t="s">
        <v>207</v>
      </c>
      <c r="U45" s="149"/>
      <c r="V45" s="149"/>
      <c r="W45" s="149"/>
      <c r="X45" s="149"/>
      <c r="Y45" s="149"/>
      <c r="Z45" s="149"/>
      <c r="AA45" s="149"/>
      <c r="AB45" s="149"/>
      <c r="AC45" s="149" t="s">
        <v>396</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row>
    <row r="46" spans="1:56" outlineLevel="1" x14ac:dyDescent="0.2">
      <c r="A46" s="179">
        <v>38</v>
      </c>
      <c r="B46" s="180" t="s">
        <v>1222</v>
      </c>
      <c r="C46" s="188" t="s">
        <v>1223</v>
      </c>
      <c r="D46" s="181" t="s">
        <v>921</v>
      </c>
      <c r="E46" s="182">
        <v>19</v>
      </c>
      <c r="F46" s="183"/>
      <c r="G46" s="184">
        <f t="shared" si="5"/>
        <v>0</v>
      </c>
      <c r="H46" s="183">
        <v>90</v>
      </c>
      <c r="I46" s="184">
        <f t="shared" si="6"/>
        <v>1710</v>
      </c>
      <c r="J46" s="183">
        <v>90</v>
      </c>
      <c r="K46" s="184">
        <f t="shared" si="7"/>
        <v>1710</v>
      </c>
      <c r="L46" s="184">
        <v>21</v>
      </c>
      <c r="M46" s="184">
        <f t="shared" si="8"/>
        <v>0</v>
      </c>
      <c r="N46" s="184"/>
      <c r="O46" s="184" t="s">
        <v>318</v>
      </c>
      <c r="P46" s="185" t="s">
        <v>319</v>
      </c>
      <c r="Q46" s="159">
        <v>0</v>
      </c>
      <c r="R46" s="159">
        <f t="shared" si="9"/>
        <v>0</v>
      </c>
      <c r="S46" s="159"/>
      <c r="T46" s="159" t="s">
        <v>207</v>
      </c>
      <c r="U46" s="149"/>
      <c r="V46" s="149"/>
      <c r="W46" s="149"/>
      <c r="X46" s="149"/>
      <c r="Y46" s="149"/>
      <c r="Z46" s="149"/>
      <c r="AA46" s="149"/>
      <c r="AB46" s="149"/>
      <c r="AC46" s="149" t="s">
        <v>396</v>
      </c>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row>
    <row r="47" spans="1:56" outlineLevel="1" x14ac:dyDescent="0.2">
      <c r="A47" s="179">
        <v>39</v>
      </c>
      <c r="B47" s="180" t="s">
        <v>1224</v>
      </c>
      <c r="C47" s="188" t="s">
        <v>1225</v>
      </c>
      <c r="D47" s="181" t="s">
        <v>921</v>
      </c>
      <c r="E47" s="182">
        <v>19</v>
      </c>
      <c r="F47" s="183"/>
      <c r="G47" s="184">
        <f t="shared" si="5"/>
        <v>0</v>
      </c>
      <c r="H47" s="183">
        <v>60</v>
      </c>
      <c r="I47" s="184">
        <f t="shared" si="6"/>
        <v>1140</v>
      </c>
      <c r="J47" s="183">
        <v>60</v>
      </c>
      <c r="K47" s="184">
        <f t="shared" si="7"/>
        <v>1140</v>
      </c>
      <c r="L47" s="184">
        <v>21</v>
      </c>
      <c r="M47" s="184">
        <f t="shared" si="8"/>
        <v>0</v>
      </c>
      <c r="N47" s="184"/>
      <c r="O47" s="184" t="s">
        <v>318</v>
      </c>
      <c r="P47" s="185" t="s">
        <v>319</v>
      </c>
      <c r="Q47" s="159">
        <v>0</v>
      </c>
      <c r="R47" s="159">
        <f t="shared" si="9"/>
        <v>0</v>
      </c>
      <c r="S47" s="159"/>
      <c r="T47" s="159" t="s">
        <v>207</v>
      </c>
      <c r="U47" s="149"/>
      <c r="V47" s="149"/>
      <c r="W47" s="149"/>
      <c r="X47" s="149"/>
      <c r="Y47" s="149"/>
      <c r="Z47" s="149"/>
      <c r="AA47" s="149"/>
      <c r="AB47" s="149"/>
      <c r="AC47" s="149" t="s">
        <v>396</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outlineLevel="1" x14ac:dyDescent="0.2">
      <c r="A48" s="179">
        <v>40</v>
      </c>
      <c r="B48" s="180" t="s">
        <v>1226</v>
      </c>
      <c r="C48" s="188" t="s">
        <v>1227</v>
      </c>
      <c r="D48" s="181" t="s">
        <v>921</v>
      </c>
      <c r="E48" s="182">
        <v>19</v>
      </c>
      <c r="F48" s="183"/>
      <c r="G48" s="184">
        <f t="shared" si="5"/>
        <v>0</v>
      </c>
      <c r="H48" s="183">
        <v>140</v>
      </c>
      <c r="I48" s="184">
        <f t="shared" si="6"/>
        <v>2660</v>
      </c>
      <c r="J48" s="183">
        <v>140</v>
      </c>
      <c r="K48" s="184">
        <f t="shared" si="7"/>
        <v>2660</v>
      </c>
      <c r="L48" s="184">
        <v>21</v>
      </c>
      <c r="M48" s="184">
        <f t="shared" si="8"/>
        <v>0</v>
      </c>
      <c r="N48" s="184"/>
      <c r="O48" s="184" t="s">
        <v>318</v>
      </c>
      <c r="P48" s="185" t="s">
        <v>319</v>
      </c>
      <c r="Q48" s="159">
        <v>0</v>
      </c>
      <c r="R48" s="159">
        <f t="shared" si="9"/>
        <v>0</v>
      </c>
      <c r="S48" s="159"/>
      <c r="T48" s="159" t="s">
        <v>207</v>
      </c>
      <c r="U48" s="149"/>
      <c r="V48" s="149"/>
      <c r="W48" s="149"/>
      <c r="X48" s="149"/>
      <c r="Y48" s="149"/>
      <c r="Z48" s="149"/>
      <c r="AA48" s="149"/>
      <c r="AB48" s="149"/>
      <c r="AC48" s="149" t="s">
        <v>396</v>
      </c>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row>
    <row r="49" spans="1:56" outlineLevel="1" x14ac:dyDescent="0.2">
      <c r="A49" s="179">
        <v>41</v>
      </c>
      <c r="B49" s="180" t="s">
        <v>1228</v>
      </c>
      <c r="C49" s="188" t="s">
        <v>1229</v>
      </c>
      <c r="D49" s="181" t="s">
        <v>921</v>
      </c>
      <c r="E49" s="182">
        <v>1</v>
      </c>
      <c r="F49" s="183"/>
      <c r="G49" s="184">
        <f t="shared" si="5"/>
        <v>0</v>
      </c>
      <c r="H49" s="183">
        <v>140</v>
      </c>
      <c r="I49" s="184">
        <f t="shared" si="6"/>
        <v>140</v>
      </c>
      <c r="J49" s="183">
        <v>140</v>
      </c>
      <c r="K49" s="184">
        <f t="shared" si="7"/>
        <v>140</v>
      </c>
      <c r="L49" s="184">
        <v>21</v>
      </c>
      <c r="M49" s="184">
        <f t="shared" si="8"/>
        <v>0</v>
      </c>
      <c r="N49" s="184"/>
      <c r="O49" s="184" t="s">
        <v>318</v>
      </c>
      <c r="P49" s="185" t="s">
        <v>319</v>
      </c>
      <c r="Q49" s="159">
        <v>0</v>
      </c>
      <c r="R49" s="159">
        <f t="shared" si="9"/>
        <v>0</v>
      </c>
      <c r="S49" s="159"/>
      <c r="T49" s="159" t="s">
        <v>207</v>
      </c>
      <c r="U49" s="149"/>
      <c r="V49" s="149"/>
      <c r="W49" s="149"/>
      <c r="X49" s="149"/>
      <c r="Y49" s="149"/>
      <c r="Z49" s="149"/>
      <c r="AA49" s="149"/>
      <c r="AB49" s="149"/>
      <c r="AC49" s="149" t="s">
        <v>396</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outlineLevel="1" x14ac:dyDescent="0.2">
      <c r="A50" s="179">
        <v>42</v>
      </c>
      <c r="B50" s="180" t="s">
        <v>1230</v>
      </c>
      <c r="C50" s="188" t="s">
        <v>440</v>
      </c>
      <c r="D50" s="181" t="s">
        <v>921</v>
      </c>
      <c r="E50" s="182">
        <v>4</v>
      </c>
      <c r="F50" s="183"/>
      <c r="G50" s="184">
        <f t="shared" si="5"/>
        <v>0</v>
      </c>
      <c r="H50" s="183">
        <v>440</v>
      </c>
      <c r="I50" s="184">
        <f t="shared" si="6"/>
        <v>1760</v>
      </c>
      <c r="J50" s="183">
        <v>440</v>
      </c>
      <c r="K50" s="184">
        <f t="shared" si="7"/>
        <v>1760</v>
      </c>
      <c r="L50" s="184">
        <v>21</v>
      </c>
      <c r="M50" s="184">
        <f t="shared" si="8"/>
        <v>0</v>
      </c>
      <c r="N50" s="184"/>
      <c r="O50" s="184" t="s">
        <v>318</v>
      </c>
      <c r="P50" s="185" t="s">
        <v>319</v>
      </c>
      <c r="Q50" s="159">
        <v>0</v>
      </c>
      <c r="R50" s="159">
        <f t="shared" si="9"/>
        <v>0</v>
      </c>
      <c r="S50" s="159"/>
      <c r="T50" s="159" t="s">
        <v>207</v>
      </c>
      <c r="U50" s="149"/>
      <c r="V50" s="149"/>
      <c r="W50" s="149"/>
      <c r="X50" s="149"/>
      <c r="Y50" s="149"/>
      <c r="Z50" s="149"/>
      <c r="AA50" s="149"/>
      <c r="AB50" s="149"/>
      <c r="AC50" s="149" t="s">
        <v>396</v>
      </c>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row>
    <row r="51" spans="1:56" outlineLevel="1" x14ac:dyDescent="0.2">
      <c r="A51" s="179">
        <v>43</v>
      </c>
      <c r="B51" s="180" t="s">
        <v>1231</v>
      </c>
      <c r="C51" s="188" t="s">
        <v>434</v>
      </c>
      <c r="D51" s="181" t="s">
        <v>921</v>
      </c>
      <c r="E51" s="182">
        <v>2</v>
      </c>
      <c r="F51" s="183"/>
      <c r="G51" s="184">
        <f t="shared" si="5"/>
        <v>0</v>
      </c>
      <c r="H51" s="183">
        <v>270</v>
      </c>
      <c r="I51" s="184">
        <f t="shared" si="6"/>
        <v>540</v>
      </c>
      <c r="J51" s="183">
        <v>270</v>
      </c>
      <c r="K51" s="184">
        <f t="shared" si="7"/>
        <v>540</v>
      </c>
      <c r="L51" s="184">
        <v>21</v>
      </c>
      <c r="M51" s="184">
        <f t="shared" si="8"/>
        <v>0</v>
      </c>
      <c r="N51" s="184"/>
      <c r="O51" s="184" t="s">
        <v>318</v>
      </c>
      <c r="P51" s="185" t="s">
        <v>319</v>
      </c>
      <c r="Q51" s="159">
        <v>0</v>
      </c>
      <c r="R51" s="159">
        <f t="shared" si="9"/>
        <v>0</v>
      </c>
      <c r="S51" s="159"/>
      <c r="T51" s="159" t="s">
        <v>207</v>
      </c>
      <c r="U51" s="149"/>
      <c r="V51" s="149"/>
      <c r="W51" s="149"/>
      <c r="X51" s="149"/>
      <c r="Y51" s="149"/>
      <c r="Z51" s="149"/>
      <c r="AA51" s="149"/>
      <c r="AB51" s="149"/>
      <c r="AC51" s="149" t="s">
        <v>396</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outlineLevel="1" x14ac:dyDescent="0.2">
      <c r="A52" s="179">
        <v>44</v>
      </c>
      <c r="B52" s="180" t="s">
        <v>1232</v>
      </c>
      <c r="C52" s="188" t="s">
        <v>1233</v>
      </c>
      <c r="D52" s="181" t="s">
        <v>921</v>
      </c>
      <c r="E52" s="182">
        <v>1</v>
      </c>
      <c r="F52" s="183"/>
      <c r="G52" s="184">
        <f t="shared" si="5"/>
        <v>0</v>
      </c>
      <c r="H52" s="183">
        <v>740</v>
      </c>
      <c r="I52" s="184">
        <f t="shared" si="6"/>
        <v>740</v>
      </c>
      <c r="J52" s="183">
        <v>740</v>
      </c>
      <c r="K52" s="184">
        <f t="shared" si="7"/>
        <v>740</v>
      </c>
      <c r="L52" s="184">
        <v>21</v>
      </c>
      <c r="M52" s="184">
        <f t="shared" si="8"/>
        <v>0</v>
      </c>
      <c r="N52" s="184"/>
      <c r="O52" s="184" t="s">
        <v>318</v>
      </c>
      <c r="P52" s="185" t="s">
        <v>319</v>
      </c>
      <c r="Q52" s="159">
        <v>0</v>
      </c>
      <c r="R52" s="159">
        <f t="shared" si="9"/>
        <v>0</v>
      </c>
      <c r="S52" s="159"/>
      <c r="T52" s="159" t="s">
        <v>207</v>
      </c>
      <c r="U52" s="149"/>
      <c r="V52" s="149"/>
      <c r="W52" s="149"/>
      <c r="X52" s="149"/>
      <c r="Y52" s="149"/>
      <c r="Z52" s="149"/>
      <c r="AA52" s="149"/>
      <c r="AB52" s="149"/>
      <c r="AC52" s="149" t="s">
        <v>396</v>
      </c>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row>
    <row r="53" spans="1:56" outlineLevel="1" x14ac:dyDescent="0.2">
      <c r="A53" s="179">
        <v>45</v>
      </c>
      <c r="B53" s="180" t="s">
        <v>1234</v>
      </c>
      <c r="C53" s="188" t="s">
        <v>1235</v>
      </c>
      <c r="D53" s="181" t="s">
        <v>921</v>
      </c>
      <c r="E53" s="182">
        <v>1</v>
      </c>
      <c r="F53" s="183"/>
      <c r="G53" s="184">
        <f t="shared" si="5"/>
        <v>0</v>
      </c>
      <c r="H53" s="183">
        <v>310</v>
      </c>
      <c r="I53" s="184">
        <f t="shared" si="6"/>
        <v>310</v>
      </c>
      <c r="J53" s="183">
        <v>310</v>
      </c>
      <c r="K53" s="184">
        <f t="shared" si="7"/>
        <v>310</v>
      </c>
      <c r="L53" s="184">
        <v>21</v>
      </c>
      <c r="M53" s="184">
        <f t="shared" si="8"/>
        <v>0</v>
      </c>
      <c r="N53" s="184"/>
      <c r="O53" s="184" t="s">
        <v>318</v>
      </c>
      <c r="P53" s="185" t="s">
        <v>319</v>
      </c>
      <c r="Q53" s="159">
        <v>0</v>
      </c>
      <c r="R53" s="159">
        <f t="shared" si="9"/>
        <v>0</v>
      </c>
      <c r="S53" s="159"/>
      <c r="T53" s="159" t="s">
        <v>207</v>
      </c>
      <c r="U53" s="149"/>
      <c r="V53" s="149"/>
      <c r="W53" s="149"/>
      <c r="X53" s="149"/>
      <c r="Y53" s="149"/>
      <c r="Z53" s="149"/>
      <c r="AA53" s="149"/>
      <c r="AB53" s="149"/>
      <c r="AC53" s="149" t="s">
        <v>396</v>
      </c>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row>
    <row r="54" spans="1:56" outlineLevel="1" x14ac:dyDescent="0.2">
      <c r="A54" s="179">
        <v>46</v>
      </c>
      <c r="B54" s="180" t="s">
        <v>1236</v>
      </c>
      <c r="C54" s="188" t="s">
        <v>430</v>
      </c>
      <c r="D54" s="181" t="s">
        <v>921</v>
      </c>
      <c r="E54" s="182">
        <v>1</v>
      </c>
      <c r="F54" s="183"/>
      <c r="G54" s="184">
        <f t="shared" si="5"/>
        <v>0</v>
      </c>
      <c r="H54" s="183">
        <v>1700</v>
      </c>
      <c r="I54" s="184">
        <f t="shared" si="6"/>
        <v>1700</v>
      </c>
      <c r="J54" s="183">
        <v>1700</v>
      </c>
      <c r="K54" s="184">
        <f t="shared" si="7"/>
        <v>1700</v>
      </c>
      <c r="L54" s="184">
        <v>21</v>
      </c>
      <c r="M54" s="184">
        <f t="shared" si="8"/>
        <v>0</v>
      </c>
      <c r="N54" s="184"/>
      <c r="O54" s="184" t="s">
        <v>318</v>
      </c>
      <c r="P54" s="185" t="s">
        <v>319</v>
      </c>
      <c r="Q54" s="159">
        <v>0</v>
      </c>
      <c r="R54" s="159">
        <f t="shared" si="9"/>
        <v>0</v>
      </c>
      <c r="S54" s="159"/>
      <c r="T54" s="159" t="s">
        <v>207</v>
      </c>
      <c r="U54" s="149"/>
      <c r="V54" s="149"/>
      <c r="W54" s="149"/>
      <c r="X54" s="149"/>
      <c r="Y54" s="149"/>
      <c r="Z54" s="149"/>
      <c r="AA54" s="149"/>
      <c r="AB54" s="149"/>
      <c r="AC54" s="149" t="s">
        <v>396</v>
      </c>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row>
    <row r="55" spans="1:56" outlineLevel="1" x14ac:dyDescent="0.2">
      <c r="A55" s="179">
        <v>47</v>
      </c>
      <c r="B55" s="180" t="s">
        <v>1237</v>
      </c>
      <c r="C55" s="188" t="s">
        <v>428</v>
      </c>
      <c r="D55" s="181" t="s">
        <v>921</v>
      </c>
      <c r="E55" s="182">
        <v>3</v>
      </c>
      <c r="F55" s="183"/>
      <c r="G55" s="184">
        <f t="shared" si="5"/>
        <v>0</v>
      </c>
      <c r="H55" s="183">
        <v>270</v>
      </c>
      <c r="I55" s="184">
        <f t="shared" si="6"/>
        <v>810</v>
      </c>
      <c r="J55" s="183">
        <v>270</v>
      </c>
      <c r="K55" s="184">
        <f t="shared" si="7"/>
        <v>810</v>
      </c>
      <c r="L55" s="184">
        <v>21</v>
      </c>
      <c r="M55" s="184">
        <f t="shared" si="8"/>
        <v>0</v>
      </c>
      <c r="N55" s="184"/>
      <c r="O55" s="184" t="s">
        <v>318</v>
      </c>
      <c r="P55" s="185" t="s">
        <v>319</v>
      </c>
      <c r="Q55" s="159">
        <v>0</v>
      </c>
      <c r="R55" s="159">
        <f t="shared" si="9"/>
        <v>0</v>
      </c>
      <c r="S55" s="159"/>
      <c r="T55" s="159" t="s">
        <v>207</v>
      </c>
      <c r="U55" s="149"/>
      <c r="V55" s="149"/>
      <c r="W55" s="149"/>
      <c r="X55" s="149"/>
      <c r="Y55" s="149"/>
      <c r="Z55" s="149"/>
      <c r="AA55" s="149"/>
      <c r="AB55" s="149"/>
      <c r="AC55" s="149" t="s">
        <v>396</v>
      </c>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row>
    <row r="56" spans="1:56" ht="22.5" outlineLevel="1" x14ac:dyDescent="0.2">
      <c r="A56" s="179">
        <v>48</v>
      </c>
      <c r="B56" s="180" t="s">
        <v>1238</v>
      </c>
      <c r="C56" s="188" t="s">
        <v>1239</v>
      </c>
      <c r="D56" s="181" t="s">
        <v>921</v>
      </c>
      <c r="E56" s="182">
        <v>1</v>
      </c>
      <c r="F56" s="183"/>
      <c r="G56" s="184">
        <f t="shared" si="5"/>
        <v>0</v>
      </c>
      <c r="H56" s="183">
        <v>1900</v>
      </c>
      <c r="I56" s="184">
        <f t="shared" si="6"/>
        <v>1900</v>
      </c>
      <c r="J56" s="183">
        <v>1900</v>
      </c>
      <c r="K56" s="184">
        <f t="shared" si="7"/>
        <v>1900</v>
      </c>
      <c r="L56" s="184">
        <v>21</v>
      </c>
      <c r="M56" s="184">
        <f t="shared" si="8"/>
        <v>0</v>
      </c>
      <c r="N56" s="184"/>
      <c r="O56" s="184" t="s">
        <v>318</v>
      </c>
      <c r="P56" s="185" t="s">
        <v>319</v>
      </c>
      <c r="Q56" s="159">
        <v>0</v>
      </c>
      <c r="R56" s="159">
        <f t="shared" si="9"/>
        <v>0</v>
      </c>
      <c r="S56" s="159"/>
      <c r="T56" s="159" t="s">
        <v>207</v>
      </c>
      <c r="U56" s="149"/>
      <c r="V56" s="149"/>
      <c r="W56" s="149"/>
      <c r="X56" s="149"/>
      <c r="Y56" s="149"/>
      <c r="Z56" s="149"/>
      <c r="AA56" s="149"/>
      <c r="AB56" s="149"/>
      <c r="AC56" s="149" t="s">
        <v>396</v>
      </c>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row>
    <row r="57" spans="1:56" outlineLevel="1" x14ac:dyDescent="0.2">
      <c r="A57" s="179">
        <v>49</v>
      </c>
      <c r="B57" s="180" t="s">
        <v>1240</v>
      </c>
      <c r="C57" s="188" t="s">
        <v>1201</v>
      </c>
      <c r="D57" s="181" t="s">
        <v>921</v>
      </c>
      <c r="E57" s="182">
        <v>6</v>
      </c>
      <c r="F57" s="183"/>
      <c r="G57" s="184">
        <f t="shared" si="5"/>
        <v>0</v>
      </c>
      <c r="H57" s="183">
        <v>500</v>
      </c>
      <c r="I57" s="184">
        <f t="shared" si="6"/>
        <v>3000</v>
      </c>
      <c r="J57" s="183">
        <v>500</v>
      </c>
      <c r="K57" s="184">
        <f t="shared" si="7"/>
        <v>3000</v>
      </c>
      <c r="L57" s="184">
        <v>21</v>
      </c>
      <c r="M57" s="184">
        <f t="shared" si="8"/>
        <v>0</v>
      </c>
      <c r="N57" s="184"/>
      <c r="O57" s="184" t="s">
        <v>318</v>
      </c>
      <c r="P57" s="185" t="s">
        <v>319</v>
      </c>
      <c r="Q57" s="159">
        <v>0</v>
      </c>
      <c r="R57" s="159">
        <f t="shared" si="9"/>
        <v>0</v>
      </c>
      <c r="S57" s="159"/>
      <c r="T57" s="159" t="s">
        <v>207</v>
      </c>
      <c r="U57" s="149"/>
      <c r="V57" s="149"/>
      <c r="W57" s="149"/>
      <c r="X57" s="149"/>
      <c r="Y57" s="149"/>
      <c r="Z57" s="149"/>
      <c r="AA57" s="149"/>
      <c r="AB57" s="149"/>
      <c r="AC57" s="149" t="s">
        <v>396</v>
      </c>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row>
    <row r="58" spans="1:56" outlineLevel="1" x14ac:dyDescent="0.2">
      <c r="A58" s="179">
        <v>50</v>
      </c>
      <c r="B58" s="180" t="s">
        <v>1241</v>
      </c>
      <c r="C58" s="188" t="s">
        <v>1242</v>
      </c>
      <c r="D58" s="181" t="s">
        <v>921</v>
      </c>
      <c r="E58" s="182">
        <v>1</v>
      </c>
      <c r="F58" s="183"/>
      <c r="G58" s="184">
        <f t="shared" si="5"/>
        <v>0</v>
      </c>
      <c r="H58" s="183">
        <v>1700</v>
      </c>
      <c r="I58" s="184">
        <f t="shared" si="6"/>
        <v>1700</v>
      </c>
      <c r="J58" s="183">
        <v>1700</v>
      </c>
      <c r="K58" s="184">
        <f t="shared" si="7"/>
        <v>1700</v>
      </c>
      <c r="L58" s="184">
        <v>21</v>
      </c>
      <c r="M58" s="184">
        <f t="shared" si="8"/>
        <v>0</v>
      </c>
      <c r="N58" s="184"/>
      <c r="O58" s="184" t="s">
        <v>318</v>
      </c>
      <c r="P58" s="185" t="s">
        <v>319</v>
      </c>
      <c r="Q58" s="159">
        <v>0</v>
      </c>
      <c r="R58" s="159">
        <f t="shared" si="9"/>
        <v>0</v>
      </c>
      <c r="S58" s="159"/>
      <c r="T58" s="159" t="s">
        <v>207</v>
      </c>
      <c r="U58" s="149"/>
      <c r="V58" s="149"/>
      <c r="W58" s="149"/>
      <c r="X58" s="149"/>
      <c r="Y58" s="149"/>
      <c r="Z58" s="149"/>
      <c r="AA58" s="149"/>
      <c r="AB58" s="149"/>
      <c r="AC58" s="149" t="s">
        <v>396</v>
      </c>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row>
    <row r="59" spans="1:56" outlineLevel="1" x14ac:dyDescent="0.2">
      <c r="A59" s="179">
        <v>51</v>
      </c>
      <c r="B59" s="180" t="s">
        <v>1243</v>
      </c>
      <c r="C59" s="188" t="s">
        <v>1244</v>
      </c>
      <c r="D59" s="181" t="s">
        <v>921</v>
      </c>
      <c r="E59" s="182">
        <v>6</v>
      </c>
      <c r="F59" s="183"/>
      <c r="G59" s="184">
        <f t="shared" si="5"/>
        <v>0</v>
      </c>
      <c r="H59" s="183">
        <v>40</v>
      </c>
      <c r="I59" s="184">
        <f t="shared" si="6"/>
        <v>240</v>
      </c>
      <c r="J59" s="183">
        <v>40</v>
      </c>
      <c r="K59" s="184">
        <f t="shared" si="7"/>
        <v>240</v>
      </c>
      <c r="L59" s="184">
        <v>21</v>
      </c>
      <c r="M59" s="184">
        <f t="shared" si="8"/>
        <v>0</v>
      </c>
      <c r="N59" s="184"/>
      <c r="O59" s="184" t="s">
        <v>318</v>
      </c>
      <c r="P59" s="185" t="s">
        <v>319</v>
      </c>
      <c r="Q59" s="159">
        <v>0</v>
      </c>
      <c r="R59" s="159">
        <f t="shared" si="9"/>
        <v>0</v>
      </c>
      <c r="S59" s="159"/>
      <c r="T59" s="159" t="s">
        <v>207</v>
      </c>
      <c r="U59" s="149"/>
      <c r="V59" s="149"/>
      <c r="W59" s="149"/>
      <c r="X59" s="149"/>
      <c r="Y59" s="149"/>
      <c r="Z59" s="149"/>
      <c r="AA59" s="149"/>
      <c r="AB59" s="149"/>
      <c r="AC59" s="149" t="s">
        <v>396</v>
      </c>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row>
    <row r="60" spans="1:56" outlineLevel="1" x14ac:dyDescent="0.2">
      <c r="A60" s="179">
        <v>52</v>
      </c>
      <c r="B60" s="180" t="s">
        <v>1245</v>
      </c>
      <c r="C60" s="188" t="s">
        <v>1246</v>
      </c>
      <c r="D60" s="181" t="s">
        <v>921</v>
      </c>
      <c r="E60" s="182">
        <v>3</v>
      </c>
      <c r="F60" s="183"/>
      <c r="G60" s="184">
        <f t="shared" si="5"/>
        <v>0</v>
      </c>
      <c r="H60" s="183">
        <v>20</v>
      </c>
      <c r="I60" s="184">
        <f t="shared" si="6"/>
        <v>60</v>
      </c>
      <c r="J60" s="183">
        <v>20</v>
      </c>
      <c r="K60" s="184">
        <f t="shared" si="7"/>
        <v>60</v>
      </c>
      <c r="L60" s="184">
        <v>21</v>
      </c>
      <c r="M60" s="184">
        <f t="shared" si="8"/>
        <v>0</v>
      </c>
      <c r="N60" s="184"/>
      <c r="O60" s="184" t="s">
        <v>318</v>
      </c>
      <c r="P60" s="185" t="s">
        <v>319</v>
      </c>
      <c r="Q60" s="159">
        <v>0</v>
      </c>
      <c r="R60" s="159">
        <f t="shared" si="9"/>
        <v>0</v>
      </c>
      <c r="S60" s="159"/>
      <c r="T60" s="159" t="s">
        <v>207</v>
      </c>
      <c r="U60" s="149"/>
      <c r="V60" s="149"/>
      <c r="W60" s="149"/>
      <c r="X60" s="149"/>
      <c r="Y60" s="149"/>
      <c r="Z60" s="149"/>
      <c r="AA60" s="149"/>
      <c r="AB60" s="149"/>
      <c r="AC60" s="149" t="s">
        <v>396</v>
      </c>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row>
    <row r="61" spans="1:56" outlineLevel="1" x14ac:dyDescent="0.2">
      <c r="A61" s="179">
        <v>53</v>
      </c>
      <c r="B61" s="180" t="s">
        <v>1247</v>
      </c>
      <c r="C61" s="188" t="s">
        <v>506</v>
      </c>
      <c r="D61" s="181" t="s">
        <v>921</v>
      </c>
      <c r="E61" s="182">
        <v>103</v>
      </c>
      <c r="F61" s="183"/>
      <c r="G61" s="184">
        <f t="shared" si="5"/>
        <v>0</v>
      </c>
      <c r="H61" s="183">
        <v>15</v>
      </c>
      <c r="I61" s="184">
        <f t="shared" si="6"/>
        <v>1545</v>
      </c>
      <c r="J61" s="183">
        <v>15</v>
      </c>
      <c r="K61" s="184">
        <f t="shared" si="7"/>
        <v>1545</v>
      </c>
      <c r="L61" s="184">
        <v>21</v>
      </c>
      <c r="M61" s="184">
        <f t="shared" si="8"/>
        <v>0</v>
      </c>
      <c r="N61" s="184"/>
      <c r="O61" s="184" t="s">
        <v>318</v>
      </c>
      <c r="P61" s="185" t="s">
        <v>319</v>
      </c>
      <c r="Q61" s="159">
        <v>0</v>
      </c>
      <c r="R61" s="159">
        <f t="shared" si="9"/>
        <v>0</v>
      </c>
      <c r="S61" s="159"/>
      <c r="T61" s="159" t="s">
        <v>207</v>
      </c>
      <c r="U61" s="149"/>
      <c r="V61" s="149"/>
      <c r="W61" s="149"/>
      <c r="X61" s="149"/>
      <c r="Y61" s="149"/>
      <c r="Z61" s="149"/>
      <c r="AA61" s="149"/>
      <c r="AB61" s="149"/>
      <c r="AC61" s="149" t="s">
        <v>396</v>
      </c>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outlineLevel="1" x14ac:dyDescent="0.2">
      <c r="A62" s="179">
        <v>54</v>
      </c>
      <c r="B62" s="180" t="s">
        <v>1248</v>
      </c>
      <c r="C62" s="188" t="s">
        <v>1249</v>
      </c>
      <c r="D62" s="181" t="s">
        <v>921</v>
      </c>
      <c r="E62" s="182">
        <v>1</v>
      </c>
      <c r="F62" s="183"/>
      <c r="G62" s="184">
        <f t="shared" si="5"/>
        <v>0</v>
      </c>
      <c r="H62" s="183">
        <v>60</v>
      </c>
      <c r="I62" s="184">
        <f t="shared" si="6"/>
        <v>60</v>
      </c>
      <c r="J62" s="183">
        <v>60</v>
      </c>
      <c r="K62" s="184">
        <f t="shared" si="7"/>
        <v>60</v>
      </c>
      <c r="L62" s="184">
        <v>21</v>
      </c>
      <c r="M62" s="184">
        <f t="shared" si="8"/>
        <v>0</v>
      </c>
      <c r="N62" s="184"/>
      <c r="O62" s="184" t="s">
        <v>318</v>
      </c>
      <c r="P62" s="185" t="s">
        <v>319</v>
      </c>
      <c r="Q62" s="159">
        <v>0</v>
      </c>
      <c r="R62" s="159">
        <f t="shared" si="9"/>
        <v>0</v>
      </c>
      <c r="S62" s="159"/>
      <c r="T62" s="159" t="s">
        <v>207</v>
      </c>
      <c r="U62" s="149"/>
      <c r="V62" s="149"/>
      <c r="W62" s="149"/>
      <c r="X62" s="149"/>
      <c r="Y62" s="149"/>
      <c r="Z62" s="149"/>
      <c r="AA62" s="149"/>
      <c r="AB62" s="149"/>
      <c r="AC62" s="149" t="s">
        <v>396</v>
      </c>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row>
    <row r="63" spans="1:56" outlineLevel="1" x14ac:dyDescent="0.2">
      <c r="A63" s="179">
        <v>55</v>
      </c>
      <c r="B63" s="180" t="s">
        <v>1250</v>
      </c>
      <c r="C63" s="188" t="s">
        <v>1251</v>
      </c>
      <c r="D63" s="181" t="s">
        <v>921</v>
      </c>
      <c r="E63" s="182">
        <v>19</v>
      </c>
      <c r="F63" s="183"/>
      <c r="G63" s="184">
        <f t="shared" si="5"/>
        <v>0</v>
      </c>
      <c r="H63" s="183">
        <v>40</v>
      </c>
      <c r="I63" s="184">
        <f t="shared" si="6"/>
        <v>760</v>
      </c>
      <c r="J63" s="183">
        <v>40</v>
      </c>
      <c r="K63" s="184">
        <f t="shared" si="7"/>
        <v>760</v>
      </c>
      <c r="L63" s="184">
        <v>21</v>
      </c>
      <c r="M63" s="184">
        <f t="shared" si="8"/>
        <v>0</v>
      </c>
      <c r="N63" s="184"/>
      <c r="O63" s="184" t="s">
        <v>318</v>
      </c>
      <c r="P63" s="185" t="s">
        <v>319</v>
      </c>
      <c r="Q63" s="159">
        <v>0</v>
      </c>
      <c r="R63" s="159">
        <f t="shared" si="9"/>
        <v>0</v>
      </c>
      <c r="S63" s="159"/>
      <c r="T63" s="159" t="s">
        <v>207</v>
      </c>
      <c r="U63" s="149"/>
      <c r="V63" s="149"/>
      <c r="W63" s="149"/>
      <c r="X63" s="149"/>
      <c r="Y63" s="149"/>
      <c r="Z63" s="149"/>
      <c r="AA63" s="149"/>
      <c r="AB63" s="149"/>
      <c r="AC63" s="149" t="s">
        <v>396</v>
      </c>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row>
    <row r="64" spans="1:56" outlineLevel="1" x14ac:dyDescent="0.2">
      <c r="A64" s="179">
        <v>56</v>
      </c>
      <c r="B64" s="180" t="s">
        <v>1252</v>
      </c>
      <c r="C64" s="188" t="s">
        <v>508</v>
      </c>
      <c r="D64" s="181" t="s">
        <v>921</v>
      </c>
      <c r="E64" s="182">
        <v>19</v>
      </c>
      <c r="F64" s="183"/>
      <c r="G64" s="184">
        <f t="shared" si="5"/>
        <v>0</v>
      </c>
      <c r="H64" s="183">
        <v>15</v>
      </c>
      <c r="I64" s="184">
        <f t="shared" si="6"/>
        <v>285</v>
      </c>
      <c r="J64" s="183">
        <v>15</v>
      </c>
      <c r="K64" s="184">
        <f t="shared" si="7"/>
        <v>285</v>
      </c>
      <c r="L64" s="184">
        <v>21</v>
      </c>
      <c r="M64" s="184">
        <f t="shared" si="8"/>
        <v>0</v>
      </c>
      <c r="N64" s="184"/>
      <c r="O64" s="184" t="s">
        <v>318</v>
      </c>
      <c r="P64" s="185" t="s">
        <v>319</v>
      </c>
      <c r="Q64" s="159">
        <v>0</v>
      </c>
      <c r="R64" s="159">
        <f t="shared" si="9"/>
        <v>0</v>
      </c>
      <c r="S64" s="159"/>
      <c r="T64" s="159" t="s">
        <v>207</v>
      </c>
      <c r="U64" s="149"/>
      <c r="V64" s="149"/>
      <c r="W64" s="149"/>
      <c r="X64" s="149"/>
      <c r="Y64" s="149"/>
      <c r="Z64" s="149"/>
      <c r="AA64" s="149"/>
      <c r="AB64" s="149"/>
      <c r="AC64" s="149" t="s">
        <v>396</v>
      </c>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row>
    <row r="65" spans="1:56" outlineLevel="1" x14ac:dyDescent="0.2">
      <c r="A65" s="179">
        <v>57</v>
      </c>
      <c r="B65" s="180" t="s">
        <v>1253</v>
      </c>
      <c r="C65" s="188" t="s">
        <v>1254</v>
      </c>
      <c r="D65" s="181" t="s">
        <v>921</v>
      </c>
      <c r="E65" s="182">
        <v>16</v>
      </c>
      <c r="F65" s="183"/>
      <c r="G65" s="184">
        <f t="shared" si="5"/>
        <v>0</v>
      </c>
      <c r="H65" s="183">
        <v>20</v>
      </c>
      <c r="I65" s="184">
        <f t="shared" si="6"/>
        <v>320</v>
      </c>
      <c r="J65" s="183">
        <v>20</v>
      </c>
      <c r="K65" s="184">
        <f t="shared" si="7"/>
        <v>320</v>
      </c>
      <c r="L65" s="184">
        <v>21</v>
      </c>
      <c r="M65" s="184">
        <f t="shared" si="8"/>
        <v>0</v>
      </c>
      <c r="N65" s="184"/>
      <c r="O65" s="184" t="s">
        <v>318</v>
      </c>
      <c r="P65" s="185" t="s">
        <v>319</v>
      </c>
      <c r="Q65" s="159">
        <v>0</v>
      </c>
      <c r="R65" s="159">
        <f t="shared" si="9"/>
        <v>0</v>
      </c>
      <c r="S65" s="159"/>
      <c r="T65" s="159" t="s">
        <v>207</v>
      </c>
      <c r="U65" s="149"/>
      <c r="V65" s="149"/>
      <c r="W65" s="149"/>
      <c r="X65" s="149"/>
      <c r="Y65" s="149"/>
      <c r="Z65" s="149"/>
      <c r="AA65" s="149"/>
      <c r="AB65" s="149"/>
      <c r="AC65" s="149" t="s">
        <v>396</v>
      </c>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row>
    <row r="66" spans="1:56" outlineLevel="1" x14ac:dyDescent="0.2">
      <c r="A66" s="179">
        <v>58</v>
      </c>
      <c r="B66" s="180" t="s">
        <v>1255</v>
      </c>
      <c r="C66" s="188" t="s">
        <v>1256</v>
      </c>
      <c r="D66" s="181" t="s">
        <v>921</v>
      </c>
      <c r="E66" s="182">
        <v>8</v>
      </c>
      <c r="F66" s="183"/>
      <c r="G66" s="184">
        <f t="shared" si="5"/>
        <v>0</v>
      </c>
      <c r="H66" s="183">
        <v>50</v>
      </c>
      <c r="I66" s="184">
        <f t="shared" si="6"/>
        <v>400</v>
      </c>
      <c r="J66" s="183">
        <v>50</v>
      </c>
      <c r="K66" s="184">
        <f t="shared" si="7"/>
        <v>400</v>
      </c>
      <c r="L66" s="184">
        <v>21</v>
      </c>
      <c r="M66" s="184">
        <f t="shared" si="8"/>
        <v>0</v>
      </c>
      <c r="N66" s="184"/>
      <c r="O66" s="184" t="s">
        <v>318</v>
      </c>
      <c r="P66" s="185" t="s">
        <v>319</v>
      </c>
      <c r="Q66" s="159">
        <v>0</v>
      </c>
      <c r="R66" s="159">
        <f t="shared" si="9"/>
        <v>0</v>
      </c>
      <c r="S66" s="159"/>
      <c r="T66" s="159" t="s">
        <v>207</v>
      </c>
      <c r="U66" s="149"/>
      <c r="V66" s="149"/>
      <c r="W66" s="149"/>
      <c r="X66" s="149"/>
      <c r="Y66" s="149"/>
      <c r="Z66" s="149"/>
      <c r="AA66" s="149"/>
      <c r="AB66" s="149"/>
      <c r="AC66" s="149" t="s">
        <v>396</v>
      </c>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row>
    <row r="67" spans="1:56" outlineLevel="1" x14ac:dyDescent="0.2">
      <c r="A67" s="179">
        <v>59</v>
      </c>
      <c r="B67" s="180" t="s">
        <v>1257</v>
      </c>
      <c r="C67" s="188" t="s">
        <v>1258</v>
      </c>
      <c r="D67" s="181" t="s">
        <v>921</v>
      </c>
      <c r="E67" s="182">
        <v>4</v>
      </c>
      <c r="F67" s="183"/>
      <c r="G67" s="184">
        <f t="shared" si="5"/>
        <v>0</v>
      </c>
      <c r="H67" s="183">
        <v>20</v>
      </c>
      <c r="I67" s="184">
        <f t="shared" si="6"/>
        <v>80</v>
      </c>
      <c r="J67" s="183">
        <v>20</v>
      </c>
      <c r="K67" s="184">
        <f t="shared" si="7"/>
        <v>80</v>
      </c>
      <c r="L67" s="184">
        <v>21</v>
      </c>
      <c r="M67" s="184">
        <f t="shared" si="8"/>
        <v>0</v>
      </c>
      <c r="N67" s="184"/>
      <c r="O67" s="184" t="s">
        <v>318</v>
      </c>
      <c r="P67" s="185" t="s">
        <v>319</v>
      </c>
      <c r="Q67" s="159">
        <v>0</v>
      </c>
      <c r="R67" s="159">
        <f t="shared" si="9"/>
        <v>0</v>
      </c>
      <c r="S67" s="159"/>
      <c r="T67" s="159" t="s">
        <v>207</v>
      </c>
      <c r="U67" s="149"/>
      <c r="V67" s="149"/>
      <c r="W67" s="149"/>
      <c r="X67" s="149"/>
      <c r="Y67" s="149"/>
      <c r="Z67" s="149"/>
      <c r="AA67" s="149"/>
      <c r="AB67" s="149"/>
      <c r="AC67" s="149" t="s">
        <v>396</v>
      </c>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row>
    <row r="68" spans="1:56" outlineLevel="1" x14ac:dyDescent="0.2">
      <c r="A68" s="179">
        <v>60</v>
      </c>
      <c r="B68" s="180" t="s">
        <v>1259</v>
      </c>
      <c r="C68" s="188" t="s">
        <v>1260</v>
      </c>
      <c r="D68" s="181" t="s">
        <v>921</v>
      </c>
      <c r="E68" s="182">
        <v>37</v>
      </c>
      <c r="F68" s="183"/>
      <c r="G68" s="184">
        <f t="shared" si="5"/>
        <v>0</v>
      </c>
      <c r="H68" s="183">
        <v>15</v>
      </c>
      <c r="I68" s="184">
        <f t="shared" si="6"/>
        <v>555</v>
      </c>
      <c r="J68" s="183">
        <v>15</v>
      </c>
      <c r="K68" s="184">
        <f t="shared" si="7"/>
        <v>555</v>
      </c>
      <c r="L68" s="184">
        <v>21</v>
      </c>
      <c r="M68" s="184">
        <f t="shared" si="8"/>
        <v>0</v>
      </c>
      <c r="N68" s="184"/>
      <c r="O68" s="184" t="s">
        <v>318</v>
      </c>
      <c r="P68" s="185" t="s">
        <v>319</v>
      </c>
      <c r="Q68" s="159">
        <v>0</v>
      </c>
      <c r="R68" s="159">
        <f t="shared" si="9"/>
        <v>0</v>
      </c>
      <c r="S68" s="159"/>
      <c r="T68" s="159" t="s">
        <v>207</v>
      </c>
      <c r="U68" s="149"/>
      <c r="V68" s="149"/>
      <c r="W68" s="149"/>
      <c r="X68" s="149"/>
      <c r="Y68" s="149"/>
      <c r="Z68" s="149"/>
      <c r="AA68" s="149"/>
      <c r="AB68" s="149"/>
      <c r="AC68" s="149" t="s">
        <v>396</v>
      </c>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row>
    <row r="69" spans="1:56" outlineLevel="1" x14ac:dyDescent="0.2">
      <c r="A69" s="179">
        <v>61</v>
      </c>
      <c r="B69" s="180" t="s">
        <v>1261</v>
      </c>
      <c r="C69" s="188" t="s">
        <v>1262</v>
      </c>
      <c r="D69" s="181" t="s">
        <v>921</v>
      </c>
      <c r="E69" s="182">
        <v>30</v>
      </c>
      <c r="F69" s="183"/>
      <c r="G69" s="184">
        <f t="shared" si="5"/>
        <v>0</v>
      </c>
      <c r="H69" s="183">
        <v>20</v>
      </c>
      <c r="I69" s="184">
        <f t="shared" si="6"/>
        <v>600</v>
      </c>
      <c r="J69" s="183">
        <v>20</v>
      </c>
      <c r="K69" s="184">
        <f t="shared" si="7"/>
        <v>600</v>
      </c>
      <c r="L69" s="184">
        <v>21</v>
      </c>
      <c r="M69" s="184">
        <f t="shared" si="8"/>
        <v>0</v>
      </c>
      <c r="N69" s="184"/>
      <c r="O69" s="184" t="s">
        <v>318</v>
      </c>
      <c r="P69" s="185" t="s">
        <v>319</v>
      </c>
      <c r="Q69" s="159">
        <v>0</v>
      </c>
      <c r="R69" s="159">
        <f t="shared" si="9"/>
        <v>0</v>
      </c>
      <c r="S69" s="159"/>
      <c r="T69" s="159" t="s">
        <v>207</v>
      </c>
      <c r="U69" s="149"/>
      <c r="V69" s="149"/>
      <c r="W69" s="149"/>
      <c r="X69" s="149"/>
      <c r="Y69" s="149"/>
      <c r="Z69" s="149"/>
      <c r="AA69" s="149"/>
      <c r="AB69" s="149"/>
      <c r="AC69" s="149" t="s">
        <v>396</v>
      </c>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row>
    <row r="70" spans="1:56" outlineLevel="1" x14ac:dyDescent="0.2">
      <c r="A70" s="179">
        <v>62</v>
      </c>
      <c r="B70" s="180" t="s">
        <v>1263</v>
      </c>
      <c r="C70" s="188" t="s">
        <v>1264</v>
      </c>
      <c r="D70" s="181" t="s">
        <v>921</v>
      </c>
      <c r="E70" s="182">
        <v>30</v>
      </c>
      <c r="F70" s="183"/>
      <c r="G70" s="184">
        <f t="shared" si="5"/>
        <v>0</v>
      </c>
      <c r="H70" s="183">
        <v>10</v>
      </c>
      <c r="I70" s="184">
        <f t="shared" si="6"/>
        <v>300</v>
      </c>
      <c r="J70" s="183">
        <v>10</v>
      </c>
      <c r="K70" s="184">
        <f t="shared" si="7"/>
        <v>300</v>
      </c>
      <c r="L70" s="184">
        <v>21</v>
      </c>
      <c r="M70" s="184">
        <f t="shared" si="8"/>
        <v>0</v>
      </c>
      <c r="N70" s="184"/>
      <c r="O70" s="184" t="s">
        <v>318</v>
      </c>
      <c r="P70" s="185" t="s">
        <v>319</v>
      </c>
      <c r="Q70" s="159">
        <v>0</v>
      </c>
      <c r="R70" s="159">
        <f t="shared" si="9"/>
        <v>0</v>
      </c>
      <c r="S70" s="159"/>
      <c r="T70" s="159" t="s">
        <v>207</v>
      </c>
      <c r="U70" s="149"/>
      <c r="V70" s="149"/>
      <c r="W70" s="149"/>
      <c r="X70" s="149"/>
      <c r="Y70" s="149"/>
      <c r="Z70" s="149"/>
      <c r="AA70" s="149"/>
      <c r="AB70" s="149"/>
      <c r="AC70" s="149" t="s">
        <v>396</v>
      </c>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row>
    <row r="71" spans="1:56" x14ac:dyDescent="0.2">
      <c r="A71" s="161" t="s">
        <v>314</v>
      </c>
      <c r="B71" s="162" t="s">
        <v>186</v>
      </c>
      <c r="C71" s="186" t="s">
        <v>187</v>
      </c>
      <c r="D71" s="163"/>
      <c r="E71" s="164"/>
      <c r="F71" s="165"/>
      <c r="G71" s="165">
        <f>SUMIF(AC72:AC75,"&lt;&gt;NOR",G72:G75)</f>
        <v>0</v>
      </c>
      <c r="H71" s="165"/>
      <c r="I71" s="165">
        <f>SUM(I72:I75)</f>
        <v>84000</v>
      </c>
      <c r="J71" s="165"/>
      <c r="K71" s="165">
        <f>SUM(K72:K75)</f>
        <v>36000</v>
      </c>
      <c r="L71" s="165"/>
      <c r="M71" s="165">
        <f>SUM(M72:M75)</f>
        <v>0</v>
      </c>
      <c r="N71" s="165"/>
      <c r="O71" s="165"/>
      <c r="P71" s="166"/>
      <c r="Q71" s="160"/>
      <c r="R71" s="160">
        <f>SUM(R72:R75)</f>
        <v>0</v>
      </c>
      <c r="S71" s="160"/>
      <c r="T71" s="160"/>
      <c r="AC71" t="s">
        <v>315</v>
      </c>
    </row>
    <row r="72" spans="1:56" ht="22.5" outlineLevel="1" x14ac:dyDescent="0.2">
      <c r="A72" s="179">
        <v>63</v>
      </c>
      <c r="B72" s="180" t="s">
        <v>1265</v>
      </c>
      <c r="C72" s="188" t="s">
        <v>1266</v>
      </c>
      <c r="D72" s="181" t="s">
        <v>921</v>
      </c>
      <c r="E72" s="182">
        <v>1</v>
      </c>
      <c r="F72" s="183"/>
      <c r="G72" s="184">
        <f>ROUND(E72*F72,2)</f>
        <v>0</v>
      </c>
      <c r="H72" s="183">
        <v>6000</v>
      </c>
      <c r="I72" s="184">
        <f>ROUND(E72*H72,2)</f>
        <v>6000</v>
      </c>
      <c r="J72" s="183">
        <v>6000</v>
      </c>
      <c r="K72" s="184">
        <f>ROUND(E72*J72,2)</f>
        <v>6000</v>
      </c>
      <c r="L72" s="184">
        <v>21</v>
      </c>
      <c r="M72" s="184">
        <f>G72*(1+L72/100)</f>
        <v>0</v>
      </c>
      <c r="N72" s="184"/>
      <c r="O72" s="184" t="s">
        <v>318</v>
      </c>
      <c r="P72" s="185" t="s">
        <v>319</v>
      </c>
      <c r="Q72" s="159">
        <v>0</v>
      </c>
      <c r="R72" s="159">
        <f>ROUND(E72*Q72,2)</f>
        <v>0</v>
      </c>
      <c r="S72" s="159"/>
      <c r="T72" s="159" t="s">
        <v>207</v>
      </c>
      <c r="U72" s="149"/>
      <c r="V72" s="149"/>
      <c r="W72" s="149"/>
      <c r="X72" s="149"/>
      <c r="Y72" s="149"/>
      <c r="Z72" s="149"/>
      <c r="AA72" s="149"/>
      <c r="AB72" s="149"/>
      <c r="AC72" s="149" t="s">
        <v>396</v>
      </c>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row>
    <row r="73" spans="1:56" ht="22.5" outlineLevel="1" x14ac:dyDescent="0.2">
      <c r="A73" s="179">
        <v>64</v>
      </c>
      <c r="B73" s="180" t="s">
        <v>1267</v>
      </c>
      <c r="C73" s="188" t="s">
        <v>1268</v>
      </c>
      <c r="D73" s="181" t="s">
        <v>921</v>
      </c>
      <c r="E73" s="182">
        <v>1</v>
      </c>
      <c r="F73" s="183"/>
      <c r="G73" s="184">
        <f>ROUND(E73*F73,2)</f>
        <v>0</v>
      </c>
      <c r="H73" s="183">
        <v>18000</v>
      </c>
      <c r="I73" s="184">
        <f>ROUND(E73*H73,2)</f>
        <v>18000</v>
      </c>
      <c r="J73" s="183">
        <v>6000</v>
      </c>
      <c r="K73" s="184">
        <f>ROUND(E73*J73,2)</f>
        <v>6000</v>
      </c>
      <c r="L73" s="184">
        <v>21</v>
      </c>
      <c r="M73" s="184">
        <f>G73*(1+L73/100)</f>
        <v>0</v>
      </c>
      <c r="N73" s="184"/>
      <c r="O73" s="184" t="s">
        <v>318</v>
      </c>
      <c r="P73" s="185" t="s">
        <v>319</v>
      </c>
      <c r="Q73" s="159">
        <v>0</v>
      </c>
      <c r="R73" s="159">
        <f>ROUND(E73*Q73,2)</f>
        <v>0</v>
      </c>
      <c r="S73" s="159"/>
      <c r="T73" s="159" t="s">
        <v>207</v>
      </c>
      <c r="U73" s="149"/>
      <c r="V73" s="149"/>
      <c r="W73" s="149"/>
      <c r="X73" s="149"/>
      <c r="Y73" s="149"/>
      <c r="Z73" s="149"/>
      <c r="AA73" s="149"/>
      <c r="AB73" s="149"/>
      <c r="AC73" s="149" t="s">
        <v>396</v>
      </c>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row>
    <row r="74" spans="1:56" ht="22.5" outlineLevel="1" x14ac:dyDescent="0.2">
      <c r="A74" s="179">
        <v>65</v>
      </c>
      <c r="B74" s="180" t="s">
        <v>1269</v>
      </c>
      <c r="C74" s="188" t="s">
        <v>1270</v>
      </c>
      <c r="D74" s="181" t="s">
        <v>921</v>
      </c>
      <c r="E74" s="182">
        <v>3</v>
      </c>
      <c r="F74" s="183"/>
      <c r="G74" s="184">
        <f>ROUND(E74*F74,2)</f>
        <v>0</v>
      </c>
      <c r="H74" s="183">
        <v>18000</v>
      </c>
      <c r="I74" s="184">
        <f>ROUND(E74*H74,2)</f>
        <v>54000</v>
      </c>
      <c r="J74" s="183">
        <v>6000</v>
      </c>
      <c r="K74" s="184">
        <f>ROUND(E74*J74,2)</f>
        <v>18000</v>
      </c>
      <c r="L74" s="184">
        <v>21</v>
      </c>
      <c r="M74" s="184">
        <f>G74*(1+L74/100)</f>
        <v>0</v>
      </c>
      <c r="N74" s="184"/>
      <c r="O74" s="184" t="s">
        <v>318</v>
      </c>
      <c r="P74" s="185" t="s">
        <v>319</v>
      </c>
      <c r="Q74" s="159">
        <v>0</v>
      </c>
      <c r="R74" s="159">
        <f>ROUND(E74*Q74,2)</f>
        <v>0</v>
      </c>
      <c r="S74" s="159"/>
      <c r="T74" s="159" t="s">
        <v>207</v>
      </c>
      <c r="U74" s="149"/>
      <c r="V74" s="149"/>
      <c r="W74" s="149"/>
      <c r="X74" s="149"/>
      <c r="Y74" s="149"/>
      <c r="Z74" s="149"/>
      <c r="AA74" s="149"/>
      <c r="AB74" s="149"/>
      <c r="AC74" s="149" t="s">
        <v>396</v>
      </c>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row>
    <row r="75" spans="1:56" ht="22.5" outlineLevel="1" x14ac:dyDescent="0.2">
      <c r="A75" s="179">
        <v>66</v>
      </c>
      <c r="B75" s="180" t="s">
        <v>1271</v>
      </c>
      <c r="C75" s="188" t="s">
        <v>1272</v>
      </c>
      <c r="D75" s="181" t="s">
        <v>921</v>
      </c>
      <c r="E75" s="182">
        <v>1</v>
      </c>
      <c r="F75" s="183"/>
      <c r="G75" s="184">
        <f>ROUND(E75*F75,2)</f>
        <v>0</v>
      </c>
      <c r="H75" s="183">
        <v>6000</v>
      </c>
      <c r="I75" s="184">
        <f>ROUND(E75*H75,2)</f>
        <v>6000</v>
      </c>
      <c r="J75" s="183">
        <v>6000</v>
      </c>
      <c r="K75" s="184">
        <f>ROUND(E75*J75,2)</f>
        <v>6000</v>
      </c>
      <c r="L75" s="184">
        <v>21</v>
      </c>
      <c r="M75" s="184">
        <f>G75*(1+L75/100)</f>
        <v>0</v>
      </c>
      <c r="N75" s="184"/>
      <c r="O75" s="184" t="s">
        <v>318</v>
      </c>
      <c r="P75" s="185" t="s">
        <v>319</v>
      </c>
      <c r="Q75" s="159">
        <v>0</v>
      </c>
      <c r="R75" s="159">
        <f>ROUND(E75*Q75,2)</f>
        <v>0</v>
      </c>
      <c r="S75" s="159"/>
      <c r="T75" s="159" t="s">
        <v>207</v>
      </c>
      <c r="U75" s="149"/>
      <c r="V75" s="149"/>
      <c r="W75" s="149"/>
      <c r="X75" s="149"/>
      <c r="Y75" s="149"/>
      <c r="Z75" s="149"/>
      <c r="AA75" s="149"/>
      <c r="AB75" s="149"/>
      <c r="AC75" s="149" t="s">
        <v>396</v>
      </c>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row>
    <row r="76" spans="1:56" x14ac:dyDescent="0.2">
      <c r="A76" s="161" t="s">
        <v>314</v>
      </c>
      <c r="B76" s="162" t="s">
        <v>193</v>
      </c>
      <c r="C76" s="186" t="s">
        <v>194</v>
      </c>
      <c r="D76" s="163"/>
      <c r="E76" s="164"/>
      <c r="F76" s="165"/>
      <c r="G76" s="165">
        <f>SUMIF(AC77:AC81,"&lt;&gt;NOR",G77:G81)</f>
        <v>0</v>
      </c>
      <c r="H76" s="165"/>
      <c r="I76" s="165">
        <f>SUM(I77:I81)</f>
        <v>3940</v>
      </c>
      <c r="J76" s="165"/>
      <c r="K76" s="165">
        <f>SUM(K77:K81)</f>
        <v>960</v>
      </c>
      <c r="L76" s="165"/>
      <c r="M76" s="165">
        <f>SUM(M77:M81)</f>
        <v>0</v>
      </c>
      <c r="N76" s="165"/>
      <c r="O76" s="165"/>
      <c r="P76" s="166"/>
      <c r="Q76" s="160"/>
      <c r="R76" s="160">
        <f>SUM(R77:R81)</f>
        <v>0</v>
      </c>
      <c r="S76" s="160"/>
      <c r="T76" s="160"/>
      <c r="AC76" t="s">
        <v>315</v>
      </c>
    </row>
    <row r="77" spans="1:56" outlineLevel="1" x14ac:dyDescent="0.2">
      <c r="A77" s="179">
        <v>67</v>
      </c>
      <c r="B77" s="180" t="s">
        <v>1273</v>
      </c>
      <c r="C77" s="188" t="s">
        <v>1274</v>
      </c>
      <c r="D77" s="181" t="s">
        <v>921</v>
      </c>
      <c r="E77" s="182">
        <v>3</v>
      </c>
      <c r="F77" s="183"/>
      <c r="G77" s="184">
        <f>ROUND(E77*F77,2)</f>
        <v>0</v>
      </c>
      <c r="H77" s="183">
        <v>500</v>
      </c>
      <c r="I77" s="184">
        <f>ROUND(E77*H77,2)</f>
        <v>1500</v>
      </c>
      <c r="J77" s="183">
        <v>80</v>
      </c>
      <c r="K77" s="184">
        <f>ROUND(E77*J77,2)</f>
        <v>240</v>
      </c>
      <c r="L77" s="184">
        <v>21</v>
      </c>
      <c r="M77" s="184">
        <f>G77*(1+L77/100)</f>
        <v>0</v>
      </c>
      <c r="N77" s="184"/>
      <c r="O77" s="184" t="s">
        <v>318</v>
      </c>
      <c r="P77" s="185" t="s">
        <v>319</v>
      </c>
      <c r="Q77" s="159">
        <v>0</v>
      </c>
      <c r="R77" s="159">
        <f>ROUND(E77*Q77,2)</f>
        <v>0</v>
      </c>
      <c r="S77" s="159"/>
      <c r="T77" s="159" t="s">
        <v>207</v>
      </c>
      <c r="U77" s="149"/>
      <c r="V77" s="149"/>
      <c r="W77" s="149"/>
      <c r="X77" s="149"/>
      <c r="Y77" s="149"/>
      <c r="Z77" s="149"/>
      <c r="AA77" s="149"/>
      <c r="AB77" s="149"/>
      <c r="AC77" s="149" t="s">
        <v>396</v>
      </c>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row>
    <row r="78" spans="1:56" outlineLevel="1" x14ac:dyDescent="0.2">
      <c r="A78" s="179">
        <v>68</v>
      </c>
      <c r="B78" s="180" t="s">
        <v>1275</v>
      </c>
      <c r="C78" s="188" t="s">
        <v>1276</v>
      </c>
      <c r="D78" s="181" t="s">
        <v>921</v>
      </c>
      <c r="E78" s="182">
        <v>1</v>
      </c>
      <c r="F78" s="183"/>
      <c r="G78" s="184">
        <f>ROUND(E78*F78,2)</f>
        <v>0</v>
      </c>
      <c r="H78" s="183">
        <v>200</v>
      </c>
      <c r="I78" s="184">
        <f>ROUND(E78*H78,2)</f>
        <v>200</v>
      </c>
      <c r="J78" s="183">
        <v>80</v>
      </c>
      <c r="K78" s="184">
        <f>ROUND(E78*J78,2)</f>
        <v>80</v>
      </c>
      <c r="L78" s="184">
        <v>21</v>
      </c>
      <c r="M78" s="184">
        <f>G78*(1+L78/100)</f>
        <v>0</v>
      </c>
      <c r="N78" s="184"/>
      <c r="O78" s="184" t="s">
        <v>318</v>
      </c>
      <c r="P78" s="185" t="s">
        <v>319</v>
      </c>
      <c r="Q78" s="159">
        <v>0</v>
      </c>
      <c r="R78" s="159">
        <f>ROUND(E78*Q78,2)</f>
        <v>0</v>
      </c>
      <c r="S78" s="159"/>
      <c r="T78" s="159" t="s">
        <v>207</v>
      </c>
      <c r="U78" s="149"/>
      <c r="V78" s="149"/>
      <c r="W78" s="149"/>
      <c r="X78" s="149"/>
      <c r="Y78" s="149"/>
      <c r="Z78" s="149"/>
      <c r="AA78" s="149"/>
      <c r="AB78" s="149"/>
      <c r="AC78" s="149" t="s">
        <v>396</v>
      </c>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row>
    <row r="79" spans="1:56" outlineLevel="1" x14ac:dyDescent="0.2">
      <c r="A79" s="179">
        <v>69</v>
      </c>
      <c r="B79" s="180" t="s">
        <v>1277</v>
      </c>
      <c r="C79" s="188" t="s">
        <v>1278</v>
      </c>
      <c r="D79" s="181" t="s">
        <v>921</v>
      </c>
      <c r="E79" s="182">
        <v>4</v>
      </c>
      <c r="F79" s="183"/>
      <c r="G79" s="184">
        <f>ROUND(E79*F79,2)</f>
        <v>0</v>
      </c>
      <c r="H79" s="183">
        <v>400</v>
      </c>
      <c r="I79" s="184">
        <f>ROUND(E79*H79,2)</f>
        <v>1600</v>
      </c>
      <c r="J79" s="183">
        <v>80</v>
      </c>
      <c r="K79" s="184">
        <f>ROUND(E79*J79,2)</f>
        <v>320</v>
      </c>
      <c r="L79" s="184">
        <v>21</v>
      </c>
      <c r="M79" s="184">
        <f>G79*(1+L79/100)</f>
        <v>0</v>
      </c>
      <c r="N79" s="184"/>
      <c r="O79" s="184" t="s">
        <v>318</v>
      </c>
      <c r="P79" s="185" t="s">
        <v>319</v>
      </c>
      <c r="Q79" s="159">
        <v>0</v>
      </c>
      <c r="R79" s="159">
        <f>ROUND(E79*Q79,2)</f>
        <v>0</v>
      </c>
      <c r="S79" s="159"/>
      <c r="T79" s="159" t="s">
        <v>207</v>
      </c>
      <c r="U79" s="149"/>
      <c r="V79" s="149"/>
      <c r="W79" s="149"/>
      <c r="X79" s="149"/>
      <c r="Y79" s="149"/>
      <c r="Z79" s="149"/>
      <c r="AA79" s="149"/>
      <c r="AB79" s="149"/>
      <c r="AC79" s="149" t="s">
        <v>396</v>
      </c>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row>
    <row r="80" spans="1:56" outlineLevel="1" x14ac:dyDescent="0.2">
      <c r="A80" s="179">
        <v>70</v>
      </c>
      <c r="B80" s="180" t="s">
        <v>1279</v>
      </c>
      <c r="C80" s="188" t="s">
        <v>1280</v>
      </c>
      <c r="D80" s="181" t="s">
        <v>921</v>
      </c>
      <c r="E80" s="182">
        <v>3</v>
      </c>
      <c r="F80" s="183"/>
      <c r="G80" s="184">
        <f>ROUND(E80*F80,2)</f>
        <v>0</v>
      </c>
      <c r="H80" s="183">
        <v>80</v>
      </c>
      <c r="I80" s="184">
        <f>ROUND(E80*H80,2)</f>
        <v>240</v>
      </c>
      <c r="J80" s="183">
        <v>80</v>
      </c>
      <c r="K80" s="184">
        <f>ROUND(E80*J80,2)</f>
        <v>240</v>
      </c>
      <c r="L80" s="184">
        <v>21</v>
      </c>
      <c r="M80" s="184">
        <f>G80*(1+L80/100)</f>
        <v>0</v>
      </c>
      <c r="N80" s="184"/>
      <c r="O80" s="184" t="s">
        <v>318</v>
      </c>
      <c r="P80" s="185" t="s">
        <v>319</v>
      </c>
      <c r="Q80" s="159">
        <v>0</v>
      </c>
      <c r="R80" s="159">
        <f>ROUND(E80*Q80,2)</f>
        <v>0</v>
      </c>
      <c r="S80" s="159"/>
      <c r="T80" s="159" t="s">
        <v>207</v>
      </c>
      <c r="U80" s="149"/>
      <c r="V80" s="149"/>
      <c r="W80" s="149"/>
      <c r="X80" s="149"/>
      <c r="Y80" s="149"/>
      <c r="Z80" s="149"/>
      <c r="AA80" s="149"/>
      <c r="AB80" s="149"/>
      <c r="AC80" s="149" t="s">
        <v>396</v>
      </c>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row>
    <row r="81" spans="1:56" outlineLevel="1" x14ac:dyDescent="0.2">
      <c r="A81" s="179">
        <v>71</v>
      </c>
      <c r="B81" s="180" t="s">
        <v>1281</v>
      </c>
      <c r="C81" s="188" t="s">
        <v>1282</v>
      </c>
      <c r="D81" s="181" t="s">
        <v>921</v>
      </c>
      <c r="E81" s="182">
        <v>1</v>
      </c>
      <c r="F81" s="183"/>
      <c r="G81" s="184">
        <f>ROUND(E81*F81,2)</f>
        <v>0</v>
      </c>
      <c r="H81" s="183">
        <v>400</v>
      </c>
      <c r="I81" s="184">
        <f>ROUND(E81*H81,2)</f>
        <v>400</v>
      </c>
      <c r="J81" s="183">
        <v>80</v>
      </c>
      <c r="K81" s="184">
        <f>ROUND(E81*J81,2)</f>
        <v>80</v>
      </c>
      <c r="L81" s="184">
        <v>21</v>
      </c>
      <c r="M81" s="184">
        <f>G81*(1+L81/100)</f>
        <v>0</v>
      </c>
      <c r="N81" s="184"/>
      <c r="O81" s="184" t="s">
        <v>318</v>
      </c>
      <c r="P81" s="185" t="s">
        <v>319</v>
      </c>
      <c r="Q81" s="159">
        <v>0</v>
      </c>
      <c r="R81" s="159">
        <f>ROUND(E81*Q81,2)</f>
        <v>0</v>
      </c>
      <c r="S81" s="159"/>
      <c r="T81" s="159" t="s">
        <v>207</v>
      </c>
      <c r="U81" s="149"/>
      <c r="V81" s="149"/>
      <c r="W81" s="149"/>
      <c r="X81" s="149"/>
      <c r="Y81" s="149"/>
      <c r="Z81" s="149"/>
      <c r="AA81" s="149"/>
      <c r="AB81" s="149"/>
      <c r="AC81" s="149" t="s">
        <v>396</v>
      </c>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row>
    <row r="82" spans="1:56" x14ac:dyDescent="0.2">
      <c r="A82" s="161" t="s">
        <v>314</v>
      </c>
      <c r="B82" s="162" t="s">
        <v>202</v>
      </c>
      <c r="C82" s="186" t="s">
        <v>203</v>
      </c>
      <c r="D82" s="163"/>
      <c r="E82" s="164"/>
      <c r="F82" s="165"/>
      <c r="G82" s="165">
        <f>SUMIF(AC83:AC129,"&lt;&gt;NOR",G83:G129)</f>
        <v>0</v>
      </c>
      <c r="H82" s="165"/>
      <c r="I82" s="165">
        <f>SUM(I83:I129)</f>
        <v>146585</v>
      </c>
      <c r="J82" s="165"/>
      <c r="K82" s="165">
        <f>SUM(K83:K129)</f>
        <v>134285</v>
      </c>
      <c r="L82" s="165"/>
      <c r="M82" s="165">
        <f>SUM(M83:M129)</f>
        <v>0</v>
      </c>
      <c r="N82" s="165"/>
      <c r="O82" s="165"/>
      <c r="P82" s="166"/>
      <c r="Q82" s="160"/>
      <c r="R82" s="160">
        <f>SUM(R83:R129)</f>
        <v>0</v>
      </c>
      <c r="S82" s="160"/>
      <c r="T82" s="160"/>
      <c r="AC82" t="s">
        <v>315</v>
      </c>
    </row>
    <row r="83" spans="1:56" outlineLevel="1" x14ac:dyDescent="0.2">
      <c r="A83" s="179">
        <v>72</v>
      </c>
      <c r="B83" s="180" t="s">
        <v>1283</v>
      </c>
      <c r="C83" s="188" t="s">
        <v>1153</v>
      </c>
      <c r="D83" s="181" t="s">
        <v>921</v>
      </c>
      <c r="E83" s="182">
        <v>10</v>
      </c>
      <c r="F83" s="183"/>
      <c r="G83" s="184">
        <f t="shared" ref="G83:G129" si="10">ROUND(E83*F83,2)</f>
        <v>0</v>
      </c>
      <c r="H83" s="183">
        <v>240</v>
      </c>
      <c r="I83" s="184">
        <f t="shared" ref="I83:I129" si="11">ROUND(E83*H83,2)</f>
        <v>2400</v>
      </c>
      <c r="J83" s="183">
        <v>240</v>
      </c>
      <c r="K83" s="184">
        <f t="shared" ref="K83:K129" si="12">ROUND(E83*J83,2)</f>
        <v>2400</v>
      </c>
      <c r="L83" s="184">
        <v>21</v>
      </c>
      <c r="M83" s="184">
        <f t="shared" ref="M83:M129" si="13">G83*(1+L83/100)</f>
        <v>0</v>
      </c>
      <c r="N83" s="184"/>
      <c r="O83" s="184" t="s">
        <v>318</v>
      </c>
      <c r="P83" s="185" t="s">
        <v>319</v>
      </c>
      <c r="Q83" s="159">
        <v>0</v>
      </c>
      <c r="R83" s="159">
        <f t="shared" ref="R83:R129" si="14">ROUND(E83*Q83,2)</f>
        <v>0</v>
      </c>
      <c r="S83" s="159"/>
      <c r="T83" s="159" t="s">
        <v>207</v>
      </c>
      <c r="U83" s="149"/>
      <c r="V83" s="149"/>
      <c r="W83" s="149"/>
      <c r="X83" s="149"/>
      <c r="Y83" s="149"/>
      <c r="Z83" s="149"/>
      <c r="AA83" s="149"/>
      <c r="AB83" s="149"/>
      <c r="AC83" s="149" t="s">
        <v>396</v>
      </c>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row>
    <row r="84" spans="1:56" outlineLevel="1" x14ac:dyDescent="0.2">
      <c r="A84" s="179">
        <v>73</v>
      </c>
      <c r="B84" s="180" t="s">
        <v>1284</v>
      </c>
      <c r="C84" s="188" t="s">
        <v>1159</v>
      </c>
      <c r="D84" s="181" t="s">
        <v>921</v>
      </c>
      <c r="E84" s="182">
        <v>30</v>
      </c>
      <c r="F84" s="183"/>
      <c r="G84" s="184">
        <f t="shared" si="10"/>
        <v>0</v>
      </c>
      <c r="H84" s="183">
        <v>30</v>
      </c>
      <c r="I84" s="184">
        <f t="shared" si="11"/>
        <v>900</v>
      </c>
      <c r="J84" s="183">
        <v>30</v>
      </c>
      <c r="K84" s="184">
        <f t="shared" si="12"/>
        <v>900</v>
      </c>
      <c r="L84" s="184">
        <v>21</v>
      </c>
      <c r="M84" s="184">
        <f t="shared" si="13"/>
        <v>0</v>
      </c>
      <c r="N84" s="184"/>
      <c r="O84" s="184" t="s">
        <v>318</v>
      </c>
      <c r="P84" s="185" t="s">
        <v>319</v>
      </c>
      <c r="Q84" s="159">
        <v>0</v>
      </c>
      <c r="R84" s="159">
        <f t="shared" si="14"/>
        <v>0</v>
      </c>
      <c r="S84" s="159"/>
      <c r="T84" s="159" t="s">
        <v>207</v>
      </c>
      <c r="U84" s="149"/>
      <c r="V84" s="149"/>
      <c r="W84" s="149"/>
      <c r="X84" s="149"/>
      <c r="Y84" s="149"/>
      <c r="Z84" s="149"/>
      <c r="AA84" s="149"/>
      <c r="AB84" s="149"/>
      <c r="AC84" s="149" t="s">
        <v>396</v>
      </c>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row>
    <row r="85" spans="1:56" ht="22.5" outlineLevel="1" x14ac:dyDescent="0.2">
      <c r="A85" s="179">
        <v>74</v>
      </c>
      <c r="B85" s="180" t="s">
        <v>1285</v>
      </c>
      <c r="C85" s="188" t="s">
        <v>1163</v>
      </c>
      <c r="D85" s="181" t="s">
        <v>921</v>
      </c>
      <c r="E85" s="182">
        <v>1</v>
      </c>
      <c r="F85" s="183"/>
      <c r="G85" s="184">
        <f t="shared" si="10"/>
        <v>0</v>
      </c>
      <c r="H85" s="183">
        <v>17000</v>
      </c>
      <c r="I85" s="184">
        <f t="shared" si="11"/>
        <v>17000</v>
      </c>
      <c r="J85" s="183">
        <v>3000</v>
      </c>
      <c r="K85" s="184">
        <f t="shared" si="12"/>
        <v>3000</v>
      </c>
      <c r="L85" s="184">
        <v>21</v>
      </c>
      <c r="M85" s="184">
        <f t="shared" si="13"/>
        <v>0</v>
      </c>
      <c r="N85" s="184"/>
      <c r="O85" s="184" t="s">
        <v>318</v>
      </c>
      <c r="P85" s="185" t="s">
        <v>319</v>
      </c>
      <c r="Q85" s="159">
        <v>0</v>
      </c>
      <c r="R85" s="159">
        <f t="shared" si="14"/>
        <v>0</v>
      </c>
      <c r="S85" s="159"/>
      <c r="T85" s="159" t="s">
        <v>207</v>
      </c>
      <c r="U85" s="149"/>
      <c r="V85" s="149"/>
      <c r="W85" s="149"/>
      <c r="X85" s="149"/>
      <c r="Y85" s="149"/>
      <c r="Z85" s="149"/>
      <c r="AA85" s="149"/>
      <c r="AB85" s="149"/>
      <c r="AC85" s="149" t="s">
        <v>396</v>
      </c>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row>
    <row r="86" spans="1:56" outlineLevel="1" x14ac:dyDescent="0.2">
      <c r="A86" s="179">
        <v>75</v>
      </c>
      <c r="B86" s="180" t="s">
        <v>1286</v>
      </c>
      <c r="C86" s="188" t="s">
        <v>1165</v>
      </c>
      <c r="D86" s="181" t="s">
        <v>921</v>
      </c>
      <c r="E86" s="182">
        <v>2</v>
      </c>
      <c r="F86" s="183"/>
      <c r="G86" s="184">
        <f t="shared" si="10"/>
        <v>0</v>
      </c>
      <c r="H86" s="183">
        <v>660</v>
      </c>
      <c r="I86" s="184">
        <f t="shared" si="11"/>
        <v>1320</v>
      </c>
      <c r="J86" s="183">
        <v>660</v>
      </c>
      <c r="K86" s="184">
        <f t="shared" si="12"/>
        <v>1320</v>
      </c>
      <c r="L86" s="184">
        <v>21</v>
      </c>
      <c r="M86" s="184">
        <f t="shared" si="13"/>
        <v>0</v>
      </c>
      <c r="N86" s="184"/>
      <c r="O86" s="184" t="s">
        <v>318</v>
      </c>
      <c r="P86" s="185" t="s">
        <v>319</v>
      </c>
      <c r="Q86" s="159">
        <v>0</v>
      </c>
      <c r="R86" s="159">
        <f t="shared" si="14"/>
        <v>0</v>
      </c>
      <c r="S86" s="159"/>
      <c r="T86" s="159" t="s">
        <v>207</v>
      </c>
      <c r="U86" s="149"/>
      <c r="V86" s="149"/>
      <c r="W86" s="149"/>
      <c r="X86" s="149"/>
      <c r="Y86" s="149"/>
      <c r="Z86" s="149"/>
      <c r="AA86" s="149"/>
      <c r="AB86" s="149"/>
      <c r="AC86" s="149" t="s">
        <v>396</v>
      </c>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row>
    <row r="87" spans="1:56" outlineLevel="1" x14ac:dyDescent="0.2">
      <c r="A87" s="179">
        <v>76</v>
      </c>
      <c r="B87" s="180" t="s">
        <v>1287</v>
      </c>
      <c r="C87" s="188" t="s">
        <v>1167</v>
      </c>
      <c r="D87" s="181" t="s">
        <v>921</v>
      </c>
      <c r="E87" s="182">
        <v>1</v>
      </c>
      <c r="F87" s="183"/>
      <c r="G87" s="184">
        <f t="shared" si="10"/>
        <v>0</v>
      </c>
      <c r="H87" s="183">
        <v>460</v>
      </c>
      <c r="I87" s="184">
        <f t="shared" si="11"/>
        <v>460</v>
      </c>
      <c r="J87" s="183">
        <v>460</v>
      </c>
      <c r="K87" s="184">
        <f t="shared" si="12"/>
        <v>460</v>
      </c>
      <c r="L87" s="184">
        <v>21</v>
      </c>
      <c r="M87" s="184">
        <f t="shared" si="13"/>
        <v>0</v>
      </c>
      <c r="N87" s="184"/>
      <c r="O87" s="184" t="s">
        <v>318</v>
      </c>
      <c r="P87" s="185" t="s">
        <v>319</v>
      </c>
      <c r="Q87" s="159">
        <v>0</v>
      </c>
      <c r="R87" s="159">
        <f t="shared" si="14"/>
        <v>0</v>
      </c>
      <c r="S87" s="159"/>
      <c r="T87" s="159" t="s">
        <v>207</v>
      </c>
      <c r="U87" s="149"/>
      <c r="V87" s="149"/>
      <c r="W87" s="149"/>
      <c r="X87" s="149"/>
      <c r="Y87" s="149"/>
      <c r="Z87" s="149"/>
      <c r="AA87" s="149"/>
      <c r="AB87" s="149"/>
      <c r="AC87" s="149" t="s">
        <v>396</v>
      </c>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row>
    <row r="88" spans="1:56" outlineLevel="1" x14ac:dyDescent="0.2">
      <c r="A88" s="179">
        <v>77</v>
      </c>
      <c r="B88" s="180" t="s">
        <v>1288</v>
      </c>
      <c r="C88" s="188" t="s">
        <v>1169</v>
      </c>
      <c r="D88" s="181" t="s">
        <v>921</v>
      </c>
      <c r="E88" s="182">
        <v>1</v>
      </c>
      <c r="F88" s="183"/>
      <c r="G88" s="184">
        <f t="shared" si="10"/>
        <v>0</v>
      </c>
      <c r="H88" s="183">
        <v>330</v>
      </c>
      <c r="I88" s="184">
        <f t="shared" si="11"/>
        <v>330</v>
      </c>
      <c r="J88" s="183">
        <v>330</v>
      </c>
      <c r="K88" s="184">
        <f t="shared" si="12"/>
        <v>330</v>
      </c>
      <c r="L88" s="184">
        <v>21</v>
      </c>
      <c r="M88" s="184">
        <f t="shared" si="13"/>
        <v>0</v>
      </c>
      <c r="N88" s="184"/>
      <c r="O88" s="184" t="s">
        <v>318</v>
      </c>
      <c r="P88" s="185" t="s">
        <v>319</v>
      </c>
      <c r="Q88" s="159">
        <v>0</v>
      </c>
      <c r="R88" s="159">
        <f t="shared" si="14"/>
        <v>0</v>
      </c>
      <c r="S88" s="159"/>
      <c r="T88" s="159" t="s">
        <v>207</v>
      </c>
      <c r="U88" s="149"/>
      <c r="V88" s="149"/>
      <c r="W88" s="149"/>
      <c r="X88" s="149"/>
      <c r="Y88" s="149"/>
      <c r="Z88" s="149"/>
      <c r="AA88" s="149"/>
      <c r="AB88" s="149"/>
      <c r="AC88" s="149" t="s">
        <v>396</v>
      </c>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row>
    <row r="89" spans="1:56" outlineLevel="1" x14ac:dyDescent="0.2">
      <c r="A89" s="179">
        <v>78</v>
      </c>
      <c r="B89" s="180" t="s">
        <v>1289</v>
      </c>
      <c r="C89" s="188" t="s">
        <v>1171</v>
      </c>
      <c r="D89" s="181" t="s">
        <v>921</v>
      </c>
      <c r="E89" s="182">
        <v>1</v>
      </c>
      <c r="F89" s="183"/>
      <c r="G89" s="184">
        <f t="shared" si="10"/>
        <v>0</v>
      </c>
      <c r="H89" s="183">
        <v>2300</v>
      </c>
      <c r="I89" s="184">
        <f t="shared" si="11"/>
        <v>2300</v>
      </c>
      <c r="J89" s="183">
        <v>2300</v>
      </c>
      <c r="K89" s="184">
        <f t="shared" si="12"/>
        <v>2300</v>
      </c>
      <c r="L89" s="184">
        <v>21</v>
      </c>
      <c r="M89" s="184">
        <f t="shared" si="13"/>
        <v>0</v>
      </c>
      <c r="N89" s="184"/>
      <c r="O89" s="184" t="s">
        <v>318</v>
      </c>
      <c r="P89" s="185" t="s">
        <v>319</v>
      </c>
      <c r="Q89" s="159">
        <v>0</v>
      </c>
      <c r="R89" s="159">
        <f t="shared" si="14"/>
        <v>0</v>
      </c>
      <c r="S89" s="159"/>
      <c r="T89" s="159" t="s">
        <v>207</v>
      </c>
      <c r="U89" s="149"/>
      <c r="V89" s="149"/>
      <c r="W89" s="149"/>
      <c r="X89" s="149"/>
      <c r="Y89" s="149"/>
      <c r="Z89" s="149"/>
      <c r="AA89" s="149"/>
      <c r="AB89" s="149"/>
      <c r="AC89" s="149" t="s">
        <v>396</v>
      </c>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row>
    <row r="90" spans="1:56" outlineLevel="1" x14ac:dyDescent="0.2">
      <c r="A90" s="179">
        <v>79</v>
      </c>
      <c r="B90" s="180" t="s">
        <v>1290</v>
      </c>
      <c r="C90" s="188" t="s">
        <v>1173</v>
      </c>
      <c r="D90" s="181" t="s">
        <v>921</v>
      </c>
      <c r="E90" s="182">
        <v>2</v>
      </c>
      <c r="F90" s="183"/>
      <c r="G90" s="184">
        <f t="shared" si="10"/>
        <v>0</v>
      </c>
      <c r="H90" s="183">
        <v>2300</v>
      </c>
      <c r="I90" s="184">
        <f t="shared" si="11"/>
        <v>4600</v>
      </c>
      <c r="J90" s="183">
        <v>2300</v>
      </c>
      <c r="K90" s="184">
        <f t="shared" si="12"/>
        <v>4600</v>
      </c>
      <c r="L90" s="184">
        <v>21</v>
      </c>
      <c r="M90" s="184">
        <f t="shared" si="13"/>
        <v>0</v>
      </c>
      <c r="N90" s="184"/>
      <c r="O90" s="184" t="s">
        <v>318</v>
      </c>
      <c r="P90" s="185" t="s">
        <v>319</v>
      </c>
      <c r="Q90" s="159">
        <v>0</v>
      </c>
      <c r="R90" s="159">
        <f t="shared" si="14"/>
        <v>0</v>
      </c>
      <c r="S90" s="159"/>
      <c r="T90" s="159" t="s">
        <v>207</v>
      </c>
      <c r="U90" s="149"/>
      <c r="V90" s="149"/>
      <c r="W90" s="149"/>
      <c r="X90" s="149"/>
      <c r="Y90" s="149"/>
      <c r="Z90" s="149"/>
      <c r="AA90" s="149"/>
      <c r="AB90" s="149"/>
      <c r="AC90" s="149" t="s">
        <v>396</v>
      </c>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row>
    <row r="91" spans="1:56" outlineLevel="1" x14ac:dyDescent="0.2">
      <c r="A91" s="179">
        <v>80</v>
      </c>
      <c r="B91" s="180" t="s">
        <v>1291</v>
      </c>
      <c r="C91" s="188" t="s">
        <v>1292</v>
      </c>
      <c r="D91" s="181" t="s">
        <v>921</v>
      </c>
      <c r="E91" s="182">
        <v>1</v>
      </c>
      <c r="F91" s="183"/>
      <c r="G91" s="184">
        <f t="shared" si="10"/>
        <v>0</v>
      </c>
      <c r="H91" s="183">
        <v>220</v>
      </c>
      <c r="I91" s="184">
        <f t="shared" si="11"/>
        <v>220</v>
      </c>
      <c r="J91" s="183">
        <v>220</v>
      </c>
      <c r="K91" s="184">
        <f t="shared" si="12"/>
        <v>220</v>
      </c>
      <c r="L91" s="184">
        <v>21</v>
      </c>
      <c r="M91" s="184">
        <f t="shared" si="13"/>
        <v>0</v>
      </c>
      <c r="N91" s="184"/>
      <c r="O91" s="184" t="s">
        <v>318</v>
      </c>
      <c r="P91" s="185" t="s">
        <v>319</v>
      </c>
      <c r="Q91" s="159">
        <v>0</v>
      </c>
      <c r="R91" s="159">
        <f t="shared" si="14"/>
        <v>0</v>
      </c>
      <c r="S91" s="159"/>
      <c r="T91" s="159" t="s">
        <v>207</v>
      </c>
      <c r="U91" s="149"/>
      <c r="V91" s="149"/>
      <c r="W91" s="149"/>
      <c r="X91" s="149"/>
      <c r="Y91" s="149"/>
      <c r="Z91" s="149"/>
      <c r="AA91" s="149"/>
      <c r="AB91" s="149"/>
      <c r="AC91" s="149" t="s">
        <v>396</v>
      </c>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row>
    <row r="92" spans="1:56" outlineLevel="1" x14ac:dyDescent="0.2">
      <c r="A92" s="179">
        <v>81</v>
      </c>
      <c r="B92" s="180" t="s">
        <v>1293</v>
      </c>
      <c r="C92" s="188" t="s">
        <v>1175</v>
      </c>
      <c r="D92" s="181" t="s">
        <v>921</v>
      </c>
      <c r="E92" s="182">
        <v>1</v>
      </c>
      <c r="F92" s="183"/>
      <c r="G92" s="184">
        <f t="shared" si="10"/>
        <v>0</v>
      </c>
      <c r="H92" s="183">
        <v>220</v>
      </c>
      <c r="I92" s="184">
        <f t="shared" si="11"/>
        <v>220</v>
      </c>
      <c r="J92" s="183">
        <v>220</v>
      </c>
      <c r="K92" s="184">
        <f t="shared" si="12"/>
        <v>220</v>
      </c>
      <c r="L92" s="184">
        <v>21</v>
      </c>
      <c r="M92" s="184">
        <f t="shared" si="13"/>
        <v>0</v>
      </c>
      <c r="N92" s="184"/>
      <c r="O92" s="184" t="s">
        <v>318</v>
      </c>
      <c r="P92" s="185" t="s">
        <v>319</v>
      </c>
      <c r="Q92" s="159">
        <v>0</v>
      </c>
      <c r="R92" s="159">
        <f t="shared" si="14"/>
        <v>0</v>
      </c>
      <c r="S92" s="159"/>
      <c r="T92" s="159" t="s">
        <v>207</v>
      </c>
      <c r="U92" s="149"/>
      <c r="V92" s="149"/>
      <c r="W92" s="149"/>
      <c r="X92" s="149"/>
      <c r="Y92" s="149"/>
      <c r="Z92" s="149"/>
      <c r="AA92" s="149"/>
      <c r="AB92" s="149"/>
      <c r="AC92" s="149" t="s">
        <v>396</v>
      </c>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row>
    <row r="93" spans="1:56" outlineLevel="1" x14ac:dyDescent="0.2">
      <c r="A93" s="179">
        <v>82</v>
      </c>
      <c r="B93" s="180" t="s">
        <v>1294</v>
      </c>
      <c r="C93" s="188" t="s">
        <v>1177</v>
      </c>
      <c r="D93" s="181" t="s">
        <v>921</v>
      </c>
      <c r="E93" s="182">
        <v>1</v>
      </c>
      <c r="F93" s="183"/>
      <c r="G93" s="184">
        <f t="shared" si="10"/>
        <v>0</v>
      </c>
      <c r="H93" s="183">
        <v>1700</v>
      </c>
      <c r="I93" s="184">
        <f t="shared" si="11"/>
        <v>1700</v>
      </c>
      <c r="J93" s="183">
        <v>1700</v>
      </c>
      <c r="K93" s="184">
        <f t="shared" si="12"/>
        <v>1700</v>
      </c>
      <c r="L93" s="184">
        <v>21</v>
      </c>
      <c r="M93" s="184">
        <f t="shared" si="13"/>
        <v>0</v>
      </c>
      <c r="N93" s="184"/>
      <c r="O93" s="184" t="s">
        <v>318</v>
      </c>
      <c r="P93" s="185" t="s">
        <v>319</v>
      </c>
      <c r="Q93" s="159">
        <v>0</v>
      </c>
      <c r="R93" s="159">
        <f t="shared" si="14"/>
        <v>0</v>
      </c>
      <c r="S93" s="159"/>
      <c r="T93" s="159" t="s">
        <v>207</v>
      </c>
      <c r="U93" s="149"/>
      <c r="V93" s="149"/>
      <c r="W93" s="149"/>
      <c r="X93" s="149"/>
      <c r="Y93" s="149"/>
      <c r="Z93" s="149"/>
      <c r="AA93" s="149"/>
      <c r="AB93" s="149"/>
      <c r="AC93" s="149" t="s">
        <v>396</v>
      </c>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row>
    <row r="94" spans="1:56" ht="22.5" outlineLevel="1" x14ac:dyDescent="0.2">
      <c r="A94" s="179">
        <v>83</v>
      </c>
      <c r="B94" s="180" t="s">
        <v>1295</v>
      </c>
      <c r="C94" s="188" t="s">
        <v>1179</v>
      </c>
      <c r="D94" s="181" t="s">
        <v>921</v>
      </c>
      <c r="E94" s="182">
        <v>2</v>
      </c>
      <c r="F94" s="183"/>
      <c r="G94" s="184">
        <f t="shared" si="10"/>
        <v>0</v>
      </c>
      <c r="H94" s="183">
        <v>22000</v>
      </c>
      <c r="I94" s="184">
        <f t="shared" si="11"/>
        <v>44000</v>
      </c>
      <c r="J94" s="183">
        <v>25000</v>
      </c>
      <c r="K94" s="184">
        <f t="shared" si="12"/>
        <v>50000</v>
      </c>
      <c r="L94" s="184">
        <v>21</v>
      </c>
      <c r="M94" s="184">
        <f t="shared" si="13"/>
        <v>0</v>
      </c>
      <c r="N94" s="184"/>
      <c r="O94" s="184" t="s">
        <v>318</v>
      </c>
      <c r="P94" s="185" t="s">
        <v>319</v>
      </c>
      <c r="Q94" s="159">
        <v>0</v>
      </c>
      <c r="R94" s="159">
        <f t="shared" si="14"/>
        <v>0</v>
      </c>
      <c r="S94" s="159"/>
      <c r="T94" s="159" t="s">
        <v>207</v>
      </c>
      <c r="U94" s="149"/>
      <c r="V94" s="149"/>
      <c r="W94" s="149"/>
      <c r="X94" s="149"/>
      <c r="Y94" s="149"/>
      <c r="Z94" s="149"/>
      <c r="AA94" s="149"/>
      <c r="AB94" s="149"/>
      <c r="AC94" s="149" t="s">
        <v>396</v>
      </c>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row>
    <row r="95" spans="1:56" outlineLevel="1" x14ac:dyDescent="0.2">
      <c r="A95" s="179">
        <v>84</v>
      </c>
      <c r="B95" s="180" t="s">
        <v>1296</v>
      </c>
      <c r="C95" s="188" t="s">
        <v>1181</v>
      </c>
      <c r="D95" s="181" t="s">
        <v>921</v>
      </c>
      <c r="E95" s="182">
        <v>1</v>
      </c>
      <c r="F95" s="183"/>
      <c r="G95" s="184">
        <f t="shared" si="10"/>
        <v>0</v>
      </c>
      <c r="H95" s="183">
        <v>1100</v>
      </c>
      <c r="I95" s="184">
        <f t="shared" si="11"/>
        <v>1100</v>
      </c>
      <c r="J95" s="183">
        <v>1100</v>
      </c>
      <c r="K95" s="184">
        <f t="shared" si="12"/>
        <v>1100</v>
      </c>
      <c r="L95" s="184">
        <v>21</v>
      </c>
      <c r="M95" s="184">
        <f t="shared" si="13"/>
        <v>0</v>
      </c>
      <c r="N95" s="184"/>
      <c r="O95" s="184" t="s">
        <v>318</v>
      </c>
      <c r="P95" s="185" t="s">
        <v>319</v>
      </c>
      <c r="Q95" s="159">
        <v>0</v>
      </c>
      <c r="R95" s="159">
        <f t="shared" si="14"/>
        <v>0</v>
      </c>
      <c r="S95" s="159"/>
      <c r="T95" s="159" t="s">
        <v>207</v>
      </c>
      <c r="U95" s="149"/>
      <c r="V95" s="149"/>
      <c r="W95" s="149"/>
      <c r="X95" s="149"/>
      <c r="Y95" s="149"/>
      <c r="Z95" s="149"/>
      <c r="AA95" s="149"/>
      <c r="AB95" s="149"/>
      <c r="AC95" s="149" t="s">
        <v>396</v>
      </c>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row>
    <row r="96" spans="1:56" outlineLevel="1" x14ac:dyDescent="0.2">
      <c r="A96" s="179">
        <v>85</v>
      </c>
      <c r="B96" s="180" t="s">
        <v>1297</v>
      </c>
      <c r="C96" s="188" t="s">
        <v>1183</v>
      </c>
      <c r="D96" s="181" t="s">
        <v>921</v>
      </c>
      <c r="E96" s="182">
        <v>1</v>
      </c>
      <c r="F96" s="183"/>
      <c r="G96" s="184">
        <f t="shared" si="10"/>
        <v>0</v>
      </c>
      <c r="H96" s="183">
        <v>1200</v>
      </c>
      <c r="I96" s="184">
        <f t="shared" si="11"/>
        <v>1200</v>
      </c>
      <c r="J96" s="183">
        <v>1200</v>
      </c>
      <c r="K96" s="184">
        <f t="shared" si="12"/>
        <v>1200</v>
      </c>
      <c r="L96" s="184">
        <v>21</v>
      </c>
      <c r="M96" s="184">
        <f t="shared" si="13"/>
        <v>0</v>
      </c>
      <c r="N96" s="184"/>
      <c r="O96" s="184" t="s">
        <v>318</v>
      </c>
      <c r="P96" s="185" t="s">
        <v>319</v>
      </c>
      <c r="Q96" s="159">
        <v>0</v>
      </c>
      <c r="R96" s="159">
        <f t="shared" si="14"/>
        <v>0</v>
      </c>
      <c r="S96" s="159"/>
      <c r="T96" s="159" t="s">
        <v>207</v>
      </c>
      <c r="U96" s="149"/>
      <c r="V96" s="149"/>
      <c r="W96" s="149"/>
      <c r="X96" s="149"/>
      <c r="Y96" s="149"/>
      <c r="Z96" s="149"/>
      <c r="AA96" s="149"/>
      <c r="AB96" s="149"/>
      <c r="AC96" s="149" t="s">
        <v>396</v>
      </c>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row>
    <row r="97" spans="1:56" outlineLevel="1" x14ac:dyDescent="0.2">
      <c r="A97" s="179">
        <v>86</v>
      </c>
      <c r="B97" s="180" t="s">
        <v>1298</v>
      </c>
      <c r="C97" s="188" t="s">
        <v>1185</v>
      </c>
      <c r="D97" s="181" t="s">
        <v>921</v>
      </c>
      <c r="E97" s="182">
        <v>1</v>
      </c>
      <c r="F97" s="183"/>
      <c r="G97" s="184">
        <f t="shared" si="10"/>
        <v>0</v>
      </c>
      <c r="H97" s="183">
        <v>200</v>
      </c>
      <c r="I97" s="184">
        <f t="shared" si="11"/>
        <v>200</v>
      </c>
      <c r="J97" s="183">
        <v>200</v>
      </c>
      <c r="K97" s="184">
        <f t="shared" si="12"/>
        <v>200</v>
      </c>
      <c r="L97" s="184">
        <v>21</v>
      </c>
      <c r="M97" s="184">
        <f t="shared" si="13"/>
        <v>0</v>
      </c>
      <c r="N97" s="184"/>
      <c r="O97" s="184" t="s">
        <v>318</v>
      </c>
      <c r="P97" s="185" t="s">
        <v>319</v>
      </c>
      <c r="Q97" s="159">
        <v>0</v>
      </c>
      <c r="R97" s="159">
        <f t="shared" si="14"/>
        <v>0</v>
      </c>
      <c r="S97" s="159"/>
      <c r="T97" s="159" t="s">
        <v>207</v>
      </c>
      <c r="U97" s="149"/>
      <c r="V97" s="149"/>
      <c r="W97" s="149"/>
      <c r="X97" s="149"/>
      <c r="Y97" s="149"/>
      <c r="Z97" s="149"/>
      <c r="AA97" s="149"/>
      <c r="AB97" s="149"/>
      <c r="AC97" s="149" t="s">
        <v>396</v>
      </c>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row>
    <row r="98" spans="1:56" ht="22.5" outlineLevel="1" x14ac:dyDescent="0.2">
      <c r="A98" s="179">
        <v>87</v>
      </c>
      <c r="B98" s="180" t="s">
        <v>1299</v>
      </c>
      <c r="C98" s="188" t="s">
        <v>1191</v>
      </c>
      <c r="D98" s="181" t="s">
        <v>921</v>
      </c>
      <c r="E98" s="182">
        <v>1</v>
      </c>
      <c r="F98" s="183"/>
      <c r="G98" s="184">
        <f t="shared" si="10"/>
        <v>0</v>
      </c>
      <c r="H98" s="183">
        <v>500</v>
      </c>
      <c r="I98" s="184">
        <f t="shared" si="11"/>
        <v>500</v>
      </c>
      <c r="J98" s="183">
        <v>500</v>
      </c>
      <c r="K98" s="184">
        <f t="shared" si="12"/>
        <v>500</v>
      </c>
      <c r="L98" s="184">
        <v>21</v>
      </c>
      <c r="M98" s="184">
        <f t="shared" si="13"/>
        <v>0</v>
      </c>
      <c r="N98" s="184"/>
      <c r="O98" s="184" t="s">
        <v>318</v>
      </c>
      <c r="P98" s="185" t="s">
        <v>319</v>
      </c>
      <c r="Q98" s="159">
        <v>0</v>
      </c>
      <c r="R98" s="159">
        <f t="shared" si="14"/>
        <v>0</v>
      </c>
      <c r="S98" s="159"/>
      <c r="T98" s="159" t="s">
        <v>207</v>
      </c>
      <c r="U98" s="149"/>
      <c r="V98" s="149"/>
      <c r="W98" s="149"/>
      <c r="X98" s="149"/>
      <c r="Y98" s="149"/>
      <c r="Z98" s="149"/>
      <c r="AA98" s="149"/>
      <c r="AB98" s="149"/>
      <c r="AC98" s="149" t="s">
        <v>396</v>
      </c>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row>
    <row r="99" spans="1:56" outlineLevel="1" x14ac:dyDescent="0.2">
      <c r="A99" s="179">
        <v>88</v>
      </c>
      <c r="B99" s="180" t="s">
        <v>1300</v>
      </c>
      <c r="C99" s="188" t="s">
        <v>1197</v>
      </c>
      <c r="D99" s="181" t="s">
        <v>921</v>
      </c>
      <c r="E99" s="182">
        <v>10</v>
      </c>
      <c r="F99" s="183"/>
      <c r="G99" s="184">
        <f t="shared" si="10"/>
        <v>0</v>
      </c>
      <c r="H99" s="183">
        <v>180</v>
      </c>
      <c r="I99" s="184">
        <f t="shared" si="11"/>
        <v>1800</v>
      </c>
      <c r="J99" s="183">
        <v>180</v>
      </c>
      <c r="K99" s="184">
        <f t="shared" si="12"/>
        <v>1800</v>
      </c>
      <c r="L99" s="184">
        <v>21</v>
      </c>
      <c r="M99" s="184">
        <f t="shared" si="13"/>
        <v>0</v>
      </c>
      <c r="N99" s="184"/>
      <c r="O99" s="184" t="s">
        <v>318</v>
      </c>
      <c r="P99" s="185" t="s">
        <v>319</v>
      </c>
      <c r="Q99" s="159">
        <v>0</v>
      </c>
      <c r="R99" s="159">
        <f t="shared" si="14"/>
        <v>0</v>
      </c>
      <c r="S99" s="159"/>
      <c r="T99" s="159" t="s">
        <v>207</v>
      </c>
      <c r="U99" s="149"/>
      <c r="V99" s="149"/>
      <c r="W99" s="149"/>
      <c r="X99" s="149"/>
      <c r="Y99" s="149"/>
      <c r="Z99" s="149"/>
      <c r="AA99" s="149"/>
      <c r="AB99" s="149"/>
      <c r="AC99" s="149" t="s">
        <v>396</v>
      </c>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row>
    <row r="100" spans="1:56" outlineLevel="1" x14ac:dyDescent="0.2">
      <c r="A100" s="179">
        <v>89</v>
      </c>
      <c r="B100" s="180" t="s">
        <v>1301</v>
      </c>
      <c r="C100" s="188" t="s">
        <v>1302</v>
      </c>
      <c r="D100" s="181" t="s">
        <v>921</v>
      </c>
      <c r="E100" s="182">
        <v>4</v>
      </c>
      <c r="F100" s="183"/>
      <c r="G100" s="184">
        <f t="shared" si="10"/>
        <v>0</v>
      </c>
      <c r="H100" s="183">
        <v>720</v>
      </c>
      <c r="I100" s="184">
        <f t="shared" si="11"/>
        <v>2880</v>
      </c>
      <c r="J100" s="183">
        <v>720</v>
      </c>
      <c r="K100" s="184">
        <f t="shared" si="12"/>
        <v>2880</v>
      </c>
      <c r="L100" s="184">
        <v>21</v>
      </c>
      <c r="M100" s="184">
        <f t="shared" si="13"/>
        <v>0</v>
      </c>
      <c r="N100" s="184"/>
      <c r="O100" s="184" t="s">
        <v>318</v>
      </c>
      <c r="P100" s="185" t="s">
        <v>319</v>
      </c>
      <c r="Q100" s="159">
        <v>0</v>
      </c>
      <c r="R100" s="159">
        <f t="shared" si="14"/>
        <v>0</v>
      </c>
      <c r="S100" s="159"/>
      <c r="T100" s="159" t="s">
        <v>207</v>
      </c>
      <c r="U100" s="149"/>
      <c r="V100" s="149"/>
      <c r="W100" s="149"/>
      <c r="X100" s="149"/>
      <c r="Y100" s="149"/>
      <c r="Z100" s="149"/>
      <c r="AA100" s="149"/>
      <c r="AB100" s="149"/>
      <c r="AC100" s="149" t="s">
        <v>396</v>
      </c>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row>
    <row r="101" spans="1:56" outlineLevel="1" x14ac:dyDescent="0.2">
      <c r="A101" s="179">
        <v>90</v>
      </c>
      <c r="B101" s="180" t="s">
        <v>1303</v>
      </c>
      <c r="C101" s="188" t="s">
        <v>1207</v>
      </c>
      <c r="D101" s="181" t="s">
        <v>921</v>
      </c>
      <c r="E101" s="182">
        <v>6</v>
      </c>
      <c r="F101" s="183"/>
      <c r="G101" s="184">
        <f t="shared" si="10"/>
        <v>0</v>
      </c>
      <c r="H101" s="183">
        <v>720</v>
      </c>
      <c r="I101" s="184">
        <f t="shared" si="11"/>
        <v>4320</v>
      </c>
      <c r="J101" s="183">
        <v>720</v>
      </c>
      <c r="K101" s="184">
        <f t="shared" si="12"/>
        <v>4320</v>
      </c>
      <c r="L101" s="184">
        <v>21</v>
      </c>
      <c r="M101" s="184">
        <f t="shared" si="13"/>
        <v>0</v>
      </c>
      <c r="N101" s="184"/>
      <c r="O101" s="184" t="s">
        <v>318</v>
      </c>
      <c r="P101" s="185" t="s">
        <v>319</v>
      </c>
      <c r="Q101" s="159">
        <v>0</v>
      </c>
      <c r="R101" s="159">
        <f t="shared" si="14"/>
        <v>0</v>
      </c>
      <c r="S101" s="159"/>
      <c r="T101" s="159" t="s">
        <v>207</v>
      </c>
      <c r="U101" s="149"/>
      <c r="V101" s="149"/>
      <c r="W101" s="149"/>
      <c r="X101" s="149"/>
      <c r="Y101" s="149"/>
      <c r="Z101" s="149"/>
      <c r="AA101" s="149"/>
      <c r="AB101" s="149"/>
      <c r="AC101" s="149" t="s">
        <v>396</v>
      </c>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row>
    <row r="102" spans="1:56" outlineLevel="1" x14ac:dyDescent="0.2">
      <c r="A102" s="179">
        <v>91</v>
      </c>
      <c r="B102" s="180" t="s">
        <v>1304</v>
      </c>
      <c r="C102" s="188" t="s">
        <v>1209</v>
      </c>
      <c r="D102" s="181" t="s">
        <v>921</v>
      </c>
      <c r="E102" s="182">
        <v>1</v>
      </c>
      <c r="F102" s="183"/>
      <c r="G102" s="184">
        <f t="shared" si="10"/>
        <v>0</v>
      </c>
      <c r="H102" s="183">
        <v>2700</v>
      </c>
      <c r="I102" s="184">
        <f t="shared" si="11"/>
        <v>2700</v>
      </c>
      <c r="J102" s="183">
        <v>1400</v>
      </c>
      <c r="K102" s="184">
        <f t="shared" si="12"/>
        <v>1400</v>
      </c>
      <c r="L102" s="184">
        <v>21</v>
      </c>
      <c r="M102" s="184">
        <f t="shared" si="13"/>
        <v>0</v>
      </c>
      <c r="N102" s="184"/>
      <c r="O102" s="184" t="s">
        <v>318</v>
      </c>
      <c r="P102" s="185" t="s">
        <v>319</v>
      </c>
      <c r="Q102" s="159">
        <v>0</v>
      </c>
      <c r="R102" s="159">
        <f t="shared" si="14"/>
        <v>0</v>
      </c>
      <c r="S102" s="159"/>
      <c r="T102" s="159" t="s">
        <v>207</v>
      </c>
      <c r="U102" s="149"/>
      <c r="V102" s="149"/>
      <c r="W102" s="149"/>
      <c r="X102" s="149"/>
      <c r="Y102" s="149"/>
      <c r="Z102" s="149"/>
      <c r="AA102" s="149"/>
      <c r="AB102" s="149"/>
      <c r="AC102" s="149" t="s">
        <v>396</v>
      </c>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row>
    <row r="103" spans="1:56" outlineLevel="1" x14ac:dyDescent="0.2">
      <c r="A103" s="179">
        <v>92</v>
      </c>
      <c r="B103" s="180" t="s">
        <v>1305</v>
      </c>
      <c r="C103" s="188" t="s">
        <v>1211</v>
      </c>
      <c r="D103" s="181" t="s">
        <v>921</v>
      </c>
      <c r="E103" s="182">
        <v>1</v>
      </c>
      <c r="F103" s="183"/>
      <c r="G103" s="184">
        <f t="shared" si="10"/>
        <v>0</v>
      </c>
      <c r="H103" s="183">
        <v>5000</v>
      </c>
      <c r="I103" s="184">
        <f t="shared" si="11"/>
        <v>5000</v>
      </c>
      <c r="J103" s="183">
        <v>2000</v>
      </c>
      <c r="K103" s="184">
        <f t="shared" si="12"/>
        <v>2000</v>
      </c>
      <c r="L103" s="184">
        <v>21</v>
      </c>
      <c r="M103" s="184">
        <f t="shared" si="13"/>
        <v>0</v>
      </c>
      <c r="N103" s="184"/>
      <c r="O103" s="184" t="s">
        <v>318</v>
      </c>
      <c r="P103" s="185" t="s">
        <v>319</v>
      </c>
      <c r="Q103" s="159">
        <v>0</v>
      </c>
      <c r="R103" s="159">
        <f t="shared" si="14"/>
        <v>0</v>
      </c>
      <c r="S103" s="159"/>
      <c r="T103" s="159" t="s">
        <v>207</v>
      </c>
      <c r="U103" s="149"/>
      <c r="V103" s="149"/>
      <c r="W103" s="149"/>
      <c r="X103" s="149"/>
      <c r="Y103" s="149"/>
      <c r="Z103" s="149"/>
      <c r="AA103" s="149"/>
      <c r="AB103" s="149"/>
      <c r="AC103" s="149" t="s">
        <v>396</v>
      </c>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row>
    <row r="104" spans="1:56" outlineLevel="1" x14ac:dyDescent="0.2">
      <c r="A104" s="179">
        <v>93</v>
      </c>
      <c r="B104" s="180" t="s">
        <v>1306</v>
      </c>
      <c r="C104" s="188" t="s">
        <v>1213</v>
      </c>
      <c r="D104" s="181" t="s">
        <v>921</v>
      </c>
      <c r="E104" s="182">
        <v>1</v>
      </c>
      <c r="F104" s="183"/>
      <c r="G104" s="184">
        <f t="shared" si="10"/>
        <v>0</v>
      </c>
      <c r="H104" s="183">
        <v>770</v>
      </c>
      <c r="I104" s="184">
        <f t="shared" si="11"/>
        <v>770</v>
      </c>
      <c r="J104" s="183">
        <v>770</v>
      </c>
      <c r="K104" s="184">
        <f t="shared" si="12"/>
        <v>770</v>
      </c>
      <c r="L104" s="184">
        <v>21</v>
      </c>
      <c r="M104" s="184">
        <f t="shared" si="13"/>
        <v>0</v>
      </c>
      <c r="N104" s="184"/>
      <c r="O104" s="184" t="s">
        <v>318</v>
      </c>
      <c r="P104" s="185" t="s">
        <v>319</v>
      </c>
      <c r="Q104" s="159">
        <v>0</v>
      </c>
      <c r="R104" s="159">
        <f t="shared" si="14"/>
        <v>0</v>
      </c>
      <c r="S104" s="159"/>
      <c r="T104" s="159" t="s">
        <v>207</v>
      </c>
      <c r="U104" s="149"/>
      <c r="V104" s="149"/>
      <c r="W104" s="149"/>
      <c r="X104" s="149"/>
      <c r="Y104" s="149"/>
      <c r="Z104" s="149"/>
      <c r="AA104" s="149"/>
      <c r="AB104" s="149"/>
      <c r="AC104" s="149" t="s">
        <v>396</v>
      </c>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row>
    <row r="105" spans="1:56" outlineLevel="1" x14ac:dyDescent="0.2">
      <c r="A105" s="179">
        <v>94</v>
      </c>
      <c r="B105" s="180" t="s">
        <v>1307</v>
      </c>
      <c r="C105" s="188" t="s">
        <v>1215</v>
      </c>
      <c r="D105" s="181" t="s">
        <v>921</v>
      </c>
      <c r="E105" s="182">
        <v>1</v>
      </c>
      <c r="F105" s="183"/>
      <c r="G105" s="184">
        <f t="shared" si="10"/>
        <v>0</v>
      </c>
      <c r="H105" s="183">
        <v>1250</v>
      </c>
      <c r="I105" s="184">
        <f t="shared" si="11"/>
        <v>1250</v>
      </c>
      <c r="J105" s="183">
        <v>1250</v>
      </c>
      <c r="K105" s="184">
        <f t="shared" si="12"/>
        <v>1250</v>
      </c>
      <c r="L105" s="184">
        <v>21</v>
      </c>
      <c r="M105" s="184">
        <f t="shared" si="13"/>
        <v>0</v>
      </c>
      <c r="N105" s="184"/>
      <c r="O105" s="184" t="s">
        <v>318</v>
      </c>
      <c r="P105" s="185" t="s">
        <v>319</v>
      </c>
      <c r="Q105" s="159">
        <v>0</v>
      </c>
      <c r="R105" s="159">
        <f t="shared" si="14"/>
        <v>0</v>
      </c>
      <c r="S105" s="159"/>
      <c r="T105" s="159" t="s">
        <v>207</v>
      </c>
      <c r="U105" s="149"/>
      <c r="V105" s="149"/>
      <c r="W105" s="149"/>
      <c r="X105" s="149"/>
      <c r="Y105" s="149"/>
      <c r="Z105" s="149"/>
      <c r="AA105" s="149"/>
      <c r="AB105" s="149"/>
      <c r="AC105" s="149" t="s">
        <v>396</v>
      </c>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row>
    <row r="106" spans="1:56" outlineLevel="1" x14ac:dyDescent="0.2">
      <c r="A106" s="179">
        <v>95</v>
      </c>
      <c r="B106" s="180" t="s">
        <v>1308</v>
      </c>
      <c r="C106" s="188" t="s">
        <v>1217</v>
      </c>
      <c r="D106" s="181" t="s">
        <v>921</v>
      </c>
      <c r="E106" s="182">
        <v>1</v>
      </c>
      <c r="F106" s="183"/>
      <c r="G106" s="184">
        <f t="shared" si="10"/>
        <v>0</v>
      </c>
      <c r="H106" s="183">
        <v>880</v>
      </c>
      <c r="I106" s="184">
        <f t="shared" si="11"/>
        <v>880</v>
      </c>
      <c r="J106" s="183">
        <v>880</v>
      </c>
      <c r="K106" s="184">
        <f t="shared" si="12"/>
        <v>880</v>
      </c>
      <c r="L106" s="184">
        <v>21</v>
      </c>
      <c r="M106" s="184">
        <f t="shared" si="13"/>
        <v>0</v>
      </c>
      <c r="N106" s="184"/>
      <c r="O106" s="184" t="s">
        <v>318</v>
      </c>
      <c r="P106" s="185" t="s">
        <v>319</v>
      </c>
      <c r="Q106" s="159">
        <v>0</v>
      </c>
      <c r="R106" s="159">
        <f t="shared" si="14"/>
        <v>0</v>
      </c>
      <c r="S106" s="159"/>
      <c r="T106" s="159" t="s">
        <v>207</v>
      </c>
      <c r="U106" s="149"/>
      <c r="V106" s="149"/>
      <c r="W106" s="149"/>
      <c r="X106" s="149"/>
      <c r="Y106" s="149"/>
      <c r="Z106" s="149"/>
      <c r="AA106" s="149"/>
      <c r="AB106" s="149"/>
      <c r="AC106" s="149" t="s">
        <v>396</v>
      </c>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row>
    <row r="107" spans="1:56" outlineLevel="1" x14ac:dyDescent="0.2">
      <c r="A107" s="179">
        <v>96</v>
      </c>
      <c r="B107" s="180" t="s">
        <v>1309</v>
      </c>
      <c r="C107" s="188" t="s">
        <v>1219</v>
      </c>
      <c r="D107" s="181" t="s">
        <v>921</v>
      </c>
      <c r="E107" s="182">
        <v>40</v>
      </c>
      <c r="F107" s="183"/>
      <c r="G107" s="184">
        <f t="shared" si="10"/>
        <v>0</v>
      </c>
      <c r="H107" s="183">
        <v>8</v>
      </c>
      <c r="I107" s="184">
        <f t="shared" si="11"/>
        <v>320</v>
      </c>
      <c r="J107" s="183">
        <v>8</v>
      </c>
      <c r="K107" s="184">
        <f t="shared" si="12"/>
        <v>320</v>
      </c>
      <c r="L107" s="184">
        <v>21</v>
      </c>
      <c r="M107" s="184">
        <f t="shared" si="13"/>
        <v>0</v>
      </c>
      <c r="N107" s="184"/>
      <c r="O107" s="184" t="s">
        <v>318</v>
      </c>
      <c r="P107" s="185" t="s">
        <v>319</v>
      </c>
      <c r="Q107" s="159">
        <v>0</v>
      </c>
      <c r="R107" s="159">
        <f t="shared" si="14"/>
        <v>0</v>
      </c>
      <c r="S107" s="159"/>
      <c r="T107" s="159" t="s">
        <v>207</v>
      </c>
      <c r="U107" s="149"/>
      <c r="V107" s="149"/>
      <c r="W107" s="149"/>
      <c r="X107" s="149"/>
      <c r="Y107" s="149"/>
      <c r="Z107" s="149"/>
      <c r="AA107" s="149"/>
      <c r="AB107" s="149"/>
      <c r="AC107" s="149" t="s">
        <v>396</v>
      </c>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row>
    <row r="108" spans="1:56" outlineLevel="1" x14ac:dyDescent="0.2">
      <c r="A108" s="179">
        <v>97</v>
      </c>
      <c r="B108" s="180" t="s">
        <v>1310</v>
      </c>
      <c r="C108" s="188" t="s">
        <v>1221</v>
      </c>
      <c r="D108" s="181" t="s">
        <v>921</v>
      </c>
      <c r="E108" s="182">
        <v>40</v>
      </c>
      <c r="F108" s="183"/>
      <c r="G108" s="184">
        <f t="shared" si="10"/>
        <v>0</v>
      </c>
      <c r="H108" s="183">
        <v>80</v>
      </c>
      <c r="I108" s="184">
        <f t="shared" si="11"/>
        <v>3200</v>
      </c>
      <c r="J108" s="183">
        <v>80</v>
      </c>
      <c r="K108" s="184">
        <f t="shared" si="12"/>
        <v>3200</v>
      </c>
      <c r="L108" s="184">
        <v>21</v>
      </c>
      <c r="M108" s="184">
        <f t="shared" si="13"/>
        <v>0</v>
      </c>
      <c r="N108" s="184"/>
      <c r="O108" s="184" t="s">
        <v>318</v>
      </c>
      <c r="P108" s="185" t="s">
        <v>319</v>
      </c>
      <c r="Q108" s="159">
        <v>0</v>
      </c>
      <c r="R108" s="159">
        <f t="shared" si="14"/>
        <v>0</v>
      </c>
      <c r="S108" s="159"/>
      <c r="T108" s="159" t="s">
        <v>207</v>
      </c>
      <c r="U108" s="149"/>
      <c r="V108" s="149"/>
      <c r="W108" s="149"/>
      <c r="X108" s="149"/>
      <c r="Y108" s="149"/>
      <c r="Z108" s="149"/>
      <c r="AA108" s="149"/>
      <c r="AB108" s="149"/>
      <c r="AC108" s="149" t="s">
        <v>396</v>
      </c>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row>
    <row r="109" spans="1:56" outlineLevel="1" x14ac:dyDescent="0.2">
      <c r="A109" s="179">
        <v>98</v>
      </c>
      <c r="B109" s="180" t="s">
        <v>1311</v>
      </c>
      <c r="C109" s="188" t="s">
        <v>1223</v>
      </c>
      <c r="D109" s="181" t="s">
        <v>921</v>
      </c>
      <c r="E109" s="182">
        <v>40</v>
      </c>
      <c r="F109" s="183"/>
      <c r="G109" s="184">
        <f t="shared" si="10"/>
        <v>0</v>
      </c>
      <c r="H109" s="183">
        <v>90</v>
      </c>
      <c r="I109" s="184">
        <f t="shared" si="11"/>
        <v>3600</v>
      </c>
      <c r="J109" s="183">
        <v>90</v>
      </c>
      <c r="K109" s="184">
        <f t="shared" si="12"/>
        <v>3600</v>
      </c>
      <c r="L109" s="184">
        <v>21</v>
      </c>
      <c r="M109" s="184">
        <f t="shared" si="13"/>
        <v>0</v>
      </c>
      <c r="N109" s="184"/>
      <c r="O109" s="184" t="s">
        <v>318</v>
      </c>
      <c r="P109" s="185" t="s">
        <v>319</v>
      </c>
      <c r="Q109" s="159">
        <v>0</v>
      </c>
      <c r="R109" s="159">
        <f t="shared" si="14"/>
        <v>0</v>
      </c>
      <c r="S109" s="159"/>
      <c r="T109" s="159" t="s">
        <v>207</v>
      </c>
      <c r="U109" s="149"/>
      <c r="V109" s="149"/>
      <c r="W109" s="149"/>
      <c r="X109" s="149"/>
      <c r="Y109" s="149"/>
      <c r="Z109" s="149"/>
      <c r="AA109" s="149"/>
      <c r="AB109" s="149"/>
      <c r="AC109" s="149" t="s">
        <v>396</v>
      </c>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row>
    <row r="110" spans="1:56" outlineLevel="1" x14ac:dyDescent="0.2">
      <c r="A110" s="179">
        <v>99</v>
      </c>
      <c r="B110" s="180" t="s">
        <v>1312</v>
      </c>
      <c r="C110" s="188" t="s">
        <v>1225</v>
      </c>
      <c r="D110" s="181" t="s">
        <v>921</v>
      </c>
      <c r="E110" s="182">
        <v>40</v>
      </c>
      <c r="F110" s="183"/>
      <c r="G110" s="184">
        <f t="shared" si="10"/>
        <v>0</v>
      </c>
      <c r="H110" s="183">
        <v>60</v>
      </c>
      <c r="I110" s="184">
        <f t="shared" si="11"/>
        <v>2400</v>
      </c>
      <c r="J110" s="183">
        <v>60</v>
      </c>
      <c r="K110" s="184">
        <f t="shared" si="12"/>
        <v>2400</v>
      </c>
      <c r="L110" s="184">
        <v>21</v>
      </c>
      <c r="M110" s="184">
        <f t="shared" si="13"/>
        <v>0</v>
      </c>
      <c r="N110" s="184"/>
      <c r="O110" s="184" t="s">
        <v>318</v>
      </c>
      <c r="P110" s="185" t="s">
        <v>319</v>
      </c>
      <c r="Q110" s="159">
        <v>0</v>
      </c>
      <c r="R110" s="159">
        <f t="shared" si="14"/>
        <v>0</v>
      </c>
      <c r="S110" s="159"/>
      <c r="T110" s="159" t="s">
        <v>207</v>
      </c>
      <c r="U110" s="149"/>
      <c r="V110" s="149"/>
      <c r="W110" s="149"/>
      <c r="X110" s="149"/>
      <c r="Y110" s="149"/>
      <c r="Z110" s="149"/>
      <c r="AA110" s="149"/>
      <c r="AB110" s="149"/>
      <c r="AC110" s="149" t="s">
        <v>396</v>
      </c>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row>
    <row r="111" spans="1:56" outlineLevel="1" x14ac:dyDescent="0.2">
      <c r="A111" s="179">
        <v>100</v>
      </c>
      <c r="B111" s="180" t="s">
        <v>1313</v>
      </c>
      <c r="C111" s="188" t="s">
        <v>1227</v>
      </c>
      <c r="D111" s="181" t="s">
        <v>921</v>
      </c>
      <c r="E111" s="182">
        <v>40</v>
      </c>
      <c r="F111" s="183"/>
      <c r="G111" s="184">
        <f t="shared" si="10"/>
        <v>0</v>
      </c>
      <c r="H111" s="183">
        <v>140</v>
      </c>
      <c r="I111" s="184">
        <f t="shared" si="11"/>
        <v>5600</v>
      </c>
      <c r="J111" s="183">
        <v>140</v>
      </c>
      <c r="K111" s="184">
        <f t="shared" si="12"/>
        <v>5600</v>
      </c>
      <c r="L111" s="184">
        <v>21</v>
      </c>
      <c r="M111" s="184">
        <f t="shared" si="13"/>
        <v>0</v>
      </c>
      <c r="N111" s="184"/>
      <c r="O111" s="184" t="s">
        <v>318</v>
      </c>
      <c r="P111" s="185" t="s">
        <v>319</v>
      </c>
      <c r="Q111" s="159">
        <v>0</v>
      </c>
      <c r="R111" s="159">
        <f t="shared" si="14"/>
        <v>0</v>
      </c>
      <c r="S111" s="159"/>
      <c r="T111" s="159" t="s">
        <v>207</v>
      </c>
      <c r="U111" s="149"/>
      <c r="V111" s="149"/>
      <c r="W111" s="149"/>
      <c r="X111" s="149"/>
      <c r="Y111" s="149"/>
      <c r="Z111" s="149"/>
      <c r="AA111" s="149"/>
      <c r="AB111" s="149"/>
      <c r="AC111" s="149" t="s">
        <v>396</v>
      </c>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row>
    <row r="112" spans="1:56" outlineLevel="1" x14ac:dyDescent="0.2">
      <c r="A112" s="179">
        <v>101</v>
      </c>
      <c r="B112" s="180" t="s">
        <v>1314</v>
      </c>
      <c r="C112" s="188" t="s">
        <v>1229</v>
      </c>
      <c r="D112" s="181" t="s">
        <v>921</v>
      </c>
      <c r="E112" s="182">
        <v>1</v>
      </c>
      <c r="F112" s="183"/>
      <c r="G112" s="184">
        <f t="shared" si="10"/>
        <v>0</v>
      </c>
      <c r="H112" s="183">
        <v>140</v>
      </c>
      <c r="I112" s="184">
        <f t="shared" si="11"/>
        <v>140</v>
      </c>
      <c r="J112" s="183">
        <v>140</v>
      </c>
      <c r="K112" s="184">
        <f t="shared" si="12"/>
        <v>140</v>
      </c>
      <c r="L112" s="184">
        <v>21</v>
      </c>
      <c r="M112" s="184">
        <f t="shared" si="13"/>
        <v>0</v>
      </c>
      <c r="N112" s="184"/>
      <c r="O112" s="184" t="s">
        <v>318</v>
      </c>
      <c r="P112" s="185" t="s">
        <v>319</v>
      </c>
      <c r="Q112" s="159">
        <v>0</v>
      </c>
      <c r="R112" s="159">
        <f t="shared" si="14"/>
        <v>0</v>
      </c>
      <c r="S112" s="159"/>
      <c r="T112" s="159" t="s">
        <v>207</v>
      </c>
      <c r="U112" s="149"/>
      <c r="V112" s="149"/>
      <c r="W112" s="149"/>
      <c r="X112" s="149"/>
      <c r="Y112" s="149"/>
      <c r="Z112" s="149"/>
      <c r="AA112" s="149"/>
      <c r="AB112" s="149"/>
      <c r="AC112" s="149" t="s">
        <v>396</v>
      </c>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row>
    <row r="113" spans="1:56" outlineLevel="1" x14ac:dyDescent="0.2">
      <c r="A113" s="179">
        <v>102</v>
      </c>
      <c r="B113" s="180" t="s">
        <v>1315</v>
      </c>
      <c r="C113" s="188" t="s">
        <v>440</v>
      </c>
      <c r="D113" s="181" t="s">
        <v>921</v>
      </c>
      <c r="E113" s="182">
        <v>10</v>
      </c>
      <c r="F113" s="183"/>
      <c r="G113" s="184">
        <f t="shared" si="10"/>
        <v>0</v>
      </c>
      <c r="H113" s="183">
        <v>440</v>
      </c>
      <c r="I113" s="184">
        <f t="shared" si="11"/>
        <v>4400</v>
      </c>
      <c r="J113" s="183">
        <v>440</v>
      </c>
      <c r="K113" s="184">
        <f t="shared" si="12"/>
        <v>4400</v>
      </c>
      <c r="L113" s="184">
        <v>21</v>
      </c>
      <c r="M113" s="184">
        <f t="shared" si="13"/>
        <v>0</v>
      </c>
      <c r="N113" s="184"/>
      <c r="O113" s="184" t="s">
        <v>318</v>
      </c>
      <c r="P113" s="185" t="s">
        <v>319</v>
      </c>
      <c r="Q113" s="159">
        <v>0</v>
      </c>
      <c r="R113" s="159">
        <f t="shared" si="14"/>
        <v>0</v>
      </c>
      <c r="S113" s="159"/>
      <c r="T113" s="159" t="s">
        <v>207</v>
      </c>
      <c r="U113" s="149"/>
      <c r="V113" s="149"/>
      <c r="W113" s="149"/>
      <c r="X113" s="149"/>
      <c r="Y113" s="149"/>
      <c r="Z113" s="149"/>
      <c r="AA113" s="149"/>
      <c r="AB113" s="149"/>
      <c r="AC113" s="149" t="s">
        <v>396</v>
      </c>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row>
    <row r="114" spans="1:56" outlineLevel="1" x14ac:dyDescent="0.2">
      <c r="A114" s="179">
        <v>103</v>
      </c>
      <c r="B114" s="180" t="s">
        <v>1316</v>
      </c>
      <c r="C114" s="188" t="s">
        <v>434</v>
      </c>
      <c r="D114" s="181" t="s">
        <v>921</v>
      </c>
      <c r="E114" s="182">
        <v>1</v>
      </c>
      <c r="F114" s="183"/>
      <c r="G114" s="184">
        <f t="shared" si="10"/>
        <v>0</v>
      </c>
      <c r="H114" s="183">
        <v>270</v>
      </c>
      <c r="I114" s="184">
        <f t="shared" si="11"/>
        <v>270</v>
      </c>
      <c r="J114" s="183">
        <v>270</v>
      </c>
      <c r="K114" s="184">
        <f t="shared" si="12"/>
        <v>270</v>
      </c>
      <c r="L114" s="184">
        <v>21</v>
      </c>
      <c r="M114" s="184">
        <f t="shared" si="13"/>
        <v>0</v>
      </c>
      <c r="N114" s="184"/>
      <c r="O114" s="184" t="s">
        <v>318</v>
      </c>
      <c r="P114" s="185" t="s">
        <v>319</v>
      </c>
      <c r="Q114" s="159">
        <v>0</v>
      </c>
      <c r="R114" s="159">
        <f t="shared" si="14"/>
        <v>0</v>
      </c>
      <c r="S114" s="159"/>
      <c r="T114" s="159" t="s">
        <v>207</v>
      </c>
      <c r="U114" s="149"/>
      <c r="V114" s="149"/>
      <c r="W114" s="149"/>
      <c r="X114" s="149"/>
      <c r="Y114" s="149"/>
      <c r="Z114" s="149"/>
      <c r="AA114" s="149"/>
      <c r="AB114" s="149"/>
      <c r="AC114" s="149" t="s">
        <v>396</v>
      </c>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row>
    <row r="115" spans="1:56" outlineLevel="1" x14ac:dyDescent="0.2">
      <c r="A115" s="179">
        <v>104</v>
      </c>
      <c r="B115" s="180" t="s">
        <v>1317</v>
      </c>
      <c r="C115" s="188" t="s">
        <v>1233</v>
      </c>
      <c r="D115" s="181" t="s">
        <v>921</v>
      </c>
      <c r="E115" s="182">
        <v>1</v>
      </c>
      <c r="F115" s="183"/>
      <c r="G115" s="184">
        <f t="shared" si="10"/>
        <v>0</v>
      </c>
      <c r="H115" s="183">
        <v>840</v>
      </c>
      <c r="I115" s="184">
        <f t="shared" si="11"/>
        <v>840</v>
      </c>
      <c r="J115" s="183">
        <v>840</v>
      </c>
      <c r="K115" s="184">
        <f t="shared" si="12"/>
        <v>840</v>
      </c>
      <c r="L115" s="184">
        <v>21</v>
      </c>
      <c r="M115" s="184">
        <f t="shared" si="13"/>
        <v>0</v>
      </c>
      <c r="N115" s="184"/>
      <c r="O115" s="184" t="s">
        <v>318</v>
      </c>
      <c r="P115" s="185" t="s">
        <v>319</v>
      </c>
      <c r="Q115" s="159">
        <v>0</v>
      </c>
      <c r="R115" s="159">
        <f t="shared" si="14"/>
        <v>0</v>
      </c>
      <c r="S115" s="159"/>
      <c r="T115" s="159" t="s">
        <v>207</v>
      </c>
      <c r="U115" s="149"/>
      <c r="V115" s="149"/>
      <c r="W115" s="149"/>
      <c r="X115" s="149"/>
      <c r="Y115" s="149"/>
      <c r="Z115" s="149"/>
      <c r="AA115" s="149"/>
      <c r="AB115" s="149"/>
      <c r="AC115" s="149" t="s">
        <v>396</v>
      </c>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row>
    <row r="116" spans="1:56" outlineLevel="1" x14ac:dyDescent="0.2">
      <c r="A116" s="179">
        <v>105</v>
      </c>
      <c r="B116" s="180" t="s">
        <v>1318</v>
      </c>
      <c r="C116" s="188" t="s">
        <v>1235</v>
      </c>
      <c r="D116" s="181" t="s">
        <v>921</v>
      </c>
      <c r="E116" s="182">
        <v>1</v>
      </c>
      <c r="F116" s="183"/>
      <c r="G116" s="184">
        <f t="shared" si="10"/>
        <v>0</v>
      </c>
      <c r="H116" s="183">
        <v>310</v>
      </c>
      <c r="I116" s="184">
        <f t="shared" si="11"/>
        <v>310</v>
      </c>
      <c r="J116" s="183">
        <v>310</v>
      </c>
      <c r="K116" s="184">
        <f t="shared" si="12"/>
        <v>310</v>
      </c>
      <c r="L116" s="184">
        <v>21</v>
      </c>
      <c r="M116" s="184">
        <f t="shared" si="13"/>
        <v>0</v>
      </c>
      <c r="N116" s="184"/>
      <c r="O116" s="184" t="s">
        <v>318</v>
      </c>
      <c r="P116" s="185" t="s">
        <v>319</v>
      </c>
      <c r="Q116" s="159">
        <v>0</v>
      </c>
      <c r="R116" s="159">
        <f t="shared" si="14"/>
        <v>0</v>
      </c>
      <c r="S116" s="159"/>
      <c r="T116" s="159" t="s">
        <v>207</v>
      </c>
      <c r="U116" s="149"/>
      <c r="V116" s="149"/>
      <c r="W116" s="149"/>
      <c r="X116" s="149"/>
      <c r="Y116" s="149"/>
      <c r="Z116" s="149"/>
      <c r="AA116" s="149"/>
      <c r="AB116" s="149"/>
      <c r="AC116" s="149" t="s">
        <v>396</v>
      </c>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row>
    <row r="117" spans="1:56" outlineLevel="1" x14ac:dyDescent="0.2">
      <c r="A117" s="179">
        <v>106</v>
      </c>
      <c r="B117" s="180" t="s">
        <v>1319</v>
      </c>
      <c r="C117" s="188" t="s">
        <v>430</v>
      </c>
      <c r="D117" s="181" t="s">
        <v>921</v>
      </c>
      <c r="E117" s="182">
        <v>1</v>
      </c>
      <c r="F117" s="183"/>
      <c r="G117" s="184">
        <f t="shared" si="10"/>
        <v>0</v>
      </c>
      <c r="H117" s="183">
        <v>1700</v>
      </c>
      <c r="I117" s="184">
        <f t="shared" si="11"/>
        <v>1700</v>
      </c>
      <c r="J117" s="183">
        <v>1700</v>
      </c>
      <c r="K117" s="184">
        <f t="shared" si="12"/>
        <v>1700</v>
      </c>
      <c r="L117" s="184">
        <v>21</v>
      </c>
      <c r="M117" s="184">
        <f t="shared" si="13"/>
        <v>0</v>
      </c>
      <c r="N117" s="184"/>
      <c r="O117" s="184" t="s">
        <v>318</v>
      </c>
      <c r="P117" s="185" t="s">
        <v>319</v>
      </c>
      <c r="Q117" s="159">
        <v>0</v>
      </c>
      <c r="R117" s="159">
        <f t="shared" si="14"/>
        <v>0</v>
      </c>
      <c r="S117" s="159"/>
      <c r="T117" s="159" t="s">
        <v>207</v>
      </c>
      <c r="U117" s="149"/>
      <c r="V117" s="149"/>
      <c r="W117" s="149"/>
      <c r="X117" s="149"/>
      <c r="Y117" s="149"/>
      <c r="Z117" s="149"/>
      <c r="AA117" s="149"/>
      <c r="AB117" s="149"/>
      <c r="AC117" s="149" t="s">
        <v>396</v>
      </c>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row>
    <row r="118" spans="1:56" outlineLevel="1" x14ac:dyDescent="0.2">
      <c r="A118" s="179">
        <v>107</v>
      </c>
      <c r="B118" s="180" t="s">
        <v>1320</v>
      </c>
      <c r="C118" s="188" t="s">
        <v>428</v>
      </c>
      <c r="D118" s="181" t="s">
        <v>921</v>
      </c>
      <c r="E118" s="182">
        <v>3</v>
      </c>
      <c r="F118" s="183"/>
      <c r="G118" s="184">
        <f t="shared" si="10"/>
        <v>0</v>
      </c>
      <c r="H118" s="183">
        <v>270</v>
      </c>
      <c r="I118" s="184">
        <f t="shared" si="11"/>
        <v>810</v>
      </c>
      <c r="J118" s="183">
        <v>270</v>
      </c>
      <c r="K118" s="184">
        <f t="shared" si="12"/>
        <v>810</v>
      </c>
      <c r="L118" s="184">
        <v>21</v>
      </c>
      <c r="M118" s="184">
        <f t="shared" si="13"/>
        <v>0</v>
      </c>
      <c r="N118" s="184"/>
      <c r="O118" s="184" t="s">
        <v>318</v>
      </c>
      <c r="P118" s="185" t="s">
        <v>319</v>
      </c>
      <c r="Q118" s="159">
        <v>0</v>
      </c>
      <c r="R118" s="159">
        <f t="shared" si="14"/>
        <v>0</v>
      </c>
      <c r="S118" s="159"/>
      <c r="T118" s="159" t="s">
        <v>207</v>
      </c>
      <c r="U118" s="149"/>
      <c r="V118" s="149"/>
      <c r="W118" s="149"/>
      <c r="X118" s="149"/>
      <c r="Y118" s="149"/>
      <c r="Z118" s="149"/>
      <c r="AA118" s="149"/>
      <c r="AB118" s="149"/>
      <c r="AC118" s="149" t="s">
        <v>396</v>
      </c>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row>
    <row r="119" spans="1:56" outlineLevel="1" x14ac:dyDescent="0.2">
      <c r="A119" s="179">
        <v>108</v>
      </c>
      <c r="B119" s="180" t="s">
        <v>1321</v>
      </c>
      <c r="C119" s="188" t="s">
        <v>1201</v>
      </c>
      <c r="D119" s="181" t="s">
        <v>921</v>
      </c>
      <c r="E119" s="182">
        <v>20</v>
      </c>
      <c r="F119" s="183"/>
      <c r="G119" s="184">
        <f t="shared" si="10"/>
        <v>0</v>
      </c>
      <c r="H119" s="183">
        <v>500</v>
      </c>
      <c r="I119" s="184">
        <f t="shared" si="11"/>
        <v>10000</v>
      </c>
      <c r="J119" s="183">
        <v>500</v>
      </c>
      <c r="K119" s="184">
        <f t="shared" si="12"/>
        <v>10000</v>
      </c>
      <c r="L119" s="184">
        <v>21</v>
      </c>
      <c r="M119" s="184">
        <f t="shared" si="13"/>
        <v>0</v>
      </c>
      <c r="N119" s="184"/>
      <c r="O119" s="184" t="s">
        <v>318</v>
      </c>
      <c r="P119" s="185" t="s">
        <v>319</v>
      </c>
      <c r="Q119" s="159">
        <v>0</v>
      </c>
      <c r="R119" s="159">
        <f t="shared" si="14"/>
        <v>0</v>
      </c>
      <c r="S119" s="159"/>
      <c r="T119" s="159" t="s">
        <v>207</v>
      </c>
      <c r="U119" s="149"/>
      <c r="V119" s="149"/>
      <c r="W119" s="149"/>
      <c r="X119" s="149"/>
      <c r="Y119" s="149"/>
      <c r="Z119" s="149"/>
      <c r="AA119" s="149"/>
      <c r="AB119" s="149"/>
      <c r="AC119" s="149" t="s">
        <v>396</v>
      </c>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row>
    <row r="120" spans="1:56" outlineLevel="1" x14ac:dyDescent="0.2">
      <c r="A120" s="179">
        <v>109</v>
      </c>
      <c r="B120" s="180" t="s">
        <v>1322</v>
      </c>
      <c r="C120" s="188" t="s">
        <v>1242</v>
      </c>
      <c r="D120" s="181" t="s">
        <v>921</v>
      </c>
      <c r="E120" s="182">
        <v>1</v>
      </c>
      <c r="F120" s="183"/>
      <c r="G120" s="184">
        <f t="shared" si="10"/>
        <v>0</v>
      </c>
      <c r="H120" s="183">
        <v>1700</v>
      </c>
      <c r="I120" s="184">
        <f t="shared" si="11"/>
        <v>1700</v>
      </c>
      <c r="J120" s="183">
        <v>1700</v>
      </c>
      <c r="K120" s="184">
        <f t="shared" si="12"/>
        <v>1700</v>
      </c>
      <c r="L120" s="184">
        <v>21</v>
      </c>
      <c r="M120" s="184">
        <f t="shared" si="13"/>
        <v>0</v>
      </c>
      <c r="N120" s="184"/>
      <c r="O120" s="184" t="s">
        <v>318</v>
      </c>
      <c r="P120" s="185" t="s">
        <v>319</v>
      </c>
      <c r="Q120" s="159">
        <v>0</v>
      </c>
      <c r="R120" s="159">
        <f t="shared" si="14"/>
        <v>0</v>
      </c>
      <c r="S120" s="159"/>
      <c r="T120" s="159" t="s">
        <v>207</v>
      </c>
      <c r="U120" s="149"/>
      <c r="V120" s="149"/>
      <c r="W120" s="149"/>
      <c r="X120" s="149"/>
      <c r="Y120" s="149"/>
      <c r="Z120" s="149"/>
      <c r="AA120" s="149"/>
      <c r="AB120" s="149"/>
      <c r="AC120" s="149" t="s">
        <v>396</v>
      </c>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row>
    <row r="121" spans="1:56" outlineLevel="1" x14ac:dyDescent="0.2">
      <c r="A121" s="179">
        <v>110</v>
      </c>
      <c r="B121" s="180" t="s">
        <v>1323</v>
      </c>
      <c r="C121" s="188" t="s">
        <v>1244</v>
      </c>
      <c r="D121" s="181" t="s">
        <v>921</v>
      </c>
      <c r="E121" s="182">
        <v>13</v>
      </c>
      <c r="F121" s="183"/>
      <c r="G121" s="184">
        <f t="shared" si="10"/>
        <v>0</v>
      </c>
      <c r="H121" s="183">
        <v>40</v>
      </c>
      <c r="I121" s="184">
        <f t="shared" si="11"/>
        <v>520</v>
      </c>
      <c r="J121" s="183">
        <v>40</v>
      </c>
      <c r="K121" s="184">
        <f t="shared" si="12"/>
        <v>520</v>
      </c>
      <c r="L121" s="184">
        <v>21</v>
      </c>
      <c r="M121" s="184">
        <f t="shared" si="13"/>
        <v>0</v>
      </c>
      <c r="N121" s="184"/>
      <c r="O121" s="184" t="s">
        <v>318</v>
      </c>
      <c r="P121" s="185" t="s">
        <v>319</v>
      </c>
      <c r="Q121" s="159">
        <v>0</v>
      </c>
      <c r="R121" s="159">
        <f t="shared" si="14"/>
        <v>0</v>
      </c>
      <c r="S121" s="159"/>
      <c r="T121" s="159" t="s">
        <v>207</v>
      </c>
      <c r="U121" s="149"/>
      <c r="V121" s="149"/>
      <c r="W121" s="149"/>
      <c r="X121" s="149"/>
      <c r="Y121" s="149"/>
      <c r="Z121" s="149"/>
      <c r="AA121" s="149"/>
      <c r="AB121" s="149"/>
      <c r="AC121" s="149" t="s">
        <v>396</v>
      </c>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row>
    <row r="122" spans="1:56" outlineLevel="1" x14ac:dyDescent="0.2">
      <c r="A122" s="179">
        <v>111</v>
      </c>
      <c r="B122" s="180" t="s">
        <v>1324</v>
      </c>
      <c r="C122" s="188" t="s">
        <v>506</v>
      </c>
      <c r="D122" s="181" t="s">
        <v>921</v>
      </c>
      <c r="E122" s="182">
        <v>260</v>
      </c>
      <c r="F122" s="183"/>
      <c r="G122" s="184">
        <f t="shared" si="10"/>
        <v>0</v>
      </c>
      <c r="H122" s="183">
        <v>20</v>
      </c>
      <c r="I122" s="184">
        <f t="shared" si="11"/>
        <v>5200</v>
      </c>
      <c r="J122" s="183">
        <v>20</v>
      </c>
      <c r="K122" s="184">
        <f t="shared" si="12"/>
        <v>5200</v>
      </c>
      <c r="L122" s="184">
        <v>21</v>
      </c>
      <c r="M122" s="184">
        <f t="shared" si="13"/>
        <v>0</v>
      </c>
      <c r="N122" s="184"/>
      <c r="O122" s="184" t="s">
        <v>318</v>
      </c>
      <c r="P122" s="185" t="s">
        <v>319</v>
      </c>
      <c r="Q122" s="159">
        <v>0</v>
      </c>
      <c r="R122" s="159">
        <f t="shared" si="14"/>
        <v>0</v>
      </c>
      <c r="S122" s="159"/>
      <c r="T122" s="159" t="s">
        <v>207</v>
      </c>
      <c r="U122" s="149"/>
      <c r="V122" s="149"/>
      <c r="W122" s="149"/>
      <c r="X122" s="149"/>
      <c r="Y122" s="149"/>
      <c r="Z122" s="149"/>
      <c r="AA122" s="149"/>
      <c r="AB122" s="149"/>
      <c r="AC122" s="149" t="s">
        <v>396</v>
      </c>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row>
    <row r="123" spans="1:56" outlineLevel="1" x14ac:dyDescent="0.2">
      <c r="A123" s="179">
        <v>112</v>
      </c>
      <c r="B123" s="180" t="s">
        <v>1325</v>
      </c>
      <c r="C123" s="188" t="s">
        <v>510</v>
      </c>
      <c r="D123" s="181" t="s">
        <v>921</v>
      </c>
      <c r="E123" s="182">
        <v>42</v>
      </c>
      <c r="F123" s="183"/>
      <c r="G123" s="184">
        <f t="shared" si="10"/>
        <v>0</v>
      </c>
      <c r="H123" s="183">
        <v>60</v>
      </c>
      <c r="I123" s="184">
        <f t="shared" si="11"/>
        <v>2520</v>
      </c>
      <c r="J123" s="183">
        <v>60</v>
      </c>
      <c r="K123" s="184">
        <f t="shared" si="12"/>
        <v>2520</v>
      </c>
      <c r="L123" s="184">
        <v>21</v>
      </c>
      <c r="M123" s="184">
        <f t="shared" si="13"/>
        <v>0</v>
      </c>
      <c r="N123" s="184"/>
      <c r="O123" s="184" t="s">
        <v>318</v>
      </c>
      <c r="P123" s="185" t="s">
        <v>319</v>
      </c>
      <c r="Q123" s="159">
        <v>0</v>
      </c>
      <c r="R123" s="159">
        <f t="shared" si="14"/>
        <v>0</v>
      </c>
      <c r="S123" s="159"/>
      <c r="T123" s="159" t="s">
        <v>207</v>
      </c>
      <c r="U123" s="149"/>
      <c r="V123" s="149"/>
      <c r="W123" s="149"/>
      <c r="X123" s="149"/>
      <c r="Y123" s="149"/>
      <c r="Z123" s="149"/>
      <c r="AA123" s="149"/>
      <c r="AB123" s="149"/>
      <c r="AC123" s="149" t="s">
        <v>396</v>
      </c>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row>
    <row r="124" spans="1:56" outlineLevel="1" x14ac:dyDescent="0.2">
      <c r="A124" s="179">
        <v>113</v>
      </c>
      <c r="B124" s="180" t="s">
        <v>1326</v>
      </c>
      <c r="C124" s="188" t="s">
        <v>508</v>
      </c>
      <c r="D124" s="181" t="s">
        <v>921</v>
      </c>
      <c r="E124" s="182">
        <v>61</v>
      </c>
      <c r="F124" s="183"/>
      <c r="G124" s="184">
        <f t="shared" si="10"/>
        <v>0</v>
      </c>
      <c r="H124" s="183">
        <v>20</v>
      </c>
      <c r="I124" s="184">
        <f t="shared" si="11"/>
        <v>1220</v>
      </c>
      <c r="J124" s="183">
        <v>20</v>
      </c>
      <c r="K124" s="184">
        <f t="shared" si="12"/>
        <v>1220</v>
      </c>
      <c r="L124" s="184">
        <v>21</v>
      </c>
      <c r="M124" s="184">
        <f t="shared" si="13"/>
        <v>0</v>
      </c>
      <c r="N124" s="184"/>
      <c r="O124" s="184" t="s">
        <v>318</v>
      </c>
      <c r="P124" s="185" t="s">
        <v>319</v>
      </c>
      <c r="Q124" s="159">
        <v>0</v>
      </c>
      <c r="R124" s="159">
        <f t="shared" si="14"/>
        <v>0</v>
      </c>
      <c r="S124" s="159"/>
      <c r="T124" s="159" t="s">
        <v>207</v>
      </c>
      <c r="U124" s="149"/>
      <c r="V124" s="149"/>
      <c r="W124" s="149"/>
      <c r="X124" s="149"/>
      <c r="Y124" s="149"/>
      <c r="Z124" s="149"/>
      <c r="AA124" s="149"/>
      <c r="AB124" s="149"/>
      <c r="AC124" s="149" t="s">
        <v>396</v>
      </c>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row>
    <row r="125" spans="1:56" outlineLevel="1" x14ac:dyDescent="0.2">
      <c r="A125" s="179">
        <v>114</v>
      </c>
      <c r="B125" s="180" t="s">
        <v>1327</v>
      </c>
      <c r="C125" s="188" t="s">
        <v>1254</v>
      </c>
      <c r="D125" s="181" t="s">
        <v>921</v>
      </c>
      <c r="E125" s="182">
        <v>30</v>
      </c>
      <c r="F125" s="183"/>
      <c r="G125" s="184">
        <f t="shared" si="10"/>
        <v>0</v>
      </c>
      <c r="H125" s="183">
        <v>20</v>
      </c>
      <c r="I125" s="184">
        <f t="shared" si="11"/>
        <v>600</v>
      </c>
      <c r="J125" s="183">
        <v>20</v>
      </c>
      <c r="K125" s="184">
        <f t="shared" si="12"/>
        <v>600</v>
      </c>
      <c r="L125" s="184">
        <v>21</v>
      </c>
      <c r="M125" s="184">
        <f t="shared" si="13"/>
        <v>0</v>
      </c>
      <c r="N125" s="184"/>
      <c r="O125" s="184" t="s">
        <v>318</v>
      </c>
      <c r="P125" s="185" t="s">
        <v>319</v>
      </c>
      <c r="Q125" s="159">
        <v>0</v>
      </c>
      <c r="R125" s="159">
        <f t="shared" si="14"/>
        <v>0</v>
      </c>
      <c r="S125" s="159"/>
      <c r="T125" s="159" t="s">
        <v>207</v>
      </c>
      <c r="U125" s="149"/>
      <c r="V125" s="149"/>
      <c r="W125" s="149"/>
      <c r="X125" s="149"/>
      <c r="Y125" s="149"/>
      <c r="Z125" s="149"/>
      <c r="AA125" s="149"/>
      <c r="AB125" s="149"/>
      <c r="AC125" s="149" t="s">
        <v>396</v>
      </c>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row>
    <row r="126" spans="1:56" outlineLevel="1" x14ac:dyDescent="0.2">
      <c r="A126" s="179">
        <v>115</v>
      </c>
      <c r="B126" s="180" t="s">
        <v>1328</v>
      </c>
      <c r="C126" s="188" t="s">
        <v>1256</v>
      </c>
      <c r="D126" s="181" t="s">
        <v>921</v>
      </c>
      <c r="E126" s="182">
        <v>10</v>
      </c>
      <c r="F126" s="183"/>
      <c r="G126" s="184">
        <f t="shared" si="10"/>
        <v>0</v>
      </c>
      <c r="H126" s="183">
        <v>50</v>
      </c>
      <c r="I126" s="184">
        <f t="shared" si="11"/>
        <v>500</v>
      </c>
      <c r="J126" s="183">
        <v>50</v>
      </c>
      <c r="K126" s="184">
        <f t="shared" si="12"/>
        <v>500</v>
      </c>
      <c r="L126" s="184">
        <v>21</v>
      </c>
      <c r="M126" s="184">
        <f t="shared" si="13"/>
        <v>0</v>
      </c>
      <c r="N126" s="184"/>
      <c r="O126" s="184" t="s">
        <v>318</v>
      </c>
      <c r="P126" s="185" t="s">
        <v>319</v>
      </c>
      <c r="Q126" s="159">
        <v>0</v>
      </c>
      <c r="R126" s="159">
        <f t="shared" si="14"/>
        <v>0</v>
      </c>
      <c r="S126" s="159"/>
      <c r="T126" s="159" t="s">
        <v>207</v>
      </c>
      <c r="U126" s="149"/>
      <c r="V126" s="149"/>
      <c r="W126" s="149"/>
      <c r="X126" s="149"/>
      <c r="Y126" s="149"/>
      <c r="Z126" s="149"/>
      <c r="AA126" s="149"/>
      <c r="AB126" s="149"/>
      <c r="AC126" s="149" t="s">
        <v>396</v>
      </c>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row>
    <row r="127" spans="1:56" outlineLevel="1" x14ac:dyDescent="0.2">
      <c r="A127" s="179">
        <v>116</v>
      </c>
      <c r="B127" s="180" t="s">
        <v>1329</v>
      </c>
      <c r="C127" s="188" t="s">
        <v>1260</v>
      </c>
      <c r="D127" s="181" t="s">
        <v>921</v>
      </c>
      <c r="E127" s="182">
        <v>63</v>
      </c>
      <c r="F127" s="183"/>
      <c r="G127" s="184">
        <f t="shared" si="10"/>
        <v>0</v>
      </c>
      <c r="H127" s="183">
        <v>15</v>
      </c>
      <c r="I127" s="184">
        <f t="shared" si="11"/>
        <v>945</v>
      </c>
      <c r="J127" s="183">
        <v>15</v>
      </c>
      <c r="K127" s="184">
        <f t="shared" si="12"/>
        <v>945</v>
      </c>
      <c r="L127" s="184">
        <v>21</v>
      </c>
      <c r="M127" s="184">
        <f t="shared" si="13"/>
        <v>0</v>
      </c>
      <c r="N127" s="184"/>
      <c r="O127" s="184" t="s">
        <v>318</v>
      </c>
      <c r="P127" s="185" t="s">
        <v>319</v>
      </c>
      <c r="Q127" s="159">
        <v>0</v>
      </c>
      <c r="R127" s="159">
        <f t="shared" si="14"/>
        <v>0</v>
      </c>
      <c r="S127" s="159"/>
      <c r="T127" s="159" t="s">
        <v>207</v>
      </c>
      <c r="U127" s="149"/>
      <c r="V127" s="149"/>
      <c r="W127" s="149"/>
      <c r="X127" s="149"/>
      <c r="Y127" s="149"/>
      <c r="Z127" s="149"/>
      <c r="AA127" s="149"/>
      <c r="AB127" s="149"/>
      <c r="AC127" s="149" t="s">
        <v>396</v>
      </c>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row>
    <row r="128" spans="1:56" outlineLevel="1" x14ac:dyDescent="0.2">
      <c r="A128" s="179">
        <v>117</v>
      </c>
      <c r="B128" s="180" t="s">
        <v>1330</v>
      </c>
      <c r="C128" s="188" t="s">
        <v>1262</v>
      </c>
      <c r="D128" s="181" t="s">
        <v>921</v>
      </c>
      <c r="E128" s="182">
        <v>58</v>
      </c>
      <c r="F128" s="183"/>
      <c r="G128" s="184">
        <f t="shared" si="10"/>
        <v>0</v>
      </c>
      <c r="H128" s="183">
        <v>20</v>
      </c>
      <c r="I128" s="184">
        <f t="shared" si="11"/>
        <v>1160</v>
      </c>
      <c r="J128" s="183">
        <v>20</v>
      </c>
      <c r="K128" s="184">
        <f t="shared" si="12"/>
        <v>1160</v>
      </c>
      <c r="L128" s="184">
        <v>21</v>
      </c>
      <c r="M128" s="184">
        <f t="shared" si="13"/>
        <v>0</v>
      </c>
      <c r="N128" s="184"/>
      <c r="O128" s="184" t="s">
        <v>318</v>
      </c>
      <c r="P128" s="185" t="s">
        <v>319</v>
      </c>
      <c r="Q128" s="159">
        <v>0</v>
      </c>
      <c r="R128" s="159">
        <f t="shared" si="14"/>
        <v>0</v>
      </c>
      <c r="S128" s="159"/>
      <c r="T128" s="159" t="s">
        <v>207</v>
      </c>
      <c r="U128" s="149"/>
      <c r="V128" s="149"/>
      <c r="W128" s="149"/>
      <c r="X128" s="149"/>
      <c r="Y128" s="149"/>
      <c r="Z128" s="149"/>
      <c r="AA128" s="149"/>
      <c r="AB128" s="149"/>
      <c r="AC128" s="149" t="s">
        <v>396</v>
      </c>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row>
    <row r="129" spans="1:56" outlineLevel="1" x14ac:dyDescent="0.2">
      <c r="A129" s="179">
        <v>118</v>
      </c>
      <c r="B129" s="180" t="s">
        <v>1331</v>
      </c>
      <c r="C129" s="188" t="s">
        <v>1264</v>
      </c>
      <c r="D129" s="181" t="s">
        <v>921</v>
      </c>
      <c r="E129" s="182">
        <v>58</v>
      </c>
      <c r="F129" s="183"/>
      <c r="G129" s="184">
        <f t="shared" si="10"/>
        <v>0</v>
      </c>
      <c r="H129" s="183">
        <v>10</v>
      </c>
      <c r="I129" s="184">
        <f t="shared" si="11"/>
        <v>580</v>
      </c>
      <c r="J129" s="183">
        <v>10</v>
      </c>
      <c r="K129" s="184">
        <f t="shared" si="12"/>
        <v>580</v>
      </c>
      <c r="L129" s="184">
        <v>21</v>
      </c>
      <c r="M129" s="184">
        <f t="shared" si="13"/>
        <v>0</v>
      </c>
      <c r="N129" s="184"/>
      <c r="O129" s="184" t="s">
        <v>318</v>
      </c>
      <c r="P129" s="185" t="s">
        <v>319</v>
      </c>
      <c r="Q129" s="159">
        <v>0</v>
      </c>
      <c r="R129" s="159">
        <f t="shared" si="14"/>
        <v>0</v>
      </c>
      <c r="S129" s="159"/>
      <c r="T129" s="159" t="s">
        <v>207</v>
      </c>
      <c r="U129" s="149"/>
      <c r="V129" s="149"/>
      <c r="W129" s="149"/>
      <c r="X129" s="149"/>
      <c r="Y129" s="149"/>
      <c r="Z129" s="149"/>
      <c r="AA129" s="149"/>
      <c r="AB129" s="149"/>
      <c r="AC129" s="149" t="s">
        <v>396</v>
      </c>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row>
    <row r="130" spans="1:56" x14ac:dyDescent="0.2">
      <c r="A130" s="161" t="s">
        <v>314</v>
      </c>
      <c r="B130" s="162" t="s">
        <v>208</v>
      </c>
      <c r="C130" s="186" t="s">
        <v>209</v>
      </c>
      <c r="D130" s="163"/>
      <c r="E130" s="164"/>
      <c r="F130" s="165"/>
      <c r="G130" s="165">
        <f>SUMIF(AC131:AC132,"&lt;&gt;NOR",G131:G132)</f>
        <v>0</v>
      </c>
      <c r="H130" s="165"/>
      <c r="I130" s="165">
        <f>SUM(I131:I132)</f>
        <v>950</v>
      </c>
      <c r="J130" s="165"/>
      <c r="K130" s="165">
        <f>SUM(K131:K132)</f>
        <v>950</v>
      </c>
      <c r="L130" s="165"/>
      <c r="M130" s="165">
        <f>SUM(M131:M132)</f>
        <v>0</v>
      </c>
      <c r="N130" s="165"/>
      <c r="O130" s="165"/>
      <c r="P130" s="166"/>
      <c r="Q130" s="160"/>
      <c r="R130" s="160">
        <f>SUM(R131:R132)</f>
        <v>0</v>
      </c>
      <c r="S130" s="160"/>
      <c r="T130" s="160"/>
      <c r="AC130" t="s">
        <v>315</v>
      </c>
    </row>
    <row r="131" spans="1:56" outlineLevel="1" x14ac:dyDescent="0.2">
      <c r="A131" s="179">
        <v>119</v>
      </c>
      <c r="B131" s="180" t="s">
        <v>1332</v>
      </c>
      <c r="C131" s="188" t="s">
        <v>1155</v>
      </c>
      <c r="D131" s="181" t="s">
        <v>921</v>
      </c>
      <c r="E131" s="182">
        <v>1</v>
      </c>
      <c r="F131" s="183"/>
      <c r="G131" s="184">
        <f>ROUND(E131*F131,2)</f>
        <v>0</v>
      </c>
      <c r="H131" s="183">
        <v>770</v>
      </c>
      <c r="I131" s="184">
        <f>ROUND(E131*H131,2)</f>
        <v>770</v>
      </c>
      <c r="J131" s="183">
        <v>770</v>
      </c>
      <c r="K131" s="184">
        <f>ROUND(E131*J131,2)</f>
        <v>770</v>
      </c>
      <c r="L131" s="184">
        <v>21</v>
      </c>
      <c r="M131" s="184">
        <f>G131*(1+L131/100)</f>
        <v>0</v>
      </c>
      <c r="N131" s="184"/>
      <c r="O131" s="184" t="s">
        <v>318</v>
      </c>
      <c r="P131" s="185" t="s">
        <v>319</v>
      </c>
      <c r="Q131" s="159">
        <v>0</v>
      </c>
      <c r="R131" s="159">
        <f>ROUND(E131*Q131,2)</f>
        <v>0</v>
      </c>
      <c r="S131" s="159"/>
      <c r="T131" s="159" t="s">
        <v>207</v>
      </c>
      <c r="U131" s="149"/>
      <c r="V131" s="149"/>
      <c r="W131" s="149"/>
      <c r="X131" s="149"/>
      <c r="Y131" s="149"/>
      <c r="Z131" s="149"/>
      <c r="AA131" s="149"/>
      <c r="AB131" s="149"/>
      <c r="AC131" s="149" t="s">
        <v>396</v>
      </c>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row>
    <row r="132" spans="1:56" outlineLevel="1" x14ac:dyDescent="0.2">
      <c r="A132" s="179">
        <v>120</v>
      </c>
      <c r="B132" s="180" t="s">
        <v>1333</v>
      </c>
      <c r="C132" s="188" t="s">
        <v>1334</v>
      </c>
      <c r="D132" s="181" t="s">
        <v>921</v>
      </c>
      <c r="E132" s="182">
        <v>3</v>
      </c>
      <c r="F132" s="183"/>
      <c r="G132" s="184">
        <f>ROUND(E132*F132,2)</f>
        <v>0</v>
      </c>
      <c r="H132" s="183">
        <v>60</v>
      </c>
      <c r="I132" s="184">
        <f>ROUND(E132*H132,2)</f>
        <v>180</v>
      </c>
      <c r="J132" s="183">
        <v>60</v>
      </c>
      <c r="K132" s="184">
        <f>ROUND(E132*J132,2)</f>
        <v>180</v>
      </c>
      <c r="L132" s="184">
        <v>21</v>
      </c>
      <c r="M132" s="184">
        <f>G132*(1+L132/100)</f>
        <v>0</v>
      </c>
      <c r="N132" s="184"/>
      <c r="O132" s="184" t="s">
        <v>318</v>
      </c>
      <c r="P132" s="185" t="s">
        <v>319</v>
      </c>
      <c r="Q132" s="159">
        <v>0</v>
      </c>
      <c r="R132" s="159">
        <f>ROUND(E132*Q132,2)</f>
        <v>0</v>
      </c>
      <c r="S132" s="159"/>
      <c r="T132" s="159" t="s">
        <v>207</v>
      </c>
      <c r="U132" s="149"/>
      <c r="V132" s="149"/>
      <c r="W132" s="149"/>
      <c r="X132" s="149"/>
      <c r="Y132" s="149"/>
      <c r="Z132" s="149"/>
      <c r="AA132" s="149"/>
      <c r="AB132" s="149"/>
      <c r="AC132" s="149" t="s">
        <v>396</v>
      </c>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row>
    <row r="133" spans="1:56" x14ac:dyDescent="0.2">
      <c r="A133" s="161" t="s">
        <v>314</v>
      </c>
      <c r="B133" s="162" t="s">
        <v>212</v>
      </c>
      <c r="C133" s="186" t="s">
        <v>213</v>
      </c>
      <c r="D133" s="163"/>
      <c r="E133" s="164"/>
      <c r="F133" s="165"/>
      <c r="G133" s="165">
        <f>SUMIF(AC134:AC135,"&lt;&gt;NOR",G134:G135)</f>
        <v>0</v>
      </c>
      <c r="H133" s="165"/>
      <c r="I133" s="165">
        <f>SUM(I134:I135)</f>
        <v>186000</v>
      </c>
      <c r="J133" s="165"/>
      <c r="K133" s="165">
        <f>SUM(K134:K135)</f>
        <v>66000</v>
      </c>
      <c r="L133" s="165"/>
      <c r="M133" s="165">
        <f>SUM(M134:M135)</f>
        <v>0</v>
      </c>
      <c r="N133" s="165"/>
      <c r="O133" s="165"/>
      <c r="P133" s="166"/>
      <c r="Q133" s="160"/>
      <c r="R133" s="160">
        <f>SUM(R134:R135)</f>
        <v>0</v>
      </c>
      <c r="S133" s="160"/>
      <c r="T133" s="160"/>
      <c r="AC133" t="s">
        <v>315</v>
      </c>
    </row>
    <row r="134" spans="1:56" ht="22.5" outlineLevel="1" x14ac:dyDescent="0.2">
      <c r="A134" s="179">
        <v>121</v>
      </c>
      <c r="B134" s="180" t="s">
        <v>1335</v>
      </c>
      <c r="C134" s="188" t="s">
        <v>1270</v>
      </c>
      <c r="D134" s="181" t="s">
        <v>921</v>
      </c>
      <c r="E134" s="182">
        <v>10</v>
      </c>
      <c r="F134" s="183"/>
      <c r="G134" s="184">
        <f>ROUND(E134*F134,2)</f>
        <v>0</v>
      </c>
      <c r="H134" s="183">
        <v>18000</v>
      </c>
      <c r="I134" s="184">
        <f>ROUND(E134*H134,2)</f>
        <v>180000</v>
      </c>
      <c r="J134" s="183">
        <v>6000</v>
      </c>
      <c r="K134" s="184">
        <f>ROUND(E134*J134,2)</f>
        <v>60000</v>
      </c>
      <c r="L134" s="184">
        <v>21</v>
      </c>
      <c r="M134" s="184">
        <f>G134*(1+L134/100)</f>
        <v>0</v>
      </c>
      <c r="N134" s="184"/>
      <c r="O134" s="184" t="s">
        <v>318</v>
      </c>
      <c r="P134" s="185" t="s">
        <v>319</v>
      </c>
      <c r="Q134" s="159">
        <v>0</v>
      </c>
      <c r="R134" s="159">
        <f>ROUND(E134*Q134,2)</f>
        <v>0</v>
      </c>
      <c r="S134" s="159"/>
      <c r="T134" s="159" t="s">
        <v>207</v>
      </c>
      <c r="U134" s="149"/>
      <c r="V134" s="149"/>
      <c r="W134" s="149"/>
      <c r="X134" s="149"/>
      <c r="Y134" s="149"/>
      <c r="Z134" s="149"/>
      <c r="AA134" s="149"/>
      <c r="AB134" s="149"/>
      <c r="AC134" s="149" t="s">
        <v>396</v>
      </c>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row>
    <row r="135" spans="1:56" ht="22.5" outlineLevel="1" x14ac:dyDescent="0.2">
      <c r="A135" s="179">
        <v>122</v>
      </c>
      <c r="B135" s="180" t="s">
        <v>1336</v>
      </c>
      <c r="C135" s="188" t="s">
        <v>1337</v>
      </c>
      <c r="D135" s="181" t="s">
        <v>921</v>
      </c>
      <c r="E135" s="182">
        <v>1</v>
      </c>
      <c r="F135" s="183"/>
      <c r="G135" s="184">
        <f>ROUND(E135*F135,2)</f>
        <v>0</v>
      </c>
      <c r="H135" s="183">
        <v>6000</v>
      </c>
      <c r="I135" s="184">
        <f>ROUND(E135*H135,2)</f>
        <v>6000</v>
      </c>
      <c r="J135" s="183">
        <v>6000</v>
      </c>
      <c r="K135" s="184">
        <f>ROUND(E135*J135,2)</f>
        <v>6000</v>
      </c>
      <c r="L135" s="184">
        <v>21</v>
      </c>
      <c r="M135" s="184">
        <f>G135*(1+L135/100)</f>
        <v>0</v>
      </c>
      <c r="N135" s="184"/>
      <c r="O135" s="184" t="s">
        <v>318</v>
      </c>
      <c r="P135" s="185" t="s">
        <v>319</v>
      </c>
      <c r="Q135" s="159">
        <v>0</v>
      </c>
      <c r="R135" s="159">
        <f>ROUND(E135*Q135,2)</f>
        <v>0</v>
      </c>
      <c r="S135" s="159"/>
      <c r="T135" s="159" t="s">
        <v>207</v>
      </c>
      <c r="U135" s="149"/>
      <c r="V135" s="149"/>
      <c r="W135" s="149"/>
      <c r="X135" s="149"/>
      <c r="Y135" s="149"/>
      <c r="Z135" s="149"/>
      <c r="AA135" s="149"/>
      <c r="AB135" s="149"/>
      <c r="AC135" s="149" t="s">
        <v>396</v>
      </c>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row>
    <row r="136" spans="1:56" x14ac:dyDescent="0.2">
      <c r="A136" s="161" t="s">
        <v>314</v>
      </c>
      <c r="B136" s="162" t="s">
        <v>217</v>
      </c>
      <c r="C136" s="186" t="s">
        <v>218</v>
      </c>
      <c r="D136" s="163"/>
      <c r="E136" s="164"/>
      <c r="F136" s="165"/>
      <c r="G136" s="165">
        <f>SUMIF(AC137:AC139,"&lt;&gt;NOR",G137:G139)</f>
        <v>0</v>
      </c>
      <c r="H136" s="165"/>
      <c r="I136" s="165">
        <f>SUM(I137:I139)</f>
        <v>9800</v>
      </c>
      <c r="J136" s="165"/>
      <c r="K136" s="165">
        <f>SUM(K137:K139)</f>
        <v>2400</v>
      </c>
      <c r="L136" s="165"/>
      <c r="M136" s="165">
        <f>SUM(M137:M139)</f>
        <v>0</v>
      </c>
      <c r="N136" s="165"/>
      <c r="O136" s="165"/>
      <c r="P136" s="166"/>
      <c r="Q136" s="160"/>
      <c r="R136" s="160">
        <f>SUM(R137:R139)</f>
        <v>0</v>
      </c>
      <c r="S136" s="160"/>
      <c r="T136" s="160"/>
      <c r="AC136" t="s">
        <v>315</v>
      </c>
    </row>
    <row r="137" spans="1:56" outlineLevel="1" x14ac:dyDescent="0.2">
      <c r="A137" s="179">
        <v>123</v>
      </c>
      <c r="B137" s="180" t="s">
        <v>1338</v>
      </c>
      <c r="C137" s="188" t="s">
        <v>1274</v>
      </c>
      <c r="D137" s="181" t="s">
        <v>921</v>
      </c>
      <c r="E137" s="182">
        <v>10</v>
      </c>
      <c r="F137" s="183"/>
      <c r="G137" s="184">
        <f>ROUND(E137*F137,2)</f>
        <v>0</v>
      </c>
      <c r="H137" s="183">
        <v>500</v>
      </c>
      <c r="I137" s="184">
        <f>ROUND(E137*H137,2)</f>
        <v>5000</v>
      </c>
      <c r="J137" s="183">
        <v>80</v>
      </c>
      <c r="K137" s="184">
        <f>ROUND(E137*J137,2)</f>
        <v>800</v>
      </c>
      <c r="L137" s="184">
        <v>21</v>
      </c>
      <c r="M137" s="184">
        <f>G137*(1+L137/100)</f>
        <v>0</v>
      </c>
      <c r="N137" s="184"/>
      <c r="O137" s="184" t="s">
        <v>318</v>
      </c>
      <c r="P137" s="185" t="s">
        <v>319</v>
      </c>
      <c r="Q137" s="159">
        <v>0</v>
      </c>
      <c r="R137" s="159">
        <f>ROUND(E137*Q137,2)</f>
        <v>0</v>
      </c>
      <c r="S137" s="159"/>
      <c r="T137" s="159" t="s">
        <v>207</v>
      </c>
      <c r="U137" s="149"/>
      <c r="V137" s="149"/>
      <c r="W137" s="149"/>
      <c r="X137" s="149"/>
      <c r="Y137" s="149"/>
      <c r="Z137" s="149"/>
      <c r="AA137" s="149"/>
      <c r="AB137" s="149"/>
      <c r="AC137" s="149" t="s">
        <v>396</v>
      </c>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row>
    <row r="138" spans="1:56" outlineLevel="1" x14ac:dyDescent="0.2">
      <c r="A138" s="179">
        <v>124</v>
      </c>
      <c r="B138" s="180" t="s">
        <v>1339</v>
      </c>
      <c r="C138" s="188" t="s">
        <v>1278</v>
      </c>
      <c r="D138" s="181" t="s">
        <v>921</v>
      </c>
      <c r="E138" s="182">
        <v>10</v>
      </c>
      <c r="F138" s="183"/>
      <c r="G138" s="184">
        <f>ROUND(E138*F138,2)</f>
        <v>0</v>
      </c>
      <c r="H138" s="183">
        <v>400</v>
      </c>
      <c r="I138" s="184">
        <f>ROUND(E138*H138,2)</f>
        <v>4000</v>
      </c>
      <c r="J138" s="183">
        <v>80</v>
      </c>
      <c r="K138" s="184">
        <f>ROUND(E138*J138,2)</f>
        <v>800</v>
      </c>
      <c r="L138" s="184">
        <v>21</v>
      </c>
      <c r="M138" s="184">
        <f>G138*(1+L138/100)</f>
        <v>0</v>
      </c>
      <c r="N138" s="184"/>
      <c r="O138" s="184" t="s">
        <v>318</v>
      </c>
      <c r="P138" s="185" t="s">
        <v>319</v>
      </c>
      <c r="Q138" s="159">
        <v>0</v>
      </c>
      <c r="R138" s="159">
        <f>ROUND(E138*Q138,2)</f>
        <v>0</v>
      </c>
      <c r="S138" s="159"/>
      <c r="T138" s="159" t="s">
        <v>207</v>
      </c>
      <c r="U138" s="149"/>
      <c r="V138" s="149"/>
      <c r="W138" s="149"/>
      <c r="X138" s="149"/>
      <c r="Y138" s="149"/>
      <c r="Z138" s="149"/>
      <c r="AA138" s="149"/>
      <c r="AB138" s="149"/>
      <c r="AC138" s="149" t="s">
        <v>396</v>
      </c>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row>
    <row r="139" spans="1:56" outlineLevel="1" x14ac:dyDescent="0.2">
      <c r="A139" s="179">
        <v>125</v>
      </c>
      <c r="B139" s="180" t="s">
        <v>1340</v>
      </c>
      <c r="C139" s="188" t="s">
        <v>1280</v>
      </c>
      <c r="D139" s="181" t="s">
        <v>921</v>
      </c>
      <c r="E139" s="182">
        <v>10</v>
      </c>
      <c r="F139" s="183"/>
      <c r="G139" s="184">
        <f>ROUND(E139*F139,2)</f>
        <v>0</v>
      </c>
      <c r="H139" s="183">
        <v>80</v>
      </c>
      <c r="I139" s="184">
        <f>ROUND(E139*H139,2)</f>
        <v>800</v>
      </c>
      <c r="J139" s="183">
        <v>80</v>
      </c>
      <c r="K139" s="184">
        <f>ROUND(E139*J139,2)</f>
        <v>800</v>
      </c>
      <c r="L139" s="184">
        <v>21</v>
      </c>
      <c r="M139" s="184">
        <f>G139*(1+L139/100)</f>
        <v>0</v>
      </c>
      <c r="N139" s="184"/>
      <c r="O139" s="184" t="s">
        <v>318</v>
      </c>
      <c r="P139" s="185" t="s">
        <v>319</v>
      </c>
      <c r="Q139" s="159">
        <v>0</v>
      </c>
      <c r="R139" s="159">
        <f>ROUND(E139*Q139,2)</f>
        <v>0</v>
      </c>
      <c r="S139" s="159"/>
      <c r="T139" s="159" t="s">
        <v>207</v>
      </c>
      <c r="U139" s="149"/>
      <c r="V139" s="149"/>
      <c r="W139" s="149"/>
      <c r="X139" s="149"/>
      <c r="Y139" s="149"/>
      <c r="Z139" s="149"/>
      <c r="AA139" s="149"/>
      <c r="AB139" s="149"/>
      <c r="AC139" s="149" t="s">
        <v>396</v>
      </c>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row>
    <row r="140" spans="1:56" x14ac:dyDescent="0.2">
      <c r="A140" s="161" t="s">
        <v>314</v>
      </c>
      <c r="B140" s="162" t="s">
        <v>221</v>
      </c>
      <c r="C140" s="186" t="s">
        <v>222</v>
      </c>
      <c r="D140" s="163"/>
      <c r="E140" s="164"/>
      <c r="F140" s="165"/>
      <c r="G140" s="165">
        <f>SUMIF(AC141:AC147,"&lt;&gt;NOR",G141:G147)</f>
        <v>0</v>
      </c>
      <c r="H140" s="165"/>
      <c r="I140" s="165">
        <f>SUM(I141:I147)</f>
        <v>1855</v>
      </c>
      <c r="J140" s="165"/>
      <c r="K140" s="165">
        <f>SUM(K141:K147)</f>
        <v>1855</v>
      </c>
      <c r="L140" s="165"/>
      <c r="M140" s="165">
        <f>SUM(M141:M147)</f>
        <v>0</v>
      </c>
      <c r="N140" s="165"/>
      <c r="O140" s="165"/>
      <c r="P140" s="166"/>
      <c r="Q140" s="160"/>
      <c r="R140" s="160">
        <f>SUM(R141:R147)</f>
        <v>0</v>
      </c>
      <c r="S140" s="160"/>
      <c r="T140" s="160"/>
      <c r="AC140" t="s">
        <v>315</v>
      </c>
    </row>
    <row r="141" spans="1:56" outlineLevel="1" x14ac:dyDescent="0.2">
      <c r="A141" s="179">
        <v>126</v>
      </c>
      <c r="B141" s="180" t="s">
        <v>1341</v>
      </c>
      <c r="C141" s="188" t="s">
        <v>1342</v>
      </c>
      <c r="D141" s="181" t="s">
        <v>921</v>
      </c>
      <c r="E141" s="182">
        <v>1</v>
      </c>
      <c r="F141" s="183"/>
      <c r="G141" s="184">
        <f t="shared" ref="G141:G147" si="15">ROUND(E141*F141,2)</f>
        <v>0</v>
      </c>
      <c r="H141" s="183">
        <v>370</v>
      </c>
      <c r="I141" s="184">
        <f t="shared" ref="I141:I147" si="16">ROUND(E141*H141,2)</f>
        <v>370</v>
      </c>
      <c r="J141" s="183">
        <v>370</v>
      </c>
      <c r="K141" s="184">
        <f t="shared" ref="K141:K147" si="17">ROUND(E141*J141,2)</f>
        <v>370</v>
      </c>
      <c r="L141" s="184">
        <v>21</v>
      </c>
      <c r="M141" s="184">
        <f t="shared" ref="M141:M147" si="18">G141*(1+L141/100)</f>
        <v>0</v>
      </c>
      <c r="N141" s="184"/>
      <c r="O141" s="184" t="s">
        <v>318</v>
      </c>
      <c r="P141" s="185" t="s">
        <v>319</v>
      </c>
      <c r="Q141" s="159">
        <v>0</v>
      </c>
      <c r="R141" s="159">
        <f t="shared" ref="R141:R147" si="19">ROUND(E141*Q141,2)</f>
        <v>0</v>
      </c>
      <c r="S141" s="159"/>
      <c r="T141" s="159" t="s">
        <v>207</v>
      </c>
      <c r="U141" s="149"/>
      <c r="V141" s="149"/>
      <c r="W141" s="149"/>
      <c r="X141" s="149"/>
      <c r="Y141" s="149"/>
      <c r="Z141" s="149"/>
      <c r="AA141" s="149"/>
      <c r="AB141" s="149"/>
      <c r="AC141" s="149" t="s">
        <v>396</v>
      </c>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row>
    <row r="142" spans="1:56" outlineLevel="1" x14ac:dyDescent="0.2">
      <c r="A142" s="179">
        <v>127</v>
      </c>
      <c r="B142" s="180" t="s">
        <v>1343</v>
      </c>
      <c r="C142" s="188" t="s">
        <v>1344</v>
      </c>
      <c r="D142" s="181" t="s">
        <v>921</v>
      </c>
      <c r="E142" s="182">
        <v>1</v>
      </c>
      <c r="F142" s="183"/>
      <c r="G142" s="184">
        <f t="shared" si="15"/>
        <v>0</v>
      </c>
      <c r="H142" s="183">
        <v>1400</v>
      </c>
      <c r="I142" s="184">
        <f t="shared" si="16"/>
        <v>1400</v>
      </c>
      <c r="J142" s="183">
        <v>1400</v>
      </c>
      <c r="K142" s="184">
        <f t="shared" si="17"/>
        <v>1400</v>
      </c>
      <c r="L142" s="184">
        <v>21</v>
      </c>
      <c r="M142" s="184">
        <f t="shared" si="18"/>
        <v>0</v>
      </c>
      <c r="N142" s="184"/>
      <c r="O142" s="184" t="s">
        <v>318</v>
      </c>
      <c r="P142" s="185" t="s">
        <v>319</v>
      </c>
      <c r="Q142" s="159">
        <v>0</v>
      </c>
      <c r="R142" s="159">
        <f t="shared" si="19"/>
        <v>0</v>
      </c>
      <c r="S142" s="159"/>
      <c r="T142" s="159" t="s">
        <v>207</v>
      </c>
      <c r="U142" s="149"/>
      <c r="V142" s="149"/>
      <c r="W142" s="149"/>
      <c r="X142" s="149"/>
      <c r="Y142" s="149"/>
      <c r="Z142" s="149"/>
      <c r="AA142" s="149"/>
      <c r="AB142" s="149"/>
      <c r="AC142" s="149" t="s">
        <v>396</v>
      </c>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row>
    <row r="143" spans="1:56" outlineLevel="1" x14ac:dyDescent="0.2">
      <c r="A143" s="179">
        <v>128</v>
      </c>
      <c r="B143" s="180" t="s">
        <v>1345</v>
      </c>
      <c r="C143" s="188" t="s">
        <v>1346</v>
      </c>
      <c r="D143" s="181" t="s">
        <v>921</v>
      </c>
      <c r="E143" s="182">
        <v>1</v>
      </c>
      <c r="F143" s="183"/>
      <c r="G143" s="184">
        <f t="shared" si="15"/>
        <v>0</v>
      </c>
      <c r="H143" s="183">
        <v>20</v>
      </c>
      <c r="I143" s="184">
        <f t="shared" si="16"/>
        <v>20</v>
      </c>
      <c r="J143" s="183">
        <v>20</v>
      </c>
      <c r="K143" s="184">
        <f t="shared" si="17"/>
        <v>20</v>
      </c>
      <c r="L143" s="184">
        <v>21</v>
      </c>
      <c r="M143" s="184">
        <f t="shared" si="18"/>
        <v>0</v>
      </c>
      <c r="N143" s="184"/>
      <c r="O143" s="184" t="s">
        <v>318</v>
      </c>
      <c r="P143" s="185" t="s">
        <v>319</v>
      </c>
      <c r="Q143" s="159">
        <v>0</v>
      </c>
      <c r="R143" s="159">
        <f t="shared" si="19"/>
        <v>0</v>
      </c>
      <c r="S143" s="159"/>
      <c r="T143" s="159" t="s">
        <v>207</v>
      </c>
      <c r="U143" s="149"/>
      <c r="V143" s="149"/>
      <c r="W143" s="149"/>
      <c r="X143" s="149"/>
      <c r="Y143" s="149"/>
      <c r="Z143" s="149"/>
      <c r="AA143" s="149"/>
      <c r="AB143" s="149"/>
      <c r="AC143" s="149" t="s">
        <v>396</v>
      </c>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row>
    <row r="144" spans="1:56" outlineLevel="1" x14ac:dyDescent="0.2">
      <c r="A144" s="179">
        <v>129</v>
      </c>
      <c r="B144" s="180" t="s">
        <v>1347</v>
      </c>
      <c r="C144" s="188" t="s">
        <v>1348</v>
      </c>
      <c r="D144" s="181" t="s">
        <v>921</v>
      </c>
      <c r="E144" s="182">
        <v>1</v>
      </c>
      <c r="F144" s="183"/>
      <c r="G144" s="184">
        <f t="shared" si="15"/>
        <v>0</v>
      </c>
      <c r="H144" s="183">
        <v>20</v>
      </c>
      <c r="I144" s="184">
        <f t="shared" si="16"/>
        <v>20</v>
      </c>
      <c r="J144" s="183">
        <v>20</v>
      </c>
      <c r="K144" s="184">
        <f t="shared" si="17"/>
        <v>20</v>
      </c>
      <c r="L144" s="184">
        <v>21</v>
      </c>
      <c r="M144" s="184">
        <f t="shared" si="18"/>
        <v>0</v>
      </c>
      <c r="N144" s="184"/>
      <c r="O144" s="184" t="s">
        <v>318</v>
      </c>
      <c r="P144" s="185" t="s">
        <v>319</v>
      </c>
      <c r="Q144" s="159">
        <v>0</v>
      </c>
      <c r="R144" s="159">
        <f t="shared" si="19"/>
        <v>0</v>
      </c>
      <c r="S144" s="159"/>
      <c r="T144" s="159" t="s">
        <v>207</v>
      </c>
      <c r="U144" s="149"/>
      <c r="V144" s="149"/>
      <c r="W144" s="149"/>
      <c r="X144" s="149"/>
      <c r="Y144" s="149"/>
      <c r="Z144" s="149"/>
      <c r="AA144" s="149"/>
      <c r="AB144" s="149"/>
      <c r="AC144" s="149" t="s">
        <v>396</v>
      </c>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row>
    <row r="145" spans="1:56" outlineLevel="1" x14ac:dyDescent="0.2">
      <c r="A145" s="179">
        <v>130</v>
      </c>
      <c r="B145" s="180" t="s">
        <v>1349</v>
      </c>
      <c r="C145" s="188" t="s">
        <v>1350</v>
      </c>
      <c r="D145" s="181" t="s">
        <v>921</v>
      </c>
      <c r="E145" s="182">
        <v>1</v>
      </c>
      <c r="F145" s="183"/>
      <c r="G145" s="184">
        <f t="shared" si="15"/>
        <v>0</v>
      </c>
      <c r="H145" s="183">
        <v>15</v>
      </c>
      <c r="I145" s="184">
        <f t="shared" si="16"/>
        <v>15</v>
      </c>
      <c r="J145" s="183">
        <v>15</v>
      </c>
      <c r="K145" s="184">
        <f t="shared" si="17"/>
        <v>15</v>
      </c>
      <c r="L145" s="184">
        <v>21</v>
      </c>
      <c r="M145" s="184">
        <f t="shared" si="18"/>
        <v>0</v>
      </c>
      <c r="N145" s="184"/>
      <c r="O145" s="184" t="s">
        <v>318</v>
      </c>
      <c r="P145" s="185" t="s">
        <v>319</v>
      </c>
      <c r="Q145" s="159">
        <v>0</v>
      </c>
      <c r="R145" s="159">
        <f t="shared" si="19"/>
        <v>0</v>
      </c>
      <c r="S145" s="159"/>
      <c r="T145" s="159" t="s">
        <v>207</v>
      </c>
      <c r="U145" s="149"/>
      <c r="V145" s="149"/>
      <c r="W145" s="149"/>
      <c r="X145" s="149"/>
      <c r="Y145" s="149"/>
      <c r="Z145" s="149"/>
      <c r="AA145" s="149"/>
      <c r="AB145" s="149"/>
      <c r="AC145" s="149" t="s">
        <v>396</v>
      </c>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row>
    <row r="146" spans="1:56" outlineLevel="1" x14ac:dyDescent="0.2">
      <c r="A146" s="179">
        <v>131</v>
      </c>
      <c r="B146" s="180" t="s">
        <v>1351</v>
      </c>
      <c r="C146" s="188" t="s">
        <v>1352</v>
      </c>
      <c r="D146" s="181" t="s">
        <v>921</v>
      </c>
      <c r="E146" s="182">
        <v>1</v>
      </c>
      <c r="F146" s="183"/>
      <c r="G146" s="184">
        <f t="shared" si="15"/>
        <v>0</v>
      </c>
      <c r="H146" s="183">
        <v>20</v>
      </c>
      <c r="I146" s="184">
        <f t="shared" si="16"/>
        <v>20</v>
      </c>
      <c r="J146" s="183">
        <v>20</v>
      </c>
      <c r="K146" s="184">
        <f t="shared" si="17"/>
        <v>20</v>
      </c>
      <c r="L146" s="184">
        <v>21</v>
      </c>
      <c r="M146" s="184">
        <f t="shared" si="18"/>
        <v>0</v>
      </c>
      <c r="N146" s="184"/>
      <c r="O146" s="184" t="s">
        <v>318</v>
      </c>
      <c r="P146" s="185" t="s">
        <v>319</v>
      </c>
      <c r="Q146" s="159">
        <v>0</v>
      </c>
      <c r="R146" s="159">
        <f t="shared" si="19"/>
        <v>0</v>
      </c>
      <c r="S146" s="159"/>
      <c r="T146" s="159" t="s">
        <v>207</v>
      </c>
      <c r="U146" s="149"/>
      <c r="V146" s="149"/>
      <c r="W146" s="149"/>
      <c r="X146" s="149"/>
      <c r="Y146" s="149"/>
      <c r="Z146" s="149"/>
      <c r="AA146" s="149"/>
      <c r="AB146" s="149"/>
      <c r="AC146" s="149" t="s">
        <v>396</v>
      </c>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row>
    <row r="147" spans="1:56" outlineLevel="1" x14ac:dyDescent="0.2">
      <c r="A147" s="179">
        <v>132</v>
      </c>
      <c r="B147" s="180" t="s">
        <v>1353</v>
      </c>
      <c r="C147" s="188" t="s">
        <v>1354</v>
      </c>
      <c r="D147" s="181" t="s">
        <v>921</v>
      </c>
      <c r="E147" s="182">
        <v>1</v>
      </c>
      <c r="F147" s="183"/>
      <c r="G147" s="184">
        <f t="shared" si="15"/>
        <v>0</v>
      </c>
      <c r="H147" s="183">
        <v>10</v>
      </c>
      <c r="I147" s="184">
        <f t="shared" si="16"/>
        <v>10</v>
      </c>
      <c r="J147" s="183">
        <v>10</v>
      </c>
      <c r="K147" s="184">
        <f t="shared" si="17"/>
        <v>10</v>
      </c>
      <c r="L147" s="184">
        <v>21</v>
      </c>
      <c r="M147" s="184">
        <f t="shared" si="18"/>
        <v>0</v>
      </c>
      <c r="N147" s="184"/>
      <c r="O147" s="184" t="s">
        <v>318</v>
      </c>
      <c r="P147" s="185" t="s">
        <v>319</v>
      </c>
      <c r="Q147" s="159">
        <v>0</v>
      </c>
      <c r="R147" s="159">
        <f t="shared" si="19"/>
        <v>0</v>
      </c>
      <c r="S147" s="159"/>
      <c r="T147" s="159" t="s">
        <v>207</v>
      </c>
      <c r="U147" s="149"/>
      <c r="V147" s="149"/>
      <c r="W147" s="149"/>
      <c r="X147" s="149"/>
      <c r="Y147" s="149"/>
      <c r="Z147" s="149"/>
      <c r="AA147" s="149"/>
      <c r="AB147" s="149"/>
      <c r="AC147" s="149" t="s">
        <v>396</v>
      </c>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row>
    <row r="148" spans="1:56" x14ac:dyDescent="0.2">
      <c r="A148" s="161" t="s">
        <v>314</v>
      </c>
      <c r="B148" s="162" t="s">
        <v>225</v>
      </c>
      <c r="C148" s="186" t="s">
        <v>226</v>
      </c>
      <c r="D148" s="163"/>
      <c r="E148" s="164"/>
      <c r="F148" s="165"/>
      <c r="G148" s="165">
        <f>SUMIF(AC149:AC150,"&lt;&gt;NOR",G149:G150)</f>
        <v>0</v>
      </c>
      <c r="H148" s="165"/>
      <c r="I148" s="165">
        <f>SUM(I149:I150)</f>
        <v>17000</v>
      </c>
      <c r="J148" s="165"/>
      <c r="K148" s="165">
        <f>SUM(K149:K150)</f>
        <v>12000</v>
      </c>
      <c r="L148" s="165"/>
      <c r="M148" s="165">
        <f>SUM(M149:M150)</f>
        <v>0</v>
      </c>
      <c r="N148" s="165"/>
      <c r="O148" s="165"/>
      <c r="P148" s="166"/>
      <c r="Q148" s="160"/>
      <c r="R148" s="160">
        <f>SUM(R149:R150)</f>
        <v>0</v>
      </c>
      <c r="S148" s="160"/>
      <c r="T148" s="160"/>
      <c r="AC148" t="s">
        <v>315</v>
      </c>
    </row>
    <row r="149" spans="1:56" ht="22.5" outlineLevel="1" x14ac:dyDescent="0.2">
      <c r="A149" s="179">
        <v>133</v>
      </c>
      <c r="B149" s="180" t="s">
        <v>1355</v>
      </c>
      <c r="C149" s="188" t="s">
        <v>1356</v>
      </c>
      <c r="D149" s="181" t="s">
        <v>921</v>
      </c>
      <c r="E149" s="182">
        <v>1</v>
      </c>
      <c r="F149" s="183"/>
      <c r="G149" s="184">
        <f>ROUND(E149*F149,2)</f>
        <v>0</v>
      </c>
      <c r="H149" s="183">
        <v>8000</v>
      </c>
      <c r="I149" s="184">
        <f>ROUND(E149*H149,2)</f>
        <v>8000</v>
      </c>
      <c r="J149" s="183">
        <v>6000</v>
      </c>
      <c r="K149" s="184">
        <f>ROUND(E149*J149,2)</f>
        <v>6000</v>
      </c>
      <c r="L149" s="184">
        <v>21</v>
      </c>
      <c r="M149" s="184">
        <f>G149*(1+L149/100)</f>
        <v>0</v>
      </c>
      <c r="N149" s="184"/>
      <c r="O149" s="184" t="s">
        <v>318</v>
      </c>
      <c r="P149" s="185" t="s">
        <v>319</v>
      </c>
      <c r="Q149" s="159">
        <v>0</v>
      </c>
      <c r="R149" s="159">
        <f>ROUND(E149*Q149,2)</f>
        <v>0</v>
      </c>
      <c r="S149" s="159"/>
      <c r="T149" s="159" t="s">
        <v>207</v>
      </c>
      <c r="U149" s="149"/>
      <c r="V149" s="149"/>
      <c r="W149" s="149"/>
      <c r="X149" s="149"/>
      <c r="Y149" s="149"/>
      <c r="Z149" s="149"/>
      <c r="AA149" s="149"/>
      <c r="AB149" s="149"/>
      <c r="AC149" s="149" t="s">
        <v>396</v>
      </c>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row>
    <row r="150" spans="1:56" ht="22.5" outlineLevel="1" x14ac:dyDescent="0.2">
      <c r="A150" s="179">
        <v>134</v>
      </c>
      <c r="B150" s="180" t="s">
        <v>1357</v>
      </c>
      <c r="C150" s="188" t="s">
        <v>1266</v>
      </c>
      <c r="D150" s="181" t="s">
        <v>921</v>
      </c>
      <c r="E150" s="182">
        <v>1</v>
      </c>
      <c r="F150" s="183"/>
      <c r="G150" s="184">
        <f>ROUND(E150*F150,2)</f>
        <v>0</v>
      </c>
      <c r="H150" s="183">
        <v>9000</v>
      </c>
      <c r="I150" s="184">
        <f>ROUND(E150*H150,2)</f>
        <v>9000</v>
      </c>
      <c r="J150" s="183">
        <v>6000</v>
      </c>
      <c r="K150" s="184">
        <f>ROUND(E150*J150,2)</f>
        <v>6000</v>
      </c>
      <c r="L150" s="184">
        <v>21</v>
      </c>
      <c r="M150" s="184">
        <f>G150*(1+L150/100)</f>
        <v>0</v>
      </c>
      <c r="N150" s="184"/>
      <c r="O150" s="184" t="s">
        <v>318</v>
      </c>
      <c r="P150" s="185" t="s">
        <v>319</v>
      </c>
      <c r="Q150" s="159">
        <v>0</v>
      </c>
      <c r="R150" s="159">
        <f>ROUND(E150*Q150,2)</f>
        <v>0</v>
      </c>
      <c r="S150" s="159"/>
      <c r="T150" s="159" t="s">
        <v>207</v>
      </c>
      <c r="U150" s="149"/>
      <c r="V150" s="149"/>
      <c r="W150" s="149"/>
      <c r="X150" s="149"/>
      <c r="Y150" s="149"/>
      <c r="Z150" s="149"/>
      <c r="AA150" s="149"/>
      <c r="AB150" s="149"/>
      <c r="AC150" s="149" t="s">
        <v>396</v>
      </c>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row>
    <row r="151" spans="1:56" ht="25.5" x14ac:dyDescent="0.2">
      <c r="A151" s="161" t="s">
        <v>314</v>
      </c>
      <c r="B151" s="162" t="s">
        <v>229</v>
      </c>
      <c r="C151" s="186" t="s">
        <v>230</v>
      </c>
      <c r="D151" s="163"/>
      <c r="E151" s="164"/>
      <c r="F151" s="165"/>
      <c r="G151" s="165">
        <f>SUMIF(AC152:AC162,"&lt;&gt;NOR",G152:G162)</f>
        <v>0</v>
      </c>
      <c r="H151" s="165"/>
      <c r="I151" s="165">
        <f>SUM(I152:I162)</f>
        <v>133360</v>
      </c>
      <c r="J151" s="165"/>
      <c r="K151" s="165">
        <f>SUM(K152:K162)</f>
        <v>67180</v>
      </c>
      <c r="L151" s="165"/>
      <c r="M151" s="165">
        <f>SUM(M152:M162)</f>
        <v>0</v>
      </c>
      <c r="N151" s="165"/>
      <c r="O151" s="165"/>
      <c r="P151" s="166"/>
      <c r="Q151" s="160"/>
      <c r="R151" s="160">
        <f>SUM(R152:R162)</f>
        <v>0</v>
      </c>
      <c r="S151" s="160"/>
      <c r="T151" s="160"/>
      <c r="AC151" t="s">
        <v>315</v>
      </c>
    </row>
    <row r="152" spans="1:56" ht="22.5" outlineLevel="1" x14ac:dyDescent="0.2">
      <c r="A152" s="179">
        <v>135</v>
      </c>
      <c r="B152" s="180" t="s">
        <v>1358</v>
      </c>
      <c r="C152" s="188" t="s">
        <v>1359</v>
      </c>
      <c r="D152" s="181" t="s">
        <v>921</v>
      </c>
      <c r="E152" s="182">
        <v>9</v>
      </c>
      <c r="F152" s="183"/>
      <c r="G152" s="184">
        <f t="shared" ref="G152:G162" si="20">ROUND(E152*F152,2)</f>
        <v>0</v>
      </c>
      <c r="H152" s="183">
        <v>800</v>
      </c>
      <c r="I152" s="184">
        <f t="shared" ref="I152:I162" si="21">ROUND(E152*H152,2)</f>
        <v>7200</v>
      </c>
      <c r="J152" s="183">
        <v>800</v>
      </c>
      <c r="K152" s="184">
        <f t="shared" ref="K152:K162" si="22">ROUND(E152*J152,2)</f>
        <v>7200</v>
      </c>
      <c r="L152" s="184">
        <v>21</v>
      </c>
      <c r="M152" s="184">
        <f t="shared" ref="M152:M162" si="23">G152*(1+L152/100)</f>
        <v>0</v>
      </c>
      <c r="N152" s="184"/>
      <c r="O152" s="184" t="s">
        <v>318</v>
      </c>
      <c r="P152" s="185" t="s">
        <v>319</v>
      </c>
      <c r="Q152" s="159">
        <v>0</v>
      </c>
      <c r="R152" s="159">
        <f t="shared" ref="R152:R162" si="24">ROUND(E152*Q152,2)</f>
        <v>0</v>
      </c>
      <c r="S152" s="159"/>
      <c r="T152" s="159" t="s">
        <v>207</v>
      </c>
      <c r="U152" s="149"/>
      <c r="V152" s="149"/>
      <c r="W152" s="149"/>
      <c r="X152" s="149"/>
      <c r="Y152" s="149"/>
      <c r="Z152" s="149"/>
      <c r="AA152" s="149"/>
      <c r="AB152" s="149"/>
      <c r="AC152" s="149" t="s">
        <v>396</v>
      </c>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row>
    <row r="153" spans="1:56" ht="22.5" outlineLevel="1" x14ac:dyDescent="0.2">
      <c r="A153" s="179">
        <v>136</v>
      </c>
      <c r="B153" s="180" t="s">
        <v>1360</v>
      </c>
      <c r="C153" s="188" t="s">
        <v>1361</v>
      </c>
      <c r="D153" s="181" t="s">
        <v>921</v>
      </c>
      <c r="E153" s="182">
        <v>9</v>
      </c>
      <c r="F153" s="183"/>
      <c r="G153" s="184">
        <f t="shared" si="20"/>
        <v>0</v>
      </c>
      <c r="H153" s="183">
        <v>1800</v>
      </c>
      <c r="I153" s="184">
        <f t="shared" si="21"/>
        <v>16200</v>
      </c>
      <c r="J153" s="183">
        <v>300</v>
      </c>
      <c r="K153" s="184">
        <f t="shared" si="22"/>
        <v>2700</v>
      </c>
      <c r="L153" s="184">
        <v>21</v>
      </c>
      <c r="M153" s="184">
        <f t="shared" si="23"/>
        <v>0</v>
      </c>
      <c r="N153" s="184"/>
      <c r="O153" s="184" t="s">
        <v>318</v>
      </c>
      <c r="P153" s="185" t="s">
        <v>319</v>
      </c>
      <c r="Q153" s="159">
        <v>0</v>
      </c>
      <c r="R153" s="159">
        <f t="shared" si="24"/>
        <v>0</v>
      </c>
      <c r="S153" s="159"/>
      <c r="T153" s="159" t="s">
        <v>207</v>
      </c>
      <c r="U153" s="149"/>
      <c r="V153" s="149"/>
      <c r="W153" s="149"/>
      <c r="X153" s="149"/>
      <c r="Y153" s="149"/>
      <c r="Z153" s="149"/>
      <c r="AA153" s="149"/>
      <c r="AB153" s="149"/>
      <c r="AC153" s="149" t="s">
        <v>396</v>
      </c>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row>
    <row r="154" spans="1:56" outlineLevel="1" x14ac:dyDescent="0.2">
      <c r="A154" s="179">
        <v>137</v>
      </c>
      <c r="B154" s="180" t="s">
        <v>1362</v>
      </c>
      <c r="C154" s="188" t="s">
        <v>1363</v>
      </c>
      <c r="D154" s="181" t="s">
        <v>730</v>
      </c>
      <c r="E154" s="182">
        <v>5</v>
      </c>
      <c r="F154" s="183"/>
      <c r="G154" s="184">
        <f t="shared" si="20"/>
        <v>0</v>
      </c>
      <c r="H154" s="183">
        <v>130</v>
      </c>
      <c r="I154" s="184">
        <f t="shared" si="21"/>
        <v>650</v>
      </c>
      <c r="J154" s="183">
        <v>60</v>
      </c>
      <c r="K154" s="184">
        <f t="shared" si="22"/>
        <v>300</v>
      </c>
      <c r="L154" s="184">
        <v>21</v>
      </c>
      <c r="M154" s="184">
        <f t="shared" si="23"/>
        <v>0</v>
      </c>
      <c r="N154" s="184"/>
      <c r="O154" s="184" t="s">
        <v>318</v>
      </c>
      <c r="P154" s="185" t="s">
        <v>319</v>
      </c>
      <c r="Q154" s="159">
        <v>0</v>
      </c>
      <c r="R154" s="159">
        <f t="shared" si="24"/>
        <v>0</v>
      </c>
      <c r="S154" s="159"/>
      <c r="T154" s="159" t="s">
        <v>207</v>
      </c>
      <c r="U154" s="149"/>
      <c r="V154" s="149"/>
      <c r="W154" s="149"/>
      <c r="X154" s="149"/>
      <c r="Y154" s="149"/>
      <c r="Z154" s="149"/>
      <c r="AA154" s="149"/>
      <c r="AB154" s="149"/>
      <c r="AC154" s="149" t="s">
        <v>396</v>
      </c>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row>
    <row r="155" spans="1:56" outlineLevel="1" x14ac:dyDescent="0.2">
      <c r="A155" s="179">
        <v>138</v>
      </c>
      <c r="B155" s="180" t="s">
        <v>1364</v>
      </c>
      <c r="C155" s="188" t="s">
        <v>1365</v>
      </c>
      <c r="D155" s="181" t="s">
        <v>921</v>
      </c>
      <c r="E155" s="182">
        <v>12</v>
      </c>
      <c r="F155" s="183"/>
      <c r="G155" s="184">
        <f t="shared" si="20"/>
        <v>0</v>
      </c>
      <c r="H155" s="183">
        <v>60</v>
      </c>
      <c r="I155" s="184">
        <f t="shared" si="21"/>
        <v>720</v>
      </c>
      <c r="J155" s="183">
        <v>30</v>
      </c>
      <c r="K155" s="184">
        <f t="shared" si="22"/>
        <v>360</v>
      </c>
      <c r="L155" s="184">
        <v>21</v>
      </c>
      <c r="M155" s="184">
        <f t="shared" si="23"/>
        <v>0</v>
      </c>
      <c r="N155" s="184"/>
      <c r="O155" s="184" t="s">
        <v>318</v>
      </c>
      <c r="P155" s="185" t="s">
        <v>319</v>
      </c>
      <c r="Q155" s="159">
        <v>0</v>
      </c>
      <c r="R155" s="159">
        <f t="shared" si="24"/>
        <v>0</v>
      </c>
      <c r="S155" s="159"/>
      <c r="T155" s="159" t="s">
        <v>207</v>
      </c>
      <c r="U155" s="149"/>
      <c r="V155" s="149"/>
      <c r="W155" s="149"/>
      <c r="X155" s="149"/>
      <c r="Y155" s="149"/>
      <c r="Z155" s="149"/>
      <c r="AA155" s="149"/>
      <c r="AB155" s="149"/>
      <c r="AC155" s="149" t="s">
        <v>396</v>
      </c>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row>
    <row r="156" spans="1:56" outlineLevel="1" x14ac:dyDescent="0.2">
      <c r="A156" s="179">
        <v>139</v>
      </c>
      <c r="B156" s="180" t="s">
        <v>1366</v>
      </c>
      <c r="C156" s="188" t="s">
        <v>1367</v>
      </c>
      <c r="D156" s="181" t="s">
        <v>921</v>
      </c>
      <c r="E156" s="182">
        <v>80</v>
      </c>
      <c r="F156" s="183"/>
      <c r="G156" s="184">
        <f t="shared" si="20"/>
        <v>0</v>
      </c>
      <c r="H156" s="183">
        <v>20</v>
      </c>
      <c r="I156" s="184">
        <f t="shared" si="21"/>
        <v>1600</v>
      </c>
      <c r="J156" s="183">
        <v>30</v>
      </c>
      <c r="K156" s="184">
        <f t="shared" si="22"/>
        <v>2400</v>
      </c>
      <c r="L156" s="184">
        <v>21</v>
      </c>
      <c r="M156" s="184">
        <f t="shared" si="23"/>
        <v>0</v>
      </c>
      <c r="N156" s="184"/>
      <c r="O156" s="184" t="s">
        <v>318</v>
      </c>
      <c r="P156" s="185" t="s">
        <v>319</v>
      </c>
      <c r="Q156" s="159">
        <v>0</v>
      </c>
      <c r="R156" s="159">
        <f t="shared" si="24"/>
        <v>0</v>
      </c>
      <c r="S156" s="159"/>
      <c r="T156" s="159" t="s">
        <v>207</v>
      </c>
      <c r="U156" s="149"/>
      <c r="V156" s="149"/>
      <c r="W156" s="149"/>
      <c r="X156" s="149"/>
      <c r="Y156" s="149"/>
      <c r="Z156" s="149"/>
      <c r="AA156" s="149"/>
      <c r="AB156" s="149"/>
      <c r="AC156" s="149" t="s">
        <v>396</v>
      </c>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row>
    <row r="157" spans="1:56" outlineLevel="1" x14ac:dyDescent="0.2">
      <c r="A157" s="179">
        <v>140</v>
      </c>
      <c r="B157" s="180" t="s">
        <v>1368</v>
      </c>
      <c r="C157" s="188" t="s">
        <v>1369</v>
      </c>
      <c r="D157" s="181" t="s">
        <v>921</v>
      </c>
      <c r="E157" s="182">
        <v>9</v>
      </c>
      <c r="F157" s="183"/>
      <c r="G157" s="184">
        <f t="shared" si="20"/>
        <v>0</v>
      </c>
      <c r="H157" s="183">
        <v>250</v>
      </c>
      <c r="I157" s="184">
        <f t="shared" si="21"/>
        <v>2250</v>
      </c>
      <c r="J157" s="183">
        <v>30</v>
      </c>
      <c r="K157" s="184">
        <f t="shared" si="22"/>
        <v>270</v>
      </c>
      <c r="L157" s="184">
        <v>21</v>
      </c>
      <c r="M157" s="184">
        <f t="shared" si="23"/>
        <v>0</v>
      </c>
      <c r="N157" s="184"/>
      <c r="O157" s="184" t="s">
        <v>318</v>
      </c>
      <c r="P157" s="185" t="s">
        <v>319</v>
      </c>
      <c r="Q157" s="159">
        <v>0</v>
      </c>
      <c r="R157" s="159">
        <f t="shared" si="24"/>
        <v>0</v>
      </c>
      <c r="S157" s="159"/>
      <c r="T157" s="159" t="s">
        <v>207</v>
      </c>
      <c r="U157" s="149"/>
      <c r="V157" s="149"/>
      <c r="W157" s="149"/>
      <c r="X157" s="149"/>
      <c r="Y157" s="149"/>
      <c r="Z157" s="149"/>
      <c r="AA157" s="149"/>
      <c r="AB157" s="149"/>
      <c r="AC157" s="149" t="s">
        <v>396</v>
      </c>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row>
    <row r="158" spans="1:56" outlineLevel="1" x14ac:dyDescent="0.2">
      <c r="A158" s="179">
        <v>141</v>
      </c>
      <c r="B158" s="180" t="s">
        <v>1370</v>
      </c>
      <c r="C158" s="188" t="s">
        <v>1371</v>
      </c>
      <c r="D158" s="181" t="s">
        <v>921</v>
      </c>
      <c r="E158" s="182">
        <v>9</v>
      </c>
      <c r="F158" s="183"/>
      <c r="G158" s="184">
        <f t="shared" si="20"/>
        <v>0</v>
      </c>
      <c r="H158" s="183">
        <v>140</v>
      </c>
      <c r="I158" s="184">
        <f t="shared" si="21"/>
        <v>1260</v>
      </c>
      <c r="J158" s="183">
        <v>30</v>
      </c>
      <c r="K158" s="184">
        <f t="shared" si="22"/>
        <v>270</v>
      </c>
      <c r="L158" s="184">
        <v>21</v>
      </c>
      <c r="M158" s="184">
        <f t="shared" si="23"/>
        <v>0</v>
      </c>
      <c r="N158" s="184"/>
      <c r="O158" s="184" t="s">
        <v>318</v>
      </c>
      <c r="P158" s="185" t="s">
        <v>319</v>
      </c>
      <c r="Q158" s="159">
        <v>0</v>
      </c>
      <c r="R158" s="159">
        <f t="shared" si="24"/>
        <v>0</v>
      </c>
      <c r="S158" s="159"/>
      <c r="T158" s="159" t="s">
        <v>207</v>
      </c>
      <c r="U158" s="149"/>
      <c r="V158" s="149"/>
      <c r="W158" s="149"/>
      <c r="X158" s="149"/>
      <c r="Y158" s="149"/>
      <c r="Z158" s="149"/>
      <c r="AA158" s="149"/>
      <c r="AB158" s="149"/>
      <c r="AC158" s="149" t="s">
        <v>396</v>
      </c>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row>
    <row r="159" spans="1:56" outlineLevel="1" x14ac:dyDescent="0.2">
      <c r="A159" s="179">
        <v>142</v>
      </c>
      <c r="B159" s="180" t="s">
        <v>1372</v>
      </c>
      <c r="C159" s="188" t="s">
        <v>1373</v>
      </c>
      <c r="D159" s="181" t="s">
        <v>921</v>
      </c>
      <c r="E159" s="182">
        <v>15</v>
      </c>
      <c r="F159" s="183"/>
      <c r="G159" s="184">
        <f t="shared" si="20"/>
        <v>0</v>
      </c>
      <c r="H159" s="183">
        <v>300</v>
      </c>
      <c r="I159" s="184">
        <f t="shared" si="21"/>
        <v>4500</v>
      </c>
      <c r="J159" s="183">
        <v>30</v>
      </c>
      <c r="K159" s="184">
        <f t="shared" si="22"/>
        <v>450</v>
      </c>
      <c r="L159" s="184">
        <v>21</v>
      </c>
      <c r="M159" s="184">
        <f t="shared" si="23"/>
        <v>0</v>
      </c>
      <c r="N159" s="184"/>
      <c r="O159" s="184" t="s">
        <v>318</v>
      </c>
      <c r="P159" s="185" t="s">
        <v>319</v>
      </c>
      <c r="Q159" s="159">
        <v>0</v>
      </c>
      <c r="R159" s="159">
        <f t="shared" si="24"/>
        <v>0</v>
      </c>
      <c r="S159" s="159"/>
      <c r="T159" s="159" t="s">
        <v>207</v>
      </c>
      <c r="U159" s="149"/>
      <c r="V159" s="149"/>
      <c r="W159" s="149"/>
      <c r="X159" s="149"/>
      <c r="Y159" s="149"/>
      <c r="Z159" s="149"/>
      <c r="AA159" s="149"/>
      <c r="AB159" s="149"/>
      <c r="AC159" s="149" t="s">
        <v>396</v>
      </c>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row>
    <row r="160" spans="1:56" outlineLevel="1" x14ac:dyDescent="0.2">
      <c r="A160" s="179">
        <v>143</v>
      </c>
      <c r="B160" s="180" t="s">
        <v>1374</v>
      </c>
      <c r="C160" s="188" t="s">
        <v>1375</v>
      </c>
      <c r="D160" s="181" t="s">
        <v>921</v>
      </c>
      <c r="E160" s="182">
        <v>1</v>
      </c>
      <c r="F160" s="183"/>
      <c r="G160" s="184">
        <f t="shared" si="20"/>
        <v>0</v>
      </c>
      <c r="H160" s="183">
        <v>560</v>
      </c>
      <c r="I160" s="184">
        <f t="shared" si="21"/>
        <v>560</v>
      </c>
      <c r="J160" s="183">
        <v>30</v>
      </c>
      <c r="K160" s="184">
        <f t="shared" si="22"/>
        <v>30</v>
      </c>
      <c r="L160" s="184">
        <v>21</v>
      </c>
      <c r="M160" s="184">
        <f t="shared" si="23"/>
        <v>0</v>
      </c>
      <c r="N160" s="184"/>
      <c r="O160" s="184" t="s">
        <v>318</v>
      </c>
      <c r="P160" s="185" t="s">
        <v>319</v>
      </c>
      <c r="Q160" s="159">
        <v>0</v>
      </c>
      <c r="R160" s="159">
        <f t="shared" si="24"/>
        <v>0</v>
      </c>
      <c r="S160" s="159"/>
      <c r="T160" s="159" t="s">
        <v>207</v>
      </c>
      <c r="U160" s="149"/>
      <c r="V160" s="149"/>
      <c r="W160" s="149"/>
      <c r="X160" s="149"/>
      <c r="Y160" s="149"/>
      <c r="Z160" s="149"/>
      <c r="AA160" s="149"/>
      <c r="AB160" s="149"/>
      <c r="AC160" s="149" t="s">
        <v>396</v>
      </c>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row>
    <row r="161" spans="1:56" ht="22.5" outlineLevel="1" x14ac:dyDescent="0.2">
      <c r="A161" s="179">
        <v>144</v>
      </c>
      <c r="B161" s="180" t="s">
        <v>1376</v>
      </c>
      <c r="C161" s="188" t="s">
        <v>1377</v>
      </c>
      <c r="D161" s="181" t="s">
        <v>730</v>
      </c>
      <c r="E161" s="182">
        <v>230</v>
      </c>
      <c r="F161" s="183"/>
      <c r="G161" s="184">
        <f t="shared" si="20"/>
        <v>0</v>
      </c>
      <c r="H161" s="183">
        <v>370</v>
      </c>
      <c r="I161" s="184">
        <f t="shared" si="21"/>
        <v>85100</v>
      </c>
      <c r="J161" s="183">
        <v>200</v>
      </c>
      <c r="K161" s="184">
        <f t="shared" si="22"/>
        <v>46000</v>
      </c>
      <c r="L161" s="184">
        <v>21</v>
      </c>
      <c r="M161" s="184">
        <f t="shared" si="23"/>
        <v>0</v>
      </c>
      <c r="N161" s="184"/>
      <c r="O161" s="184" t="s">
        <v>318</v>
      </c>
      <c r="P161" s="185" t="s">
        <v>319</v>
      </c>
      <c r="Q161" s="159">
        <v>0</v>
      </c>
      <c r="R161" s="159">
        <f t="shared" si="24"/>
        <v>0</v>
      </c>
      <c r="S161" s="159"/>
      <c r="T161" s="159" t="s">
        <v>207</v>
      </c>
      <c r="U161" s="149"/>
      <c r="V161" s="149"/>
      <c r="W161" s="149"/>
      <c r="X161" s="149"/>
      <c r="Y161" s="149"/>
      <c r="Z161" s="149"/>
      <c r="AA161" s="149"/>
      <c r="AB161" s="149"/>
      <c r="AC161" s="149" t="s">
        <v>396</v>
      </c>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row>
    <row r="162" spans="1:56" ht="22.5" outlineLevel="1" x14ac:dyDescent="0.2">
      <c r="A162" s="179">
        <v>145</v>
      </c>
      <c r="B162" s="180" t="s">
        <v>1378</v>
      </c>
      <c r="C162" s="188" t="s">
        <v>1379</v>
      </c>
      <c r="D162" s="181" t="s">
        <v>730</v>
      </c>
      <c r="E162" s="182">
        <v>36</v>
      </c>
      <c r="F162" s="183"/>
      <c r="G162" s="184">
        <f t="shared" si="20"/>
        <v>0</v>
      </c>
      <c r="H162" s="183">
        <v>370</v>
      </c>
      <c r="I162" s="184">
        <f t="shared" si="21"/>
        <v>13320</v>
      </c>
      <c r="J162" s="183">
        <v>200</v>
      </c>
      <c r="K162" s="184">
        <f t="shared" si="22"/>
        <v>7200</v>
      </c>
      <c r="L162" s="184">
        <v>21</v>
      </c>
      <c r="M162" s="184">
        <f t="shared" si="23"/>
        <v>0</v>
      </c>
      <c r="N162" s="184"/>
      <c r="O162" s="184" t="s">
        <v>318</v>
      </c>
      <c r="P162" s="185" t="s">
        <v>319</v>
      </c>
      <c r="Q162" s="159">
        <v>0</v>
      </c>
      <c r="R162" s="159">
        <f t="shared" si="24"/>
        <v>0</v>
      </c>
      <c r="S162" s="159"/>
      <c r="T162" s="159" t="s">
        <v>207</v>
      </c>
      <c r="U162" s="149"/>
      <c r="V162" s="149"/>
      <c r="W162" s="149"/>
      <c r="X162" s="149"/>
      <c r="Y162" s="149"/>
      <c r="Z162" s="149"/>
      <c r="AA162" s="149"/>
      <c r="AB162" s="149"/>
      <c r="AC162" s="149" t="s">
        <v>396</v>
      </c>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row>
    <row r="163" spans="1:56" x14ac:dyDescent="0.2">
      <c r="A163" s="161" t="s">
        <v>314</v>
      </c>
      <c r="B163" s="162" t="s">
        <v>233</v>
      </c>
      <c r="C163" s="186" t="s">
        <v>234</v>
      </c>
      <c r="D163" s="163"/>
      <c r="E163" s="164"/>
      <c r="F163" s="165"/>
      <c r="G163" s="165">
        <f>SUMIF(AC164:AC168,"&lt;&gt;NOR",G164:G168)</f>
        <v>0</v>
      </c>
      <c r="H163" s="165"/>
      <c r="I163" s="165">
        <f>SUM(I164:I168)</f>
        <v>756000</v>
      </c>
      <c r="J163" s="165"/>
      <c r="K163" s="165">
        <f>SUM(K164:K168)</f>
        <v>240000</v>
      </c>
      <c r="L163" s="165"/>
      <c r="M163" s="165">
        <f>SUM(M164:M168)</f>
        <v>0</v>
      </c>
      <c r="N163" s="165"/>
      <c r="O163" s="165"/>
      <c r="P163" s="166"/>
      <c r="Q163" s="160"/>
      <c r="R163" s="160">
        <f>SUM(R164:R168)</f>
        <v>0</v>
      </c>
      <c r="S163" s="160"/>
      <c r="T163" s="160"/>
      <c r="AC163" t="s">
        <v>315</v>
      </c>
    </row>
    <row r="164" spans="1:56" ht="22.5" outlineLevel="1" x14ac:dyDescent="0.2">
      <c r="A164" s="179">
        <v>146</v>
      </c>
      <c r="B164" s="180" t="s">
        <v>1380</v>
      </c>
      <c r="C164" s="188" t="s">
        <v>1381</v>
      </c>
      <c r="D164" s="181" t="s">
        <v>921</v>
      </c>
      <c r="E164" s="182">
        <v>20</v>
      </c>
      <c r="F164" s="183"/>
      <c r="G164" s="184">
        <f>ROUND(E164*F164,2)</f>
        <v>0</v>
      </c>
      <c r="H164" s="183">
        <v>9000</v>
      </c>
      <c r="I164" s="184">
        <f>ROUND(E164*H164,2)</f>
        <v>180000</v>
      </c>
      <c r="J164" s="183">
        <v>6000</v>
      </c>
      <c r="K164" s="184">
        <f>ROUND(E164*J164,2)</f>
        <v>120000</v>
      </c>
      <c r="L164" s="184">
        <v>21</v>
      </c>
      <c r="M164" s="184">
        <f>G164*(1+L164/100)</f>
        <v>0</v>
      </c>
      <c r="N164" s="184"/>
      <c r="O164" s="184" t="s">
        <v>318</v>
      </c>
      <c r="P164" s="185" t="s">
        <v>319</v>
      </c>
      <c r="Q164" s="159">
        <v>0</v>
      </c>
      <c r="R164" s="159">
        <f>ROUND(E164*Q164,2)</f>
        <v>0</v>
      </c>
      <c r="S164" s="159"/>
      <c r="T164" s="159" t="s">
        <v>207</v>
      </c>
      <c r="U164" s="149"/>
      <c r="V164" s="149"/>
      <c r="W164" s="149"/>
      <c r="X164" s="149"/>
      <c r="Y164" s="149"/>
      <c r="Z164" s="149"/>
      <c r="AA164" s="149"/>
      <c r="AB164" s="149"/>
      <c r="AC164" s="149" t="s">
        <v>396</v>
      </c>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row>
    <row r="165" spans="1:56" ht="33.75" outlineLevel="1" x14ac:dyDescent="0.2">
      <c r="A165" s="171">
        <v>147</v>
      </c>
      <c r="B165" s="172" t="s">
        <v>1382</v>
      </c>
      <c r="C165" s="187" t="s">
        <v>1383</v>
      </c>
      <c r="D165" s="173" t="s">
        <v>921</v>
      </c>
      <c r="E165" s="174">
        <v>8</v>
      </c>
      <c r="F165" s="175"/>
      <c r="G165" s="176">
        <f>ROUND(E165*F165,2)</f>
        <v>0</v>
      </c>
      <c r="H165" s="175">
        <v>30000</v>
      </c>
      <c r="I165" s="176">
        <f>ROUND(E165*H165,2)</f>
        <v>240000</v>
      </c>
      <c r="J165" s="175">
        <v>6000</v>
      </c>
      <c r="K165" s="176">
        <f>ROUND(E165*J165,2)</f>
        <v>48000</v>
      </c>
      <c r="L165" s="176">
        <v>21</v>
      </c>
      <c r="M165" s="176">
        <f>G165*(1+L165/100)</f>
        <v>0</v>
      </c>
      <c r="N165" s="176"/>
      <c r="O165" s="176" t="s">
        <v>318</v>
      </c>
      <c r="P165" s="177" t="s">
        <v>319</v>
      </c>
      <c r="Q165" s="159">
        <v>0</v>
      </c>
      <c r="R165" s="159">
        <f>ROUND(E165*Q165,2)</f>
        <v>0</v>
      </c>
      <c r="S165" s="159"/>
      <c r="T165" s="159" t="s">
        <v>207</v>
      </c>
      <c r="U165" s="149"/>
      <c r="V165" s="149"/>
      <c r="W165" s="149"/>
      <c r="X165" s="149"/>
      <c r="Y165" s="149"/>
      <c r="Z165" s="149"/>
      <c r="AA165" s="149"/>
      <c r="AB165" s="149"/>
      <c r="AC165" s="149" t="s">
        <v>396</v>
      </c>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row>
    <row r="166" spans="1:56" outlineLevel="1" x14ac:dyDescent="0.2">
      <c r="A166" s="156"/>
      <c r="B166" s="157"/>
      <c r="C166" s="253" t="s">
        <v>1384</v>
      </c>
      <c r="D166" s="254"/>
      <c r="E166" s="254"/>
      <c r="F166" s="254"/>
      <c r="G166" s="254"/>
      <c r="H166" s="159"/>
      <c r="I166" s="159"/>
      <c r="J166" s="159"/>
      <c r="K166" s="159"/>
      <c r="L166" s="159"/>
      <c r="M166" s="159"/>
      <c r="N166" s="159"/>
      <c r="O166" s="159"/>
      <c r="P166" s="159"/>
      <c r="Q166" s="159"/>
      <c r="R166" s="159"/>
      <c r="S166" s="159"/>
      <c r="T166" s="159"/>
      <c r="U166" s="149"/>
      <c r="V166" s="149"/>
      <c r="W166" s="149"/>
      <c r="X166" s="149"/>
      <c r="Y166" s="149"/>
      <c r="Z166" s="149"/>
      <c r="AA166" s="149"/>
      <c r="AB166" s="149"/>
      <c r="AC166" s="149" t="s">
        <v>322</v>
      </c>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row>
    <row r="167" spans="1:56" ht="33.75" outlineLevel="1" x14ac:dyDescent="0.2">
      <c r="A167" s="171">
        <v>148</v>
      </c>
      <c r="B167" s="172" t="s">
        <v>1385</v>
      </c>
      <c r="C167" s="187" t="s">
        <v>1386</v>
      </c>
      <c r="D167" s="173" t="s">
        <v>921</v>
      </c>
      <c r="E167" s="174">
        <v>12</v>
      </c>
      <c r="F167" s="175"/>
      <c r="G167" s="176">
        <f>ROUND(E167*F167,2)</f>
        <v>0</v>
      </c>
      <c r="H167" s="175">
        <v>28000</v>
      </c>
      <c r="I167" s="176">
        <f>ROUND(E167*H167,2)</f>
        <v>336000</v>
      </c>
      <c r="J167" s="175">
        <v>6000</v>
      </c>
      <c r="K167" s="176">
        <f>ROUND(E167*J167,2)</f>
        <v>72000</v>
      </c>
      <c r="L167" s="176">
        <v>21</v>
      </c>
      <c r="M167" s="176">
        <f>G167*(1+L167/100)</f>
        <v>0</v>
      </c>
      <c r="N167" s="176"/>
      <c r="O167" s="176" t="s">
        <v>318</v>
      </c>
      <c r="P167" s="177" t="s">
        <v>319</v>
      </c>
      <c r="Q167" s="159">
        <v>0</v>
      </c>
      <c r="R167" s="159">
        <f>ROUND(E167*Q167,2)</f>
        <v>0</v>
      </c>
      <c r="S167" s="159"/>
      <c r="T167" s="159" t="s">
        <v>207</v>
      </c>
      <c r="U167" s="149"/>
      <c r="V167" s="149"/>
      <c r="W167" s="149"/>
      <c r="X167" s="149"/>
      <c r="Y167" s="149"/>
      <c r="Z167" s="149"/>
      <c r="AA167" s="149"/>
      <c r="AB167" s="149"/>
      <c r="AC167" s="149" t="s">
        <v>396</v>
      </c>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row>
    <row r="168" spans="1:56" outlineLevel="1" x14ac:dyDescent="0.2">
      <c r="A168" s="156"/>
      <c r="B168" s="157"/>
      <c r="C168" s="253" t="s">
        <v>1387</v>
      </c>
      <c r="D168" s="254"/>
      <c r="E168" s="254"/>
      <c r="F168" s="254"/>
      <c r="G168" s="254"/>
      <c r="H168" s="159"/>
      <c r="I168" s="159"/>
      <c r="J168" s="159"/>
      <c r="K168" s="159"/>
      <c r="L168" s="159"/>
      <c r="M168" s="159"/>
      <c r="N168" s="159"/>
      <c r="O168" s="159"/>
      <c r="P168" s="159"/>
      <c r="Q168" s="159"/>
      <c r="R168" s="159"/>
      <c r="S168" s="159"/>
      <c r="T168" s="159"/>
      <c r="U168" s="149"/>
      <c r="V168" s="149"/>
      <c r="W168" s="149"/>
      <c r="X168" s="149"/>
      <c r="Y168" s="149"/>
      <c r="Z168" s="149"/>
      <c r="AA168" s="149"/>
      <c r="AB168" s="149"/>
      <c r="AC168" s="149" t="s">
        <v>322</v>
      </c>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row>
    <row r="169" spans="1:56" x14ac:dyDescent="0.2">
      <c r="A169" s="161" t="s">
        <v>314</v>
      </c>
      <c r="B169" s="162" t="s">
        <v>239</v>
      </c>
      <c r="C169" s="186" t="s">
        <v>240</v>
      </c>
      <c r="D169" s="163"/>
      <c r="E169" s="164"/>
      <c r="F169" s="165"/>
      <c r="G169" s="165">
        <f>SUMIF(AC170:AC177,"&lt;&gt;NOR",G170:G177)</f>
        <v>0</v>
      </c>
      <c r="H169" s="165"/>
      <c r="I169" s="165">
        <f>SUM(I170:I177)</f>
        <v>70315</v>
      </c>
      <c r="J169" s="165"/>
      <c r="K169" s="165">
        <f>SUM(K170:K177)</f>
        <v>70315</v>
      </c>
      <c r="L169" s="165"/>
      <c r="M169" s="165">
        <f>SUM(M170:M177)</f>
        <v>0</v>
      </c>
      <c r="N169" s="165"/>
      <c r="O169" s="165"/>
      <c r="P169" s="166"/>
      <c r="Q169" s="160"/>
      <c r="R169" s="160">
        <f>SUM(R170:R177)</f>
        <v>0</v>
      </c>
      <c r="S169" s="160"/>
      <c r="T169" s="160"/>
      <c r="AC169" t="s">
        <v>315</v>
      </c>
    </row>
    <row r="170" spans="1:56" outlineLevel="1" x14ac:dyDescent="0.2">
      <c r="A170" s="179">
        <v>149</v>
      </c>
      <c r="B170" s="180" t="s">
        <v>1388</v>
      </c>
      <c r="C170" s="188" t="s">
        <v>1389</v>
      </c>
      <c r="D170" s="181" t="s">
        <v>730</v>
      </c>
      <c r="E170" s="182">
        <v>10</v>
      </c>
      <c r="F170" s="183"/>
      <c r="G170" s="184">
        <f t="shared" ref="G170:G177" si="25">ROUND(E170*F170,2)</f>
        <v>0</v>
      </c>
      <c r="H170" s="183">
        <v>550</v>
      </c>
      <c r="I170" s="184">
        <f t="shared" ref="I170:I177" si="26">ROUND(E170*H170,2)</f>
        <v>5500</v>
      </c>
      <c r="J170" s="183">
        <v>550</v>
      </c>
      <c r="K170" s="184">
        <f t="shared" ref="K170:K177" si="27">ROUND(E170*J170,2)</f>
        <v>5500</v>
      </c>
      <c r="L170" s="184">
        <v>21</v>
      </c>
      <c r="M170" s="184">
        <f t="shared" ref="M170:M177" si="28">G170*(1+L170/100)</f>
        <v>0</v>
      </c>
      <c r="N170" s="184"/>
      <c r="O170" s="184" t="s">
        <v>318</v>
      </c>
      <c r="P170" s="185" t="s">
        <v>319</v>
      </c>
      <c r="Q170" s="159">
        <v>0</v>
      </c>
      <c r="R170" s="159">
        <f t="shared" ref="R170:R177" si="29">ROUND(E170*Q170,2)</f>
        <v>0</v>
      </c>
      <c r="S170" s="159"/>
      <c r="T170" s="159" t="s">
        <v>207</v>
      </c>
      <c r="U170" s="149"/>
      <c r="V170" s="149"/>
      <c r="W170" s="149"/>
      <c r="X170" s="149"/>
      <c r="Y170" s="149"/>
      <c r="Z170" s="149"/>
      <c r="AA170" s="149"/>
      <c r="AB170" s="149"/>
      <c r="AC170" s="149" t="s">
        <v>396</v>
      </c>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row>
    <row r="171" spans="1:56" ht="22.5" outlineLevel="1" x14ac:dyDescent="0.2">
      <c r="A171" s="179">
        <v>150</v>
      </c>
      <c r="B171" s="180" t="s">
        <v>1390</v>
      </c>
      <c r="C171" s="188" t="s">
        <v>1391</v>
      </c>
      <c r="D171" s="181" t="s">
        <v>730</v>
      </c>
      <c r="E171" s="182">
        <v>305</v>
      </c>
      <c r="F171" s="183"/>
      <c r="G171" s="184">
        <f t="shared" si="25"/>
        <v>0</v>
      </c>
      <c r="H171" s="183">
        <v>90</v>
      </c>
      <c r="I171" s="184">
        <f t="shared" si="26"/>
        <v>27450</v>
      </c>
      <c r="J171" s="183">
        <v>90</v>
      </c>
      <c r="K171" s="184">
        <f t="shared" si="27"/>
        <v>27450</v>
      </c>
      <c r="L171" s="184">
        <v>21</v>
      </c>
      <c r="M171" s="184">
        <f t="shared" si="28"/>
        <v>0</v>
      </c>
      <c r="N171" s="184"/>
      <c r="O171" s="184" t="s">
        <v>318</v>
      </c>
      <c r="P171" s="185" t="s">
        <v>319</v>
      </c>
      <c r="Q171" s="159">
        <v>0</v>
      </c>
      <c r="R171" s="159">
        <f t="shared" si="29"/>
        <v>0</v>
      </c>
      <c r="S171" s="159"/>
      <c r="T171" s="159" t="s">
        <v>207</v>
      </c>
      <c r="U171" s="149"/>
      <c r="V171" s="149"/>
      <c r="W171" s="149"/>
      <c r="X171" s="149"/>
      <c r="Y171" s="149"/>
      <c r="Z171" s="149"/>
      <c r="AA171" s="149"/>
      <c r="AB171" s="149"/>
      <c r="AC171" s="149" t="s">
        <v>396</v>
      </c>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row>
    <row r="172" spans="1:56" ht="22.5" outlineLevel="1" x14ac:dyDescent="0.2">
      <c r="A172" s="179">
        <v>151</v>
      </c>
      <c r="B172" s="180" t="s">
        <v>1392</v>
      </c>
      <c r="C172" s="188" t="s">
        <v>1393</v>
      </c>
      <c r="D172" s="181" t="s">
        <v>730</v>
      </c>
      <c r="E172" s="182">
        <v>185</v>
      </c>
      <c r="F172" s="183"/>
      <c r="G172" s="184">
        <f t="shared" si="25"/>
        <v>0</v>
      </c>
      <c r="H172" s="183">
        <v>55</v>
      </c>
      <c r="I172" s="184">
        <f t="shared" si="26"/>
        <v>10175</v>
      </c>
      <c r="J172" s="183">
        <v>55</v>
      </c>
      <c r="K172" s="184">
        <f t="shared" si="27"/>
        <v>10175</v>
      </c>
      <c r="L172" s="184">
        <v>21</v>
      </c>
      <c r="M172" s="184">
        <f t="shared" si="28"/>
        <v>0</v>
      </c>
      <c r="N172" s="184"/>
      <c r="O172" s="184" t="s">
        <v>318</v>
      </c>
      <c r="P172" s="185" t="s">
        <v>319</v>
      </c>
      <c r="Q172" s="159">
        <v>0</v>
      </c>
      <c r="R172" s="159">
        <f t="shared" si="29"/>
        <v>0</v>
      </c>
      <c r="S172" s="159"/>
      <c r="T172" s="159" t="s">
        <v>207</v>
      </c>
      <c r="U172" s="149"/>
      <c r="V172" s="149"/>
      <c r="W172" s="149"/>
      <c r="X172" s="149"/>
      <c r="Y172" s="149"/>
      <c r="Z172" s="149"/>
      <c r="AA172" s="149"/>
      <c r="AB172" s="149"/>
      <c r="AC172" s="149" t="s">
        <v>396</v>
      </c>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row>
    <row r="173" spans="1:56" ht="22.5" outlineLevel="1" x14ac:dyDescent="0.2">
      <c r="A173" s="179">
        <v>152</v>
      </c>
      <c r="B173" s="180" t="s">
        <v>1394</v>
      </c>
      <c r="C173" s="188" t="s">
        <v>1395</v>
      </c>
      <c r="D173" s="181" t="s">
        <v>730</v>
      </c>
      <c r="E173" s="182">
        <v>161</v>
      </c>
      <c r="F173" s="183"/>
      <c r="G173" s="184">
        <f t="shared" si="25"/>
        <v>0</v>
      </c>
      <c r="H173" s="183">
        <v>40</v>
      </c>
      <c r="I173" s="184">
        <f t="shared" si="26"/>
        <v>6440</v>
      </c>
      <c r="J173" s="183">
        <v>40</v>
      </c>
      <c r="K173" s="184">
        <f t="shared" si="27"/>
        <v>6440</v>
      </c>
      <c r="L173" s="184">
        <v>21</v>
      </c>
      <c r="M173" s="184">
        <f t="shared" si="28"/>
        <v>0</v>
      </c>
      <c r="N173" s="184"/>
      <c r="O173" s="184" t="s">
        <v>318</v>
      </c>
      <c r="P173" s="185" t="s">
        <v>319</v>
      </c>
      <c r="Q173" s="159">
        <v>0</v>
      </c>
      <c r="R173" s="159">
        <f t="shared" si="29"/>
        <v>0</v>
      </c>
      <c r="S173" s="159"/>
      <c r="T173" s="159" t="s">
        <v>207</v>
      </c>
      <c r="U173" s="149"/>
      <c r="V173" s="149"/>
      <c r="W173" s="149"/>
      <c r="X173" s="149"/>
      <c r="Y173" s="149"/>
      <c r="Z173" s="149"/>
      <c r="AA173" s="149"/>
      <c r="AB173" s="149"/>
      <c r="AC173" s="149" t="s">
        <v>396</v>
      </c>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row>
    <row r="174" spans="1:56" ht="22.5" outlineLevel="1" x14ac:dyDescent="0.2">
      <c r="A174" s="179">
        <v>153</v>
      </c>
      <c r="B174" s="180" t="s">
        <v>1396</v>
      </c>
      <c r="C174" s="188" t="s">
        <v>1397</v>
      </c>
      <c r="D174" s="181" t="s">
        <v>730</v>
      </c>
      <c r="E174" s="182">
        <v>50</v>
      </c>
      <c r="F174" s="183"/>
      <c r="G174" s="184">
        <f t="shared" si="25"/>
        <v>0</v>
      </c>
      <c r="H174" s="183">
        <v>30</v>
      </c>
      <c r="I174" s="184">
        <f t="shared" si="26"/>
        <v>1500</v>
      </c>
      <c r="J174" s="183">
        <v>30</v>
      </c>
      <c r="K174" s="184">
        <f t="shared" si="27"/>
        <v>1500</v>
      </c>
      <c r="L174" s="184">
        <v>21</v>
      </c>
      <c r="M174" s="184">
        <f t="shared" si="28"/>
        <v>0</v>
      </c>
      <c r="N174" s="184"/>
      <c r="O174" s="184" t="s">
        <v>318</v>
      </c>
      <c r="P174" s="185" t="s">
        <v>319</v>
      </c>
      <c r="Q174" s="159">
        <v>0</v>
      </c>
      <c r="R174" s="159">
        <f t="shared" si="29"/>
        <v>0</v>
      </c>
      <c r="S174" s="159"/>
      <c r="T174" s="159" t="s">
        <v>207</v>
      </c>
      <c r="U174" s="149"/>
      <c r="V174" s="149"/>
      <c r="W174" s="149"/>
      <c r="X174" s="149"/>
      <c r="Y174" s="149"/>
      <c r="Z174" s="149"/>
      <c r="AA174" s="149"/>
      <c r="AB174" s="149"/>
      <c r="AC174" s="149" t="s">
        <v>396</v>
      </c>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row>
    <row r="175" spans="1:56" ht="22.5" outlineLevel="1" x14ac:dyDescent="0.2">
      <c r="A175" s="179">
        <v>154</v>
      </c>
      <c r="B175" s="180" t="s">
        <v>1398</v>
      </c>
      <c r="C175" s="188" t="s">
        <v>1399</v>
      </c>
      <c r="D175" s="181" t="s">
        <v>730</v>
      </c>
      <c r="E175" s="182">
        <v>65</v>
      </c>
      <c r="F175" s="183"/>
      <c r="G175" s="184">
        <f t="shared" si="25"/>
        <v>0</v>
      </c>
      <c r="H175" s="183">
        <v>30</v>
      </c>
      <c r="I175" s="184">
        <f t="shared" si="26"/>
        <v>1950</v>
      </c>
      <c r="J175" s="183">
        <v>30</v>
      </c>
      <c r="K175" s="184">
        <f t="shared" si="27"/>
        <v>1950</v>
      </c>
      <c r="L175" s="184">
        <v>21</v>
      </c>
      <c r="M175" s="184">
        <f t="shared" si="28"/>
        <v>0</v>
      </c>
      <c r="N175" s="184"/>
      <c r="O175" s="184" t="s">
        <v>318</v>
      </c>
      <c r="P175" s="185" t="s">
        <v>319</v>
      </c>
      <c r="Q175" s="159">
        <v>0</v>
      </c>
      <c r="R175" s="159">
        <f t="shared" si="29"/>
        <v>0</v>
      </c>
      <c r="S175" s="159"/>
      <c r="T175" s="159" t="s">
        <v>207</v>
      </c>
      <c r="U175" s="149"/>
      <c r="V175" s="149"/>
      <c r="W175" s="149"/>
      <c r="X175" s="149"/>
      <c r="Y175" s="149"/>
      <c r="Z175" s="149"/>
      <c r="AA175" s="149"/>
      <c r="AB175" s="149"/>
      <c r="AC175" s="149" t="s">
        <v>396</v>
      </c>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row>
    <row r="176" spans="1:56" ht="22.5" outlineLevel="1" x14ac:dyDescent="0.2">
      <c r="A176" s="179">
        <v>155</v>
      </c>
      <c r="B176" s="180" t="s">
        <v>1400</v>
      </c>
      <c r="C176" s="188" t="s">
        <v>1401</v>
      </c>
      <c r="D176" s="181" t="s">
        <v>730</v>
      </c>
      <c r="E176" s="182">
        <v>30</v>
      </c>
      <c r="F176" s="183"/>
      <c r="G176" s="184">
        <f t="shared" si="25"/>
        <v>0</v>
      </c>
      <c r="H176" s="183">
        <v>70</v>
      </c>
      <c r="I176" s="184">
        <f t="shared" si="26"/>
        <v>2100</v>
      </c>
      <c r="J176" s="183">
        <v>70</v>
      </c>
      <c r="K176" s="184">
        <f t="shared" si="27"/>
        <v>2100</v>
      </c>
      <c r="L176" s="184">
        <v>21</v>
      </c>
      <c r="M176" s="184">
        <f t="shared" si="28"/>
        <v>0</v>
      </c>
      <c r="N176" s="184"/>
      <c r="O176" s="184" t="s">
        <v>318</v>
      </c>
      <c r="P176" s="185" t="s">
        <v>319</v>
      </c>
      <c r="Q176" s="159">
        <v>0</v>
      </c>
      <c r="R176" s="159">
        <f t="shared" si="29"/>
        <v>0</v>
      </c>
      <c r="S176" s="159"/>
      <c r="T176" s="159" t="s">
        <v>207</v>
      </c>
      <c r="U176" s="149"/>
      <c r="V176" s="149"/>
      <c r="W176" s="149"/>
      <c r="X176" s="149"/>
      <c r="Y176" s="149"/>
      <c r="Z176" s="149"/>
      <c r="AA176" s="149"/>
      <c r="AB176" s="149"/>
      <c r="AC176" s="149" t="s">
        <v>396</v>
      </c>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row>
    <row r="177" spans="1:56" ht="22.5" outlineLevel="1" x14ac:dyDescent="0.2">
      <c r="A177" s="179">
        <v>156</v>
      </c>
      <c r="B177" s="180" t="s">
        <v>1402</v>
      </c>
      <c r="C177" s="188" t="s">
        <v>1403</v>
      </c>
      <c r="D177" s="181" t="s">
        <v>730</v>
      </c>
      <c r="E177" s="182">
        <v>80</v>
      </c>
      <c r="F177" s="183"/>
      <c r="G177" s="184">
        <f t="shared" si="25"/>
        <v>0</v>
      </c>
      <c r="H177" s="183">
        <v>190</v>
      </c>
      <c r="I177" s="184">
        <f t="shared" si="26"/>
        <v>15200</v>
      </c>
      <c r="J177" s="183">
        <v>190</v>
      </c>
      <c r="K177" s="184">
        <f t="shared" si="27"/>
        <v>15200</v>
      </c>
      <c r="L177" s="184">
        <v>21</v>
      </c>
      <c r="M177" s="184">
        <f t="shared" si="28"/>
        <v>0</v>
      </c>
      <c r="N177" s="184"/>
      <c r="O177" s="184" t="s">
        <v>318</v>
      </c>
      <c r="P177" s="185" t="s">
        <v>319</v>
      </c>
      <c r="Q177" s="159">
        <v>0</v>
      </c>
      <c r="R177" s="159">
        <f t="shared" si="29"/>
        <v>0</v>
      </c>
      <c r="S177" s="159"/>
      <c r="T177" s="159" t="s">
        <v>207</v>
      </c>
      <c r="U177" s="149"/>
      <c r="V177" s="149"/>
      <c r="W177" s="149"/>
      <c r="X177" s="149"/>
      <c r="Y177" s="149"/>
      <c r="Z177" s="149"/>
      <c r="AA177" s="149"/>
      <c r="AB177" s="149"/>
      <c r="AC177" s="149" t="s">
        <v>396</v>
      </c>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row>
    <row r="178" spans="1:56" x14ac:dyDescent="0.2">
      <c r="A178" s="161" t="s">
        <v>314</v>
      </c>
      <c r="B178" s="162" t="s">
        <v>243</v>
      </c>
      <c r="C178" s="186" t="s">
        <v>244</v>
      </c>
      <c r="D178" s="163"/>
      <c r="E178" s="164"/>
      <c r="F178" s="165"/>
      <c r="G178" s="165">
        <f>SUMIF(AC179:AC186,"&lt;&gt;NOR",G179:G186)</f>
        <v>0</v>
      </c>
      <c r="H178" s="165"/>
      <c r="I178" s="165">
        <f>SUM(I179:I186)</f>
        <v>1900</v>
      </c>
      <c r="J178" s="165"/>
      <c r="K178" s="165">
        <f>SUM(K179:K186)</f>
        <v>7100</v>
      </c>
      <c r="L178" s="165"/>
      <c r="M178" s="165">
        <f>SUM(M179:M186)</f>
        <v>0</v>
      </c>
      <c r="N178" s="165"/>
      <c r="O178" s="165"/>
      <c r="P178" s="166"/>
      <c r="Q178" s="160"/>
      <c r="R178" s="160">
        <f>SUM(R179:R186)</f>
        <v>0</v>
      </c>
      <c r="S178" s="160"/>
      <c r="T178" s="160"/>
      <c r="AC178" t="s">
        <v>315</v>
      </c>
    </row>
    <row r="179" spans="1:56" outlineLevel="1" x14ac:dyDescent="0.2">
      <c r="A179" s="179">
        <v>157</v>
      </c>
      <c r="B179" s="180" t="s">
        <v>1404</v>
      </c>
      <c r="C179" s="188" t="s">
        <v>1389</v>
      </c>
      <c r="D179" s="181" t="s">
        <v>921</v>
      </c>
      <c r="E179" s="182">
        <v>2</v>
      </c>
      <c r="F179" s="183"/>
      <c r="G179" s="184">
        <f t="shared" ref="G179:G186" si="30">ROUND(E179*F179,2)</f>
        <v>0</v>
      </c>
      <c r="H179" s="183">
        <v>90</v>
      </c>
      <c r="I179" s="184">
        <f t="shared" ref="I179:I186" si="31">ROUND(E179*H179,2)</f>
        <v>180</v>
      </c>
      <c r="J179" s="183">
        <v>500</v>
      </c>
      <c r="K179" s="184">
        <f t="shared" ref="K179:K186" si="32">ROUND(E179*J179,2)</f>
        <v>1000</v>
      </c>
      <c r="L179" s="184">
        <v>21</v>
      </c>
      <c r="M179" s="184">
        <f t="shared" ref="M179:M186" si="33">G179*(1+L179/100)</f>
        <v>0</v>
      </c>
      <c r="N179" s="184"/>
      <c r="O179" s="184" t="s">
        <v>318</v>
      </c>
      <c r="P179" s="185" t="s">
        <v>319</v>
      </c>
      <c r="Q179" s="159">
        <v>0</v>
      </c>
      <c r="R179" s="159">
        <f t="shared" ref="R179:R186" si="34">ROUND(E179*Q179,2)</f>
        <v>0</v>
      </c>
      <c r="S179" s="159"/>
      <c r="T179" s="159" t="s">
        <v>207</v>
      </c>
      <c r="U179" s="149"/>
      <c r="V179" s="149"/>
      <c r="W179" s="149"/>
      <c r="X179" s="149"/>
      <c r="Y179" s="149"/>
      <c r="Z179" s="149"/>
      <c r="AA179" s="149"/>
      <c r="AB179" s="149"/>
      <c r="AC179" s="149" t="s">
        <v>396</v>
      </c>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row>
    <row r="180" spans="1:56" ht="22.5" outlineLevel="1" x14ac:dyDescent="0.2">
      <c r="A180" s="179">
        <v>158</v>
      </c>
      <c r="B180" s="180" t="s">
        <v>1405</v>
      </c>
      <c r="C180" s="188" t="s">
        <v>1391</v>
      </c>
      <c r="D180" s="181" t="s">
        <v>921</v>
      </c>
      <c r="E180" s="182">
        <v>12</v>
      </c>
      <c r="F180" s="183"/>
      <c r="G180" s="184">
        <f t="shared" si="30"/>
        <v>0</v>
      </c>
      <c r="H180" s="183">
        <v>50</v>
      </c>
      <c r="I180" s="184">
        <f t="shared" si="31"/>
        <v>600</v>
      </c>
      <c r="J180" s="183">
        <v>150</v>
      </c>
      <c r="K180" s="184">
        <f t="shared" si="32"/>
        <v>1800</v>
      </c>
      <c r="L180" s="184">
        <v>21</v>
      </c>
      <c r="M180" s="184">
        <f t="shared" si="33"/>
        <v>0</v>
      </c>
      <c r="N180" s="184"/>
      <c r="O180" s="184" t="s">
        <v>318</v>
      </c>
      <c r="P180" s="185" t="s">
        <v>319</v>
      </c>
      <c r="Q180" s="159">
        <v>0</v>
      </c>
      <c r="R180" s="159">
        <f t="shared" si="34"/>
        <v>0</v>
      </c>
      <c r="S180" s="159"/>
      <c r="T180" s="159" t="s">
        <v>207</v>
      </c>
      <c r="U180" s="149"/>
      <c r="V180" s="149"/>
      <c r="W180" s="149"/>
      <c r="X180" s="149"/>
      <c r="Y180" s="149"/>
      <c r="Z180" s="149"/>
      <c r="AA180" s="149"/>
      <c r="AB180" s="149"/>
      <c r="AC180" s="149" t="s">
        <v>396</v>
      </c>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row>
    <row r="181" spans="1:56" ht="22.5" outlineLevel="1" x14ac:dyDescent="0.2">
      <c r="A181" s="179">
        <v>159</v>
      </c>
      <c r="B181" s="180" t="s">
        <v>1406</v>
      </c>
      <c r="C181" s="188" t="s">
        <v>1393</v>
      </c>
      <c r="D181" s="181" t="s">
        <v>921</v>
      </c>
      <c r="E181" s="182">
        <v>8</v>
      </c>
      <c r="F181" s="183"/>
      <c r="G181" s="184">
        <f t="shared" si="30"/>
        <v>0</v>
      </c>
      <c r="H181" s="183">
        <v>30</v>
      </c>
      <c r="I181" s="184">
        <f t="shared" si="31"/>
        <v>240</v>
      </c>
      <c r="J181" s="183">
        <v>120</v>
      </c>
      <c r="K181" s="184">
        <f t="shared" si="32"/>
        <v>960</v>
      </c>
      <c r="L181" s="184">
        <v>21</v>
      </c>
      <c r="M181" s="184">
        <f t="shared" si="33"/>
        <v>0</v>
      </c>
      <c r="N181" s="184"/>
      <c r="O181" s="184" t="s">
        <v>318</v>
      </c>
      <c r="P181" s="185" t="s">
        <v>319</v>
      </c>
      <c r="Q181" s="159">
        <v>0</v>
      </c>
      <c r="R181" s="159">
        <f t="shared" si="34"/>
        <v>0</v>
      </c>
      <c r="S181" s="159"/>
      <c r="T181" s="159" t="s">
        <v>207</v>
      </c>
      <c r="U181" s="149"/>
      <c r="V181" s="149"/>
      <c r="W181" s="149"/>
      <c r="X181" s="149"/>
      <c r="Y181" s="149"/>
      <c r="Z181" s="149"/>
      <c r="AA181" s="149"/>
      <c r="AB181" s="149"/>
      <c r="AC181" s="149" t="s">
        <v>396</v>
      </c>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row>
    <row r="182" spans="1:56" ht="22.5" outlineLevel="1" x14ac:dyDescent="0.2">
      <c r="A182" s="179">
        <v>160</v>
      </c>
      <c r="B182" s="180" t="s">
        <v>1407</v>
      </c>
      <c r="C182" s="188" t="s">
        <v>1395</v>
      </c>
      <c r="D182" s="181" t="s">
        <v>921</v>
      </c>
      <c r="E182" s="182">
        <v>12</v>
      </c>
      <c r="F182" s="183"/>
      <c r="G182" s="184">
        <f t="shared" si="30"/>
        <v>0</v>
      </c>
      <c r="H182" s="183">
        <v>20</v>
      </c>
      <c r="I182" s="184">
        <f t="shared" si="31"/>
        <v>240</v>
      </c>
      <c r="J182" s="183">
        <v>90</v>
      </c>
      <c r="K182" s="184">
        <f t="shared" si="32"/>
        <v>1080</v>
      </c>
      <c r="L182" s="184">
        <v>21</v>
      </c>
      <c r="M182" s="184">
        <f t="shared" si="33"/>
        <v>0</v>
      </c>
      <c r="N182" s="184"/>
      <c r="O182" s="184" t="s">
        <v>318</v>
      </c>
      <c r="P182" s="185" t="s">
        <v>319</v>
      </c>
      <c r="Q182" s="159">
        <v>0</v>
      </c>
      <c r="R182" s="159">
        <f t="shared" si="34"/>
        <v>0</v>
      </c>
      <c r="S182" s="159"/>
      <c r="T182" s="159" t="s">
        <v>207</v>
      </c>
      <c r="U182" s="149"/>
      <c r="V182" s="149"/>
      <c r="W182" s="149"/>
      <c r="X182" s="149"/>
      <c r="Y182" s="149"/>
      <c r="Z182" s="149"/>
      <c r="AA182" s="149"/>
      <c r="AB182" s="149"/>
      <c r="AC182" s="149" t="s">
        <v>396</v>
      </c>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row>
    <row r="183" spans="1:56" ht="22.5" outlineLevel="1" x14ac:dyDescent="0.2">
      <c r="A183" s="179">
        <v>161</v>
      </c>
      <c r="B183" s="180" t="s">
        <v>1408</v>
      </c>
      <c r="C183" s="188" t="s">
        <v>1397</v>
      </c>
      <c r="D183" s="181" t="s">
        <v>921</v>
      </c>
      <c r="E183" s="182">
        <v>2</v>
      </c>
      <c r="F183" s="183"/>
      <c r="G183" s="184">
        <f t="shared" si="30"/>
        <v>0</v>
      </c>
      <c r="H183" s="183">
        <v>20</v>
      </c>
      <c r="I183" s="184">
        <f t="shared" si="31"/>
        <v>40</v>
      </c>
      <c r="J183" s="183">
        <v>80</v>
      </c>
      <c r="K183" s="184">
        <f t="shared" si="32"/>
        <v>160</v>
      </c>
      <c r="L183" s="184">
        <v>21</v>
      </c>
      <c r="M183" s="184">
        <f t="shared" si="33"/>
        <v>0</v>
      </c>
      <c r="N183" s="184"/>
      <c r="O183" s="184" t="s">
        <v>318</v>
      </c>
      <c r="P183" s="185" t="s">
        <v>319</v>
      </c>
      <c r="Q183" s="159">
        <v>0</v>
      </c>
      <c r="R183" s="159">
        <f t="shared" si="34"/>
        <v>0</v>
      </c>
      <c r="S183" s="159"/>
      <c r="T183" s="159" t="s">
        <v>207</v>
      </c>
      <c r="U183" s="149"/>
      <c r="V183" s="149"/>
      <c r="W183" s="149"/>
      <c r="X183" s="149"/>
      <c r="Y183" s="149"/>
      <c r="Z183" s="149"/>
      <c r="AA183" s="149"/>
      <c r="AB183" s="149"/>
      <c r="AC183" s="149" t="s">
        <v>396</v>
      </c>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row>
    <row r="184" spans="1:56" ht="22.5" outlineLevel="1" x14ac:dyDescent="0.2">
      <c r="A184" s="179">
        <v>162</v>
      </c>
      <c r="B184" s="180" t="s">
        <v>1409</v>
      </c>
      <c r="C184" s="188" t="s">
        <v>1399</v>
      </c>
      <c r="D184" s="181" t="s">
        <v>921</v>
      </c>
      <c r="E184" s="182">
        <v>4</v>
      </c>
      <c r="F184" s="183"/>
      <c r="G184" s="184">
        <f t="shared" si="30"/>
        <v>0</v>
      </c>
      <c r="H184" s="183">
        <v>15</v>
      </c>
      <c r="I184" s="184">
        <f t="shared" si="31"/>
        <v>60</v>
      </c>
      <c r="J184" s="183">
        <v>80</v>
      </c>
      <c r="K184" s="184">
        <f t="shared" si="32"/>
        <v>320</v>
      </c>
      <c r="L184" s="184">
        <v>21</v>
      </c>
      <c r="M184" s="184">
        <f t="shared" si="33"/>
        <v>0</v>
      </c>
      <c r="N184" s="184"/>
      <c r="O184" s="184" t="s">
        <v>318</v>
      </c>
      <c r="P184" s="185" t="s">
        <v>319</v>
      </c>
      <c r="Q184" s="159">
        <v>0</v>
      </c>
      <c r="R184" s="159">
        <f t="shared" si="34"/>
        <v>0</v>
      </c>
      <c r="S184" s="159"/>
      <c r="T184" s="159" t="s">
        <v>207</v>
      </c>
      <c r="U184" s="149"/>
      <c r="V184" s="149"/>
      <c r="W184" s="149"/>
      <c r="X184" s="149"/>
      <c r="Y184" s="149"/>
      <c r="Z184" s="149"/>
      <c r="AA184" s="149"/>
      <c r="AB184" s="149"/>
      <c r="AC184" s="149" t="s">
        <v>396</v>
      </c>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row>
    <row r="185" spans="1:56" ht="22.5" outlineLevel="1" x14ac:dyDescent="0.2">
      <c r="A185" s="179">
        <v>163</v>
      </c>
      <c r="B185" s="180" t="s">
        <v>1410</v>
      </c>
      <c r="C185" s="188" t="s">
        <v>1401</v>
      </c>
      <c r="D185" s="181" t="s">
        <v>921</v>
      </c>
      <c r="E185" s="182">
        <v>2</v>
      </c>
      <c r="F185" s="183"/>
      <c r="G185" s="184">
        <f t="shared" si="30"/>
        <v>0</v>
      </c>
      <c r="H185" s="183">
        <v>30</v>
      </c>
      <c r="I185" s="184">
        <f t="shared" si="31"/>
        <v>60</v>
      </c>
      <c r="J185" s="183">
        <v>130</v>
      </c>
      <c r="K185" s="184">
        <f t="shared" si="32"/>
        <v>260</v>
      </c>
      <c r="L185" s="184">
        <v>21</v>
      </c>
      <c r="M185" s="184">
        <f t="shared" si="33"/>
        <v>0</v>
      </c>
      <c r="N185" s="184"/>
      <c r="O185" s="184" t="s">
        <v>318</v>
      </c>
      <c r="P185" s="185" t="s">
        <v>319</v>
      </c>
      <c r="Q185" s="159">
        <v>0</v>
      </c>
      <c r="R185" s="159">
        <f t="shared" si="34"/>
        <v>0</v>
      </c>
      <c r="S185" s="159"/>
      <c r="T185" s="159" t="s">
        <v>207</v>
      </c>
      <c r="U185" s="149"/>
      <c r="V185" s="149"/>
      <c r="W185" s="149"/>
      <c r="X185" s="149"/>
      <c r="Y185" s="149"/>
      <c r="Z185" s="149"/>
      <c r="AA185" s="149"/>
      <c r="AB185" s="149"/>
      <c r="AC185" s="149" t="s">
        <v>396</v>
      </c>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row>
    <row r="186" spans="1:56" ht="22.5" outlineLevel="1" x14ac:dyDescent="0.2">
      <c r="A186" s="179">
        <v>164</v>
      </c>
      <c r="B186" s="180" t="s">
        <v>1411</v>
      </c>
      <c r="C186" s="188" t="s">
        <v>1403</v>
      </c>
      <c r="D186" s="181" t="s">
        <v>921</v>
      </c>
      <c r="E186" s="182">
        <v>8</v>
      </c>
      <c r="F186" s="183"/>
      <c r="G186" s="184">
        <f t="shared" si="30"/>
        <v>0</v>
      </c>
      <c r="H186" s="183">
        <v>60</v>
      </c>
      <c r="I186" s="184">
        <f t="shared" si="31"/>
        <v>480</v>
      </c>
      <c r="J186" s="183">
        <v>190</v>
      </c>
      <c r="K186" s="184">
        <f t="shared" si="32"/>
        <v>1520</v>
      </c>
      <c r="L186" s="184">
        <v>21</v>
      </c>
      <c r="M186" s="184">
        <f t="shared" si="33"/>
        <v>0</v>
      </c>
      <c r="N186" s="184"/>
      <c r="O186" s="184" t="s">
        <v>318</v>
      </c>
      <c r="P186" s="185" t="s">
        <v>319</v>
      </c>
      <c r="Q186" s="159">
        <v>0</v>
      </c>
      <c r="R186" s="159">
        <f t="shared" si="34"/>
        <v>0</v>
      </c>
      <c r="S186" s="159"/>
      <c r="T186" s="159" t="s">
        <v>207</v>
      </c>
      <c r="U186" s="149"/>
      <c r="V186" s="149"/>
      <c r="W186" s="149"/>
      <c r="X186" s="149"/>
      <c r="Y186" s="149"/>
      <c r="Z186" s="149"/>
      <c r="AA186" s="149"/>
      <c r="AB186" s="149"/>
      <c r="AC186" s="149" t="s">
        <v>396</v>
      </c>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row>
    <row r="187" spans="1:56" x14ac:dyDescent="0.2">
      <c r="A187" s="161" t="s">
        <v>314</v>
      </c>
      <c r="B187" s="162" t="s">
        <v>247</v>
      </c>
      <c r="C187" s="186" t="s">
        <v>248</v>
      </c>
      <c r="D187" s="163"/>
      <c r="E187" s="164"/>
      <c r="F187" s="165"/>
      <c r="G187" s="165">
        <f>SUMIF(AC188:AC192,"&lt;&gt;NOR",G188:G192)</f>
        <v>0</v>
      </c>
      <c r="H187" s="165"/>
      <c r="I187" s="165">
        <f>SUM(I188:I192)</f>
        <v>408800</v>
      </c>
      <c r="J187" s="165"/>
      <c r="K187" s="165">
        <f>SUM(K188:K192)</f>
        <v>323800</v>
      </c>
      <c r="L187" s="165"/>
      <c r="M187" s="165">
        <f>SUM(M188:M192)</f>
        <v>0</v>
      </c>
      <c r="N187" s="165"/>
      <c r="O187" s="165"/>
      <c r="P187" s="166"/>
      <c r="Q187" s="160"/>
      <c r="R187" s="160">
        <f>SUM(R188:R192)</f>
        <v>0</v>
      </c>
      <c r="S187" s="160"/>
      <c r="T187" s="160"/>
      <c r="AC187" t="s">
        <v>315</v>
      </c>
    </row>
    <row r="188" spans="1:56" outlineLevel="1" x14ac:dyDescent="0.2">
      <c r="A188" s="179">
        <v>165</v>
      </c>
      <c r="B188" s="180" t="s">
        <v>1412</v>
      </c>
      <c r="C188" s="188" t="s">
        <v>1389</v>
      </c>
      <c r="D188" s="181" t="s">
        <v>730</v>
      </c>
      <c r="E188" s="182">
        <v>22</v>
      </c>
      <c r="F188" s="183"/>
      <c r="G188" s="184">
        <f>ROUND(E188*F188,2)</f>
        <v>0</v>
      </c>
      <c r="H188" s="183">
        <v>550</v>
      </c>
      <c r="I188" s="184">
        <f>ROUND(E188*H188,2)</f>
        <v>12100</v>
      </c>
      <c r="J188" s="183">
        <v>550</v>
      </c>
      <c r="K188" s="184">
        <f>ROUND(E188*J188,2)</f>
        <v>12100</v>
      </c>
      <c r="L188" s="184">
        <v>21</v>
      </c>
      <c r="M188" s="184">
        <f>G188*(1+L188/100)</f>
        <v>0</v>
      </c>
      <c r="N188" s="184"/>
      <c r="O188" s="184" t="s">
        <v>318</v>
      </c>
      <c r="P188" s="185" t="s">
        <v>319</v>
      </c>
      <c r="Q188" s="159">
        <v>0</v>
      </c>
      <c r="R188" s="159">
        <f>ROUND(E188*Q188,2)</f>
        <v>0</v>
      </c>
      <c r="S188" s="159"/>
      <c r="T188" s="159" t="s">
        <v>207</v>
      </c>
      <c r="U188" s="149"/>
      <c r="V188" s="149"/>
      <c r="W188" s="149"/>
      <c r="X188" s="149"/>
      <c r="Y188" s="149"/>
      <c r="Z188" s="149"/>
      <c r="AA188" s="149"/>
      <c r="AB188" s="149"/>
      <c r="AC188" s="149" t="s">
        <v>396</v>
      </c>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row>
    <row r="189" spans="1:56" ht="22.5" outlineLevel="1" x14ac:dyDescent="0.2">
      <c r="A189" s="179">
        <v>166</v>
      </c>
      <c r="B189" s="180" t="s">
        <v>1413</v>
      </c>
      <c r="C189" s="188" t="s">
        <v>1393</v>
      </c>
      <c r="D189" s="181" t="s">
        <v>730</v>
      </c>
      <c r="E189" s="182">
        <v>1500</v>
      </c>
      <c r="F189" s="183"/>
      <c r="G189" s="184">
        <f>ROUND(E189*F189,2)</f>
        <v>0</v>
      </c>
      <c r="H189" s="183">
        <v>55</v>
      </c>
      <c r="I189" s="184">
        <f>ROUND(E189*H189,2)</f>
        <v>82500</v>
      </c>
      <c r="J189" s="183">
        <v>45</v>
      </c>
      <c r="K189" s="184">
        <f>ROUND(E189*J189,2)</f>
        <v>67500</v>
      </c>
      <c r="L189" s="184">
        <v>21</v>
      </c>
      <c r="M189" s="184">
        <f>G189*(1+L189/100)</f>
        <v>0</v>
      </c>
      <c r="N189" s="184"/>
      <c r="O189" s="184" t="s">
        <v>318</v>
      </c>
      <c r="P189" s="185" t="s">
        <v>319</v>
      </c>
      <c r="Q189" s="159">
        <v>0</v>
      </c>
      <c r="R189" s="159">
        <f>ROUND(E189*Q189,2)</f>
        <v>0</v>
      </c>
      <c r="S189" s="159"/>
      <c r="T189" s="159" t="s">
        <v>207</v>
      </c>
      <c r="U189" s="149"/>
      <c r="V189" s="149"/>
      <c r="W189" s="149"/>
      <c r="X189" s="149"/>
      <c r="Y189" s="149"/>
      <c r="Z189" s="149"/>
      <c r="AA189" s="149"/>
      <c r="AB189" s="149"/>
      <c r="AC189" s="149" t="s">
        <v>396</v>
      </c>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row>
    <row r="190" spans="1:56" ht="22.5" outlineLevel="1" x14ac:dyDescent="0.2">
      <c r="A190" s="179">
        <v>167</v>
      </c>
      <c r="B190" s="180" t="s">
        <v>1414</v>
      </c>
      <c r="C190" s="188" t="s">
        <v>1415</v>
      </c>
      <c r="D190" s="181" t="s">
        <v>730</v>
      </c>
      <c r="E190" s="182">
        <v>3100</v>
      </c>
      <c r="F190" s="183"/>
      <c r="G190" s="184">
        <f>ROUND(E190*F190,2)</f>
        <v>0</v>
      </c>
      <c r="H190" s="183">
        <v>90</v>
      </c>
      <c r="I190" s="184">
        <f>ROUND(E190*H190,2)</f>
        <v>279000</v>
      </c>
      <c r="J190" s="183">
        <v>70</v>
      </c>
      <c r="K190" s="184">
        <f>ROUND(E190*J190,2)</f>
        <v>217000</v>
      </c>
      <c r="L190" s="184">
        <v>21</v>
      </c>
      <c r="M190" s="184">
        <f>G190*(1+L190/100)</f>
        <v>0</v>
      </c>
      <c r="N190" s="184"/>
      <c r="O190" s="184" t="s">
        <v>318</v>
      </c>
      <c r="P190" s="185" t="s">
        <v>319</v>
      </c>
      <c r="Q190" s="159">
        <v>0</v>
      </c>
      <c r="R190" s="159">
        <f>ROUND(E190*Q190,2)</f>
        <v>0</v>
      </c>
      <c r="S190" s="159"/>
      <c r="T190" s="159" t="s">
        <v>207</v>
      </c>
      <c r="U190" s="149"/>
      <c r="V190" s="149"/>
      <c r="W190" s="149"/>
      <c r="X190" s="149"/>
      <c r="Y190" s="149"/>
      <c r="Z190" s="149"/>
      <c r="AA190" s="149"/>
      <c r="AB190" s="149"/>
      <c r="AC190" s="149" t="s">
        <v>396</v>
      </c>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row>
    <row r="191" spans="1:56" ht="22.5" outlineLevel="1" x14ac:dyDescent="0.2">
      <c r="A191" s="179">
        <v>168</v>
      </c>
      <c r="B191" s="180" t="s">
        <v>1416</v>
      </c>
      <c r="C191" s="188" t="s">
        <v>1399</v>
      </c>
      <c r="D191" s="181" t="s">
        <v>730</v>
      </c>
      <c r="E191" s="182">
        <v>160</v>
      </c>
      <c r="F191" s="183"/>
      <c r="G191" s="184">
        <f>ROUND(E191*F191,2)</f>
        <v>0</v>
      </c>
      <c r="H191" s="183">
        <v>30</v>
      </c>
      <c r="I191" s="184">
        <f>ROUND(E191*H191,2)</f>
        <v>4800</v>
      </c>
      <c r="J191" s="183">
        <v>30</v>
      </c>
      <c r="K191" s="184">
        <f>ROUND(E191*J191,2)</f>
        <v>4800</v>
      </c>
      <c r="L191" s="184">
        <v>21</v>
      </c>
      <c r="M191" s="184">
        <f>G191*(1+L191/100)</f>
        <v>0</v>
      </c>
      <c r="N191" s="184"/>
      <c r="O191" s="184" t="s">
        <v>318</v>
      </c>
      <c r="P191" s="185" t="s">
        <v>319</v>
      </c>
      <c r="Q191" s="159">
        <v>0</v>
      </c>
      <c r="R191" s="159">
        <f>ROUND(E191*Q191,2)</f>
        <v>0</v>
      </c>
      <c r="S191" s="159"/>
      <c r="T191" s="159" t="s">
        <v>207</v>
      </c>
      <c r="U191" s="149"/>
      <c r="V191" s="149"/>
      <c r="W191" s="149"/>
      <c r="X191" s="149"/>
      <c r="Y191" s="149"/>
      <c r="Z191" s="149"/>
      <c r="AA191" s="149"/>
      <c r="AB191" s="149"/>
      <c r="AC191" s="149" t="s">
        <v>396</v>
      </c>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row>
    <row r="192" spans="1:56" ht="22.5" outlineLevel="1" x14ac:dyDescent="0.2">
      <c r="A192" s="179">
        <v>169</v>
      </c>
      <c r="B192" s="180" t="s">
        <v>1417</v>
      </c>
      <c r="C192" s="188" t="s">
        <v>1403</v>
      </c>
      <c r="D192" s="181" t="s">
        <v>730</v>
      </c>
      <c r="E192" s="182">
        <v>160</v>
      </c>
      <c r="F192" s="183"/>
      <c r="G192" s="184">
        <f>ROUND(E192*F192,2)</f>
        <v>0</v>
      </c>
      <c r="H192" s="183">
        <v>190</v>
      </c>
      <c r="I192" s="184">
        <f>ROUND(E192*H192,2)</f>
        <v>30400</v>
      </c>
      <c r="J192" s="183">
        <v>140</v>
      </c>
      <c r="K192" s="184">
        <f>ROUND(E192*J192,2)</f>
        <v>22400</v>
      </c>
      <c r="L192" s="184">
        <v>21</v>
      </c>
      <c r="M192" s="184">
        <f>G192*(1+L192/100)</f>
        <v>0</v>
      </c>
      <c r="N192" s="184"/>
      <c r="O192" s="184" t="s">
        <v>318</v>
      </c>
      <c r="P192" s="185" t="s">
        <v>319</v>
      </c>
      <c r="Q192" s="159">
        <v>0</v>
      </c>
      <c r="R192" s="159">
        <f>ROUND(E192*Q192,2)</f>
        <v>0</v>
      </c>
      <c r="S192" s="159"/>
      <c r="T192" s="159" t="s">
        <v>207</v>
      </c>
      <c r="U192" s="149"/>
      <c r="V192" s="149"/>
      <c r="W192" s="149"/>
      <c r="X192" s="149"/>
      <c r="Y192" s="149"/>
      <c r="Z192" s="149"/>
      <c r="AA192" s="149"/>
      <c r="AB192" s="149"/>
      <c r="AC192" s="149" t="s">
        <v>396</v>
      </c>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row>
    <row r="193" spans="1:56" x14ac:dyDescent="0.2">
      <c r="A193" s="161" t="s">
        <v>314</v>
      </c>
      <c r="B193" s="162" t="s">
        <v>257</v>
      </c>
      <c r="C193" s="186" t="s">
        <v>258</v>
      </c>
      <c r="D193" s="163"/>
      <c r="E193" s="164"/>
      <c r="F193" s="165"/>
      <c r="G193" s="165">
        <f>SUMIF(AC194:AC198,"&lt;&gt;NOR",G194:G198)</f>
        <v>0</v>
      </c>
      <c r="H193" s="165"/>
      <c r="I193" s="165">
        <f>SUM(I194:I198)</f>
        <v>3770</v>
      </c>
      <c r="J193" s="165"/>
      <c r="K193" s="165">
        <f>SUM(K194:K198)</f>
        <v>12600</v>
      </c>
      <c r="L193" s="165"/>
      <c r="M193" s="165">
        <f>SUM(M194:M198)</f>
        <v>0</v>
      </c>
      <c r="N193" s="165"/>
      <c r="O193" s="165"/>
      <c r="P193" s="166"/>
      <c r="Q193" s="160"/>
      <c r="R193" s="160">
        <f>SUM(R194:R198)</f>
        <v>0</v>
      </c>
      <c r="S193" s="160"/>
      <c r="T193" s="160"/>
      <c r="AC193" t="s">
        <v>315</v>
      </c>
    </row>
    <row r="194" spans="1:56" outlineLevel="1" x14ac:dyDescent="0.2">
      <c r="A194" s="179">
        <v>170</v>
      </c>
      <c r="B194" s="180" t="s">
        <v>1418</v>
      </c>
      <c r="C194" s="188" t="s">
        <v>1389</v>
      </c>
      <c r="D194" s="181" t="s">
        <v>921</v>
      </c>
      <c r="E194" s="182">
        <v>2</v>
      </c>
      <c r="F194" s="183"/>
      <c r="G194" s="184">
        <f>ROUND(E194*F194,2)</f>
        <v>0</v>
      </c>
      <c r="H194" s="183">
        <v>90</v>
      </c>
      <c r="I194" s="184">
        <f>ROUND(E194*H194,2)</f>
        <v>180</v>
      </c>
      <c r="J194" s="183">
        <v>500</v>
      </c>
      <c r="K194" s="184">
        <f>ROUND(E194*J194,2)</f>
        <v>1000</v>
      </c>
      <c r="L194" s="184">
        <v>21</v>
      </c>
      <c r="M194" s="184">
        <f>G194*(1+L194/100)</f>
        <v>0</v>
      </c>
      <c r="N194" s="184"/>
      <c r="O194" s="184" t="s">
        <v>318</v>
      </c>
      <c r="P194" s="185" t="s">
        <v>319</v>
      </c>
      <c r="Q194" s="159">
        <v>0</v>
      </c>
      <c r="R194" s="159">
        <f>ROUND(E194*Q194,2)</f>
        <v>0</v>
      </c>
      <c r="S194" s="159"/>
      <c r="T194" s="159" t="s">
        <v>207</v>
      </c>
      <c r="U194" s="149"/>
      <c r="V194" s="149"/>
      <c r="W194" s="149"/>
      <c r="X194" s="149"/>
      <c r="Y194" s="149"/>
      <c r="Z194" s="149"/>
      <c r="AA194" s="149"/>
      <c r="AB194" s="149"/>
      <c r="AC194" s="149" t="s">
        <v>396</v>
      </c>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row>
    <row r="195" spans="1:56" ht="22.5" outlineLevel="1" x14ac:dyDescent="0.2">
      <c r="A195" s="179">
        <v>171</v>
      </c>
      <c r="B195" s="180" t="s">
        <v>1419</v>
      </c>
      <c r="C195" s="188" t="s">
        <v>1393</v>
      </c>
      <c r="D195" s="181" t="s">
        <v>921</v>
      </c>
      <c r="E195" s="182">
        <v>20</v>
      </c>
      <c r="F195" s="183"/>
      <c r="G195" s="184">
        <f>ROUND(E195*F195,2)</f>
        <v>0</v>
      </c>
      <c r="H195" s="183">
        <v>30</v>
      </c>
      <c r="I195" s="184">
        <f>ROUND(E195*H195,2)</f>
        <v>600</v>
      </c>
      <c r="J195" s="183">
        <v>120</v>
      </c>
      <c r="K195" s="184">
        <f>ROUND(E195*J195,2)</f>
        <v>2400</v>
      </c>
      <c r="L195" s="184">
        <v>21</v>
      </c>
      <c r="M195" s="184">
        <f>G195*(1+L195/100)</f>
        <v>0</v>
      </c>
      <c r="N195" s="184"/>
      <c r="O195" s="184" t="s">
        <v>318</v>
      </c>
      <c r="P195" s="185" t="s">
        <v>319</v>
      </c>
      <c r="Q195" s="159">
        <v>0</v>
      </c>
      <c r="R195" s="159">
        <f>ROUND(E195*Q195,2)</f>
        <v>0</v>
      </c>
      <c r="S195" s="159"/>
      <c r="T195" s="159" t="s">
        <v>207</v>
      </c>
      <c r="U195" s="149"/>
      <c r="V195" s="149"/>
      <c r="W195" s="149"/>
      <c r="X195" s="149"/>
      <c r="Y195" s="149"/>
      <c r="Z195" s="149"/>
      <c r="AA195" s="149"/>
      <c r="AB195" s="149"/>
      <c r="AC195" s="149" t="s">
        <v>396</v>
      </c>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row>
    <row r="196" spans="1:56" ht="22.5" outlineLevel="1" x14ac:dyDescent="0.2">
      <c r="A196" s="179">
        <v>172</v>
      </c>
      <c r="B196" s="180" t="s">
        <v>1420</v>
      </c>
      <c r="C196" s="188" t="s">
        <v>1415</v>
      </c>
      <c r="D196" s="181" t="s">
        <v>921</v>
      </c>
      <c r="E196" s="182">
        <v>40</v>
      </c>
      <c r="F196" s="183"/>
      <c r="G196" s="184">
        <f>ROUND(E196*F196,2)</f>
        <v>0</v>
      </c>
      <c r="H196" s="183">
        <v>50</v>
      </c>
      <c r="I196" s="184">
        <f>ROUND(E196*H196,2)</f>
        <v>2000</v>
      </c>
      <c r="J196" s="183">
        <v>150</v>
      </c>
      <c r="K196" s="184">
        <f>ROUND(E196*J196,2)</f>
        <v>6000</v>
      </c>
      <c r="L196" s="184">
        <v>21</v>
      </c>
      <c r="M196" s="184">
        <f>G196*(1+L196/100)</f>
        <v>0</v>
      </c>
      <c r="N196" s="184"/>
      <c r="O196" s="184" t="s">
        <v>318</v>
      </c>
      <c r="P196" s="185" t="s">
        <v>319</v>
      </c>
      <c r="Q196" s="159">
        <v>0</v>
      </c>
      <c r="R196" s="159">
        <f>ROUND(E196*Q196,2)</f>
        <v>0</v>
      </c>
      <c r="S196" s="159"/>
      <c r="T196" s="159" t="s">
        <v>207</v>
      </c>
      <c r="U196" s="149"/>
      <c r="V196" s="149"/>
      <c r="W196" s="149"/>
      <c r="X196" s="149"/>
      <c r="Y196" s="149"/>
      <c r="Z196" s="149"/>
      <c r="AA196" s="149"/>
      <c r="AB196" s="149"/>
      <c r="AC196" s="149" t="s">
        <v>396</v>
      </c>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row>
    <row r="197" spans="1:56" ht="22.5" outlineLevel="1" x14ac:dyDescent="0.2">
      <c r="A197" s="179">
        <v>173</v>
      </c>
      <c r="B197" s="180" t="s">
        <v>1421</v>
      </c>
      <c r="C197" s="188" t="s">
        <v>1399</v>
      </c>
      <c r="D197" s="181" t="s">
        <v>921</v>
      </c>
      <c r="E197" s="182">
        <v>2</v>
      </c>
      <c r="F197" s="183"/>
      <c r="G197" s="184">
        <f>ROUND(E197*F197,2)</f>
        <v>0</v>
      </c>
      <c r="H197" s="183">
        <v>15</v>
      </c>
      <c r="I197" s="184">
        <f>ROUND(E197*H197,2)</f>
        <v>30</v>
      </c>
      <c r="J197" s="183">
        <v>80</v>
      </c>
      <c r="K197" s="184">
        <f>ROUND(E197*J197,2)</f>
        <v>160</v>
      </c>
      <c r="L197" s="184">
        <v>21</v>
      </c>
      <c r="M197" s="184">
        <f>G197*(1+L197/100)</f>
        <v>0</v>
      </c>
      <c r="N197" s="184"/>
      <c r="O197" s="184" t="s">
        <v>318</v>
      </c>
      <c r="P197" s="185" t="s">
        <v>319</v>
      </c>
      <c r="Q197" s="159">
        <v>0</v>
      </c>
      <c r="R197" s="159">
        <f>ROUND(E197*Q197,2)</f>
        <v>0</v>
      </c>
      <c r="S197" s="159"/>
      <c r="T197" s="159" t="s">
        <v>207</v>
      </c>
      <c r="U197" s="149"/>
      <c r="V197" s="149"/>
      <c r="W197" s="149"/>
      <c r="X197" s="149"/>
      <c r="Y197" s="149"/>
      <c r="Z197" s="149"/>
      <c r="AA197" s="149"/>
      <c r="AB197" s="149"/>
      <c r="AC197" s="149" t="s">
        <v>396</v>
      </c>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row>
    <row r="198" spans="1:56" ht="22.5" outlineLevel="1" x14ac:dyDescent="0.2">
      <c r="A198" s="179">
        <v>174</v>
      </c>
      <c r="B198" s="180" t="s">
        <v>1422</v>
      </c>
      <c r="C198" s="188" t="s">
        <v>1403</v>
      </c>
      <c r="D198" s="181" t="s">
        <v>921</v>
      </c>
      <c r="E198" s="182">
        <v>16</v>
      </c>
      <c r="F198" s="183"/>
      <c r="G198" s="184">
        <f>ROUND(E198*F198,2)</f>
        <v>0</v>
      </c>
      <c r="H198" s="183">
        <v>60</v>
      </c>
      <c r="I198" s="184">
        <f>ROUND(E198*H198,2)</f>
        <v>960</v>
      </c>
      <c r="J198" s="183">
        <v>190</v>
      </c>
      <c r="K198" s="184">
        <f>ROUND(E198*J198,2)</f>
        <v>3040</v>
      </c>
      <c r="L198" s="184">
        <v>21</v>
      </c>
      <c r="M198" s="184">
        <f>G198*(1+L198/100)</f>
        <v>0</v>
      </c>
      <c r="N198" s="184"/>
      <c r="O198" s="184" t="s">
        <v>318</v>
      </c>
      <c r="P198" s="185" t="s">
        <v>319</v>
      </c>
      <c r="Q198" s="159">
        <v>0</v>
      </c>
      <c r="R198" s="159">
        <f>ROUND(E198*Q198,2)</f>
        <v>0</v>
      </c>
      <c r="S198" s="159"/>
      <c r="T198" s="159" t="s">
        <v>207</v>
      </c>
      <c r="U198" s="149"/>
      <c r="V198" s="149"/>
      <c r="W198" s="149"/>
      <c r="X198" s="149"/>
      <c r="Y198" s="149"/>
      <c r="Z198" s="149"/>
      <c r="AA198" s="149"/>
      <c r="AB198" s="149"/>
      <c r="AC198" s="149" t="s">
        <v>396</v>
      </c>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row>
    <row r="199" spans="1:56" x14ac:dyDescent="0.2">
      <c r="A199" s="161" t="s">
        <v>314</v>
      </c>
      <c r="B199" s="162" t="s">
        <v>260</v>
      </c>
      <c r="C199" s="186" t="s">
        <v>261</v>
      </c>
      <c r="D199" s="163"/>
      <c r="E199" s="164"/>
      <c r="F199" s="165"/>
      <c r="G199" s="165">
        <f>SUMIF(AC200:AC202,"&lt;&gt;NOR",G200:G202)</f>
        <v>0</v>
      </c>
      <c r="H199" s="165"/>
      <c r="I199" s="165">
        <f>SUM(I200:I202)</f>
        <v>36460</v>
      </c>
      <c r="J199" s="165"/>
      <c r="K199" s="165">
        <f>SUM(K200:K202)</f>
        <v>29060</v>
      </c>
      <c r="L199" s="165"/>
      <c r="M199" s="165">
        <f>SUM(M200:M202)</f>
        <v>0</v>
      </c>
      <c r="N199" s="165"/>
      <c r="O199" s="165"/>
      <c r="P199" s="166"/>
      <c r="Q199" s="160"/>
      <c r="R199" s="160">
        <f>SUM(R200:R202)</f>
        <v>0</v>
      </c>
      <c r="S199" s="160"/>
      <c r="T199" s="160"/>
      <c r="AC199" t="s">
        <v>315</v>
      </c>
    </row>
    <row r="200" spans="1:56" ht="22.5" outlineLevel="1" x14ac:dyDescent="0.2">
      <c r="A200" s="179">
        <v>175</v>
      </c>
      <c r="B200" s="180" t="s">
        <v>1423</v>
      </c>
      <c r="C200" s="188" t="s">
        <v>1424</v>
      </c>
      <c r="D200" s="181" t="s">
        <v>730</v>
      </c>
      <c r="E200" s="182">
        <v>370</v>
      </c>
      <c r="F200" s="183"/>
      <c r="G200" s="184">
        <f>ROUND(E200*F200,2)</f>
        <v>0</v>
      </c>
      <c r="H200" s="183">
        <v>90</v>
      </c>
      <c r="I200" s="184">
        <f>ROUND(E200*H200,2)</f>
        <v>33300</v>
      </c>
      <c r="J200" s="183">
        <v>70</v>
      </c>
      <c r="K200" s="184">
        <f>ROUND(E200*J200,2)</f>
        <v>25900</v>
      </c>
      <c r="L200" s="184">
        <v>21</v>
      </c>
      <c r="M200" s="184">
        <f>G200*(1+L200/100)</f>
        <v>0</v>
      </c>
      <c r="N200" s="184"/>
      <c r="O200" s="184" t="s">
        <v>318</v>
      </c>
      <c r="P200" s="185" t="s">
        <v>319</v>
      </c>
      <c r="Q200" s="159">
        <v>0</v>
      </c>
      <c r="R200" s="159">
        <f>ROUND(E200*Q200,2)</f>
        <v>0</v>
      </c>
      <c r="S200" s="159"/>
      <c r="T200" s="159" t="s">
        <v>207</v>
      </c>
      <c r="U200" s="149"/>
      <c r="V200" s="149"/>
      <c r="W200" s="149"/>
      <c r="X200" s="149"/>
      <c r="Y200" s="149"/>
      <c r="Z200" s="149"/>
      <c r="AA200" s="149"/>
      <c r="AB200" s="149"/>
      <c r="AC200" s="149" t="s">
        <v>396</v>
      </c>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row>
    <row r="201" spans="1:56" ht="22.5" outlineLevel="1" x14ac:dyDescent="0.2">
      <c r="A201" s="179">
        <v>176</v>
      </c>
      <c r="B201" s="180" t="s">
        <v>1425</v>
      </c>
      <c r="C201" s="188" t="s">
        <v>1395</v>
      </c>
      <c r="D201" s="181" t="s">
        <v>730</v>
      </c>
      <c r="E201" s="182">
        <v>34</v>
      </c>
      <c r="F201" s="183"/>
      <c r="G201" s="184">
        <f>ROUND(E201*F201,2)</f>
        <v>0</v>
      </c>
      <c r="H201" s="183">
        <v>40</v>
      </c>
      <c r="I201" s="184">
        <f>ROUND(E201*H201,2)</f>
        <v>1360</v>
      </c>
      <c r="J201" s="183">
        <v>40</v>
      </c>
      <c r="K201" s="184">
        <f>ROUND(E201*J201,2)</f>
        <v>1360</v>
      </c>
      <c r="L201" s="184">
        <v>21</v>
      </c>
      <c r="M201" s="184">
        <f>G201*(1+L201/100)</f>
        <v>0</v>
      </c>
      <c r="N201" s="184"/>
      <c r="O201" s="184" t="s">
        <v>318</v>
      </c>
      <c r="P201" s="185" t="s">
        <v>319</v>
      </c>
      <c r="Q201" s="159">
        <v>0</v>
      </c>
      <c r="R201" s="159">
        <f>ROUND(E201*Q201,2)</f>
        <v>0</v>
      </c>
      <c r="S201" s="159"/>
      <c r="T201" s="159" t="s">
        <v>207</v>
      </c>
      <c r="U201" s="149"/>
      <c r="V201" s="149"/>
      <c r="W201" s="149"/>
      <c r="X201" s="149"/>
      <c r="Y201" s="149"/>
      <c r="Z201" s="149"/>
      <c r="AA201" s="149"/>
      <c r="AB201" s="149"/>
      <c r="AC201" s="149" t="s">
        <v>396</v>
      </c>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row>
    <row r="202" spans="1:56" ht="22.5" outlineLevel="1" x14ac:dyDescent="0.2">
      <c r="A202" s="179">
        <v>177</v>
      </c>
      <c r="B202" s="180" t="s">
        <v>1426</v>
      </c>
      <c r="C202" s="188" t="s">
        <v>1427</v>
      </c>
      <c r="D202" s="181" t="s">
        <v>730</v>
      </c>
      <c r="E202" s="182">
        <v>60</v>
      </c>
      <c r="F202" s="183"/>
      <c r="G202" s="184">
        <f>ROUND(E202*F202,2)</f>
        <v>0</v>
      </c>
      <c r="H202" s="183">
        <v>30</v>
      </c>
      <c r="I202" s="184">
        <f>ROUND(E202*H202,2)</f>
        <v>1800</v>
      </c>
      <c r="J202" s="183">
        <v>30</v>
      </c>
      <c r="K202" s="184">
        <f>ROUND(E202*J202,2)</f>
        <v>1800</v>
      </c>
      <c r="L202" s="184">
        <v>21</v>
      </c>
      <c r="M202" s="184">
        <f>G202*(1+L202/100)</f>
        <v>0</v>
      </c>
      <c r="N202" s="184"/>
      <c r="O202" s="184" t="s">
        <v>318</v>
      </c>
      <c r="P202" s="185" t="s">
        <v>319</v>
      </c>
      <c r="Q202" s="159">
        <v>0</v>
      </c>
      <c r="R202" s="159">
        <f>ROUND(E202*Q202,2)</f>
        <v>0</v>
      </c>
      <c r="S202" s="159"/>
      <c r="T202" s="159" t="s">
        <v>207</v>
      </c>
      <c r="U202" s="149"/>
      <c r="V202" s="149"/>
      <c r="W202" s="149"/>
      <c r="X202" s="149"/>
      <c r="Y202" s="149"/>
      <c r="Z202" s="149"/>
      <c r="AA202" s="149"/>
      <c r="AB202" s="149"/>
      <c r="AC202" s="149" t="s">
        <v>396</v>
      </c>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row>
    <row r="203" spans="1:56" x14ac:dyDescent="0.2">
      <c r="A203" s="161" t="s">
        <v>314</v>
      </c>
      <c r="B203" s="162" t="s">
        <v>262</v>
      </c>
      <c r="C203" s="186" t="s">
        <v>263</v>
      </c>
      <c r="D203" s="163"/>
      <c r="E203" s="164"/>
      <c r="F203" s="165"/>
      <c r="G203" s="165">
        <f>SUMIF(AC204:AC206,"&lt;&gt;NOR",G204:G206)</f>
        <v>0</v>
      </c>
      <c r="H203" s="165"/>
      <c r="I203" s="165">
        <f>SUM(I204:I206)</f>
        <v>5900</v>
      </c>
      <c r="J203" s="165"/>
      <c r="K203" s="165">
        <f>SUM(K204:K206)</f>
        <v>5900</v>
      </c>
      <c r="L203" s="165"/>
      <c r="M203" s="165">
        <f>SUM(M204:M206)</f>
        <v>0</v>
      </c>
      <c r="N203" s="165"/>
      <c r="O203" s="165"/>
      <c r="P203" s="166"/>
      <c r="Q203" s="160"/>
      <c r="R203" s="160">
        <f>SUM(R204:R206)</f>
        <v>0</v>
      </c>
      <c r="S203" s="160"/>
      <c r="T203" s="160"/>
      <c r="AC203" t="s">
        <v>315</v>
      </c>
    </row>
    <row r="204" spans="1:56" ht="22.5" outlineLevel="1" x14ac:dyDescent="0.2">
      <c r="A204" s="179">
        <v>178</v>
      </c>
      <c r="B204" s="180" t="s">
        <v>1428</v>
      </c>
      <c r="C204" s="188" t="s">
        <v>1424</v>
      </c>
      <c r="D204" s="181" t="s">
        <v>921</v>
      </c>
      <c r="E204" s="182">
        <v>2</v>
      </c>
      <c r="F204" s="183"/>
      <c r="G204" s="184">
        <f>ROUND(E204*F204,2)</f>
        <v>0</v>
      </c>
      <c r="H204" s="183">
        <v>100</v>
      </c>
      <c r="I204" s="184">
        <f>ROUND(E204*H204,2)</f>
        <v>200</v>
      </c>
      <c r="J204" s="183">
        <v>100</v>
      </c>
      <c r="K204" s="184">
        <f>ROUND(E204*J204,2)</f>
        <v>200</v>
      </c>
      <c r="L204" s="184">
        <v>21</v>
      </c>
      <c r="M204" s="184">
        <f>G204*(1+L204/100)</f>
        <v>0</v>
      </c>
      <c r="N204" s="184"/>
      <c r="O204" s="184" t="s">
        <v>318</v>
      </c>
      <c r="P204" s="185" t="s">
        <v>319</v>
      </c>
      <c r="Q204" s="159">
        <v>0</v>
      </c>
      <c r="R204" s="159">
        <f>ROUND(E204*Q204,2)</f>
        <v>0</v>
      </c>
      <c r="S204" s="159"/>
      <c r="T204" s="159" t="s">
        <v>207</v>
      </c>
      <c r="U204" s="149"/>
      <c r="V204" s="149"/>
      <c r="W204" s="149"/>
      <c r="X204" s="149"/>
      <c r="Y204" s="149"/>
      <c r="Z204" s="149"/>
      <c r="AA204" s="149"/>
      <c r="AB204" s="149"/>
      <c r="AC204" s="149" t="s">
        <v>396</v>
      </c>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row>
    <row r="205" spans="1:56" ht="22.5" outlineLevel="1" x14ac:dyDescent="0.2">
      <c r="A205" s="179">
        <v>179</v>
      </c>
      <c r="B205" s="180" t="s">
        <v>1429</v>
      </c>
      <c r="C205" s="188" t="s">
        <v>1395</v>
      </c>
      <c r="D205" s="181" t="s">
        <v>921</v>
      </c>
      <c r="E205" s="182">
        <v>10</v>
      </c>
      <c r="F205" s="183"/>
      <c r="G205" s="184">
        <f>ROUND(E205*F205,2)</f>
        <v>0</v>
      </c>
      <c r="H205" s="183">
        <v>90</v>
      </c>
      <c r="I205" s="184">
        <f>ROUND(E205*H205,2)</f>
        <v>900</v>
      </c>
      <c r="J205" s="183">
        <v>90</v>
      </c>
      <c r="K205" s="184">
        <f>ROUND(E205*J205,2)</f>
        <v>900</v>
      </c>
      <c r="L205" s="184">
        <v>21</v>
      </c>
      <c r="M205" s="184">
        <f>G205*(1+L205/100)</f>
        <v>0</v>
      </c>
      <c r="N205" s="184"/>
      <c r="O205" s="184" t="s">
        <v>318</v>
      </c>
      <c r="P205" s="185" t="s">
        <v>319</v>
      </c>
      <c r="Q205" s="159">
        <v>0</v>
      </c>
      <c r="R205" s="159">
        <f>ROUND(E205*Q205,2)</f>
        <v>0</v>
      </c>
      <c r="S205" s="159"/>
      <c r="T205" s="159" t="s">
        <v>207</v>
      </c>
      <c r="U205" s="149"/>
      <c r="V205" s="149"/>
      <c r="W205" s="149"/>
      <c r="X205" s="149"/>
      <c r="Y205" s="149"/>
      <c r="Z205" s="149"/>
      <c r="AA205" s="149"/>
      <c r="AB205" s="149"/>
      <c r="AC205" s="149" t="s">
        <v>396</v>
      </c>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row>
    <row r="206" spans="1:56" ht="22.5" outlineLevel="1" x14ac:dyDescent="0.2">
      <c r="A206" s="179">
        <v>180</v>
      </c>
      <c r="B206" s="180" t="s">
        <v>1430</v>
      </c>
      <c r="C206" s="188" t="s">
        <v>1427</v>
      </c>
      <c r="D206" s="181" t="s">
        <v>921</v>
      </c>
      <c r="E206" s="182">
        <v>60</v>
      </c>
      <c r="F206" s="183"/>
      <c r="G206" s="184">
        <f>ROUND(E206*F206,2)</f>
        <v>0</v>
      </c>
      <c r="H206" s="183">
        <v>80</v>
      </c>
      <c r="I206" s="184">
        <f>ROUND(E206*H206,2)</f>
        <v>4800</v>
      </c>
      <c r="J206" s="183">
        <v>80</v>
      </c>
      <c r="K206" s="184">
        <f>ROUND(E206*J206,2)</f>
        <v>4800</v>
      </c>
      <c r="L206" s="184">
        <v>21</v>
      </c>
      <c r="M206" s="184">
        <f>G206*(1+L206/100)</f>
        <v>0</v>
      </c>
      <c r="N206" s="184"/>
      <c r="O206" s="184" t="s">
        <v>318</v>
      </c>
      <c r="P206" s="185" t="s">
        <v>319</v>
      </c>
      <c r="Q206" s="159">
        <v>0</v>
      </c>
      <c r="R206" s="159">
        <f>ROUND(E206*Q206,2)</f>
        <v>0</v>
      </c>
      <c r="S206" s="159"/>
      <c r="T206" s="159" t="s">
        <v>207</v>
      </c>
      <c r="U206" s="149"/>
      <c r="V206" s="149"/>
      <c r="W206" s="149"/>
      <c r="X206" s="149"/>
      <c r="Y206" s="149"/>
      <c r="Z206" s="149"/>
      <c r="AA206" s="149"/>
      <c r="AB206" s="149"/>
      <c r="AC206" s="149" t="s">
        <v>396</v>
      </c>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row>
    <row r="207" spans="1:56" ht="25.5" x14ac:dyDescent="0.2">
      <c r="A207" s="161" t="s">
        <v>314</v>
      </c>
      <c r="B207" s="162" t="s">
        <v>264</v>
      </c>
      <c r="C207" s="186" t="s">
        <v>265</v>
      </c>
      <c r="D207" s="163"/>
      <c r="E207" s="164"/>
      <c r="F207" s="165"/>
      <c r="G207" s="165">
        <f>SUMIF(AC208:AC224,"&lt;&gt;NOR",G208:G224)</f>
        <v>0</v>
      </c>
      <c r="H207" s="165"/>
      <c r="I207" s="165">
        <f>SUM(I208:I224)</f>
        <v>112320</v>
      </c>
      <c r="J207" s="165"/>
      <c r="K207" s="165">
        <f>SUM(K208:K224)</f>
        <v>96820</v>
      </c>
      <c r="L207" s="165"/>
      <c r="M207" s="165">
        <f>SUM(M208:M224)</f>
        <v>0</v>
      </c>
      <c r="N207" s="165"/>
      <c r="O207" s="165"/>
      <c r="P207" s="166"/>
      <c r="Q207" s="160"/>
      <c r="R207" s="160">
        <f>SUM(R208:R224)</f>
        <v>0</v>
      </c>
      <c r="S207" s="160"/>
      <c r="T207" s="160"/>
      <c r="AC207" t="s">
        <v>315</v>
      </c>
    </row>
    <row r="208" spans="1:56" outlineLevel="1" x14ac:dyDescent="0.2">
      <c r="A208" s="179">
        <v>181</v>
      </c>
      <c r="B208" s="180" t="s">
        <v>1431</v>
      </c>
      <c r="C208" s="188" t="s">
        <v>829</v>
      </c>
      <c r="D208" s="181" t="s">
        <v>1432</v>
      </c>
      <c r="E208" s="182">
        <v>4</v>
      </c>
      <c r="F208" s="183"/>
      <c r="G208" s="184">
        <f t="shared" ref="G208:G224" si="35">ROUND(E208*F208,2)</f>
        <v>0</v>
      </c>
      <c r="H208" s="183">
        <v>3500</v>
      </c>
      <c r="I208" s="184">
        <f t="shared" ref="I208:I224" si="36">ROUND(E208*H208,2)</f>
        <v>14000</v>
      </c>
      <c r="J208" s="183">
        <v>3500</v>
      </c>
      <c r="K208" s="184">
        <f t="shared" ref="K208:K224" si="37">ROUND(E208*J208,2)</f>
        <v>14000</v>
      </c>
      <c r="L208" s="184">
        <v>21</v>
      </c>
      <c r="M208" s="184">
        <f t="shared" ref="M208:M224" si="38">G208*(1+L208/100)</f>
        <v>0</v>
      </c>
      <c r="N208" s="184"/>
      <c r="O208" s="184" t="s">
        <v>318</v>
      </c>
      <c r="P208" s="185" t="s">
        <v>319</v>
      </c>
      <c r="Q208" s="159">
        <v>0</v>
      </c>
      <c r="R208" s="159">
        <f t="shared" ref="R208:R224" si="39">ROUND(E208*Q208,2)</f>
        <v>0</v>
      </c>
      <c r="S208" s="159"/>
      <c r="T208" s="159" t="s">
        <v>207</v>
      </c>
      <c r="U208" s="149"/>
      <c r="V208" s="149"/>
      <c r="W208" s="149"/>
      <c r="X208" s="149"/>
      <c r="Y208" s="149"/>
      <c r="Z208" s="149"/>
      <c r="AA208" s="149"/>
      <c r="AB208" s="149"/>
      <c r="AC208" s="149" t="s">
        <v>396</v>
      </c>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row>
    <row r="209" spans="1:56" outlineLevel="1" x14ac:dyDescent="0.2">
      <c r="A209" s="179">
        <v>182</v>
      </c>
      <c r="B209" s="180" t="s">
        <v>1433</v>
      </c>
      <c r="C209" s="188" t="s">
        <v>795</v>
      </c>
      <c r="D209" s="181" t="s">
        <v>603</v>
      </c>
      <c r="E209" s="182">
        <v>1</v>
      </c>
      <c r="F209" s="183"/>
      <c r="G209" s="184">
        <f t="shared" si="35"/>
        <v>0</v>
      </c>
      <c r="H209" s="183">
        <v>1000</v>
      </c>
      <c r="I209" s="184">
        <f t="shared" si="36"/>
        <v>1000</v>
      </c>
      <c r="J209" s="183">
        <v>1000</v>
      </c>
      <c r="K209" s="184">
        <f t="shared" si="37"/>
        <v>1000</v>
      </c>
      <c r="L209" s="184">
        <v>21</v>
      </c>
      <c r="M209" s="184">
        <f t="shared" si="38"/>
        <v>0</v>
      </c>
      <c r="N209" s="184"/>
      <c r="O209" s="184" t="s">
        <v>318</v>
      </c>
      <c r="P209" s="185" t="s">
        <v>319</v>
      </c>
      <c r="Q209" s="159">
        <v>0</v>
      </c>
      <c r="R209" s="159">
        <f t="shared" si="39"/>
        <v>0</v>
      </c>
      <c r="S209" s="159"/>
      <c r="T209" s="159" t="s">
        <v>207</v>
      </c>
      <c r="U209" s="149"/>
      <c r="V209" s="149"/>
      <c r="W209" s="149"/>
      <c r="X209" s="149"/>
      <c r="Y209" s="149"/>
      <c r="Z209" s="149"/>
      <c r="AA209" s="149"/>
      <c r="AB209" s="149"/>
      <c r="AC209" s="149" t="s">
        <v>396</v>
      </c>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row>
    <row r="210" spans="1:56" outlineLevel="1" x14ac:dyDescent="0.2">
      <c r="A210" s="179">
        <v>183</v>
      </c>
      <c r="B210" s="180" t="s">
        <v>1434</v>
      </c>
      <c r="C210" s="188" t="s">
        <v>1435</v>
      </c>
      <c r="D210" s="181" t="s">
        <v>603</v>
      </c>
      <c r="E210" s="182">
        <v>1</v>
      </c>
      <c r="F210" s="183"/>
      <c r="G210" s="184">
        <f t="shared" si="35"/>
        <v>0</v>
      </c>
      <c r="H210" s="183">
        <v>10000</v>
      </c>
      <c r="I210" s="184">
        <f t="shared" si="36"/>
        <v>10000</v>
      </c>
      <c r="J210" s="183">
        <v>10000</v>
      </c>
      <c r="K210" s="184">
        <f t="shared" si="37"/>
        <v>10000</v>
      </c>
      <c r="L210" s="184">
        <v>21</v>
      </c>
      <c r="M210" s="184">
        <f t="shared" si="38"/>
        <v>0</v>
      </c>
      <c r="N210" s="184"/>
      <c r="O210" s="184" t="s">
        <v>318</v>
      </c>
      <c r="P210" s="185" t="s">
        <v>319</v>
      </c>
      <c r="Q210" s="159">
        <v>0</v>
      </c>
      <c r="R210" s="159">
        <f t="shared" si="39"/>
        <v>0</v>
      </c>
      <c r="S210" s="159"/>
      <c r="T210" s="159" t="s">
        <v>207</v>
      </c>
      <c r="U210" s="149"/>
      <c r="V210" s="149"/>
      <c r="W210" s="149"/>
      <c r="X210" s="149"/>
      <c r="Y210" s="149"/>
      <c r="Z210" s="149"/>
      <c r="AA210" s="149"/>
      <c r="AB210" s="149"/>
      <c r="AC210" s="149" t="s">
        <v>396</v>
      </c>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row>
    <row r="211" spans="1:56" outlineLevel="1" x14ac:dyDescent="0.2">
      <c r="A211" s="179">
        <v>184</v>
      </c>
      <c r="B211" s="180" t="s">
        <v>1436</v>
      </c>
      <c r="C211" s="188" t="s">
        <v>1437</v>
      </c>
      <c r="D211" s="181" t="s">
        <v>603</v>
      </c>
      <c r="E211" s="182">
        <v>1</v>
      </c>
      <c r="F211" s="183"/>
      <c r="G211" s="184">
        <f t="shared" si="35"/>
        <v>0</v>
      </c>
      <c r="H211" s="183">
        <v>10000</v>
      </c>
      <c r="I211" s="184">
        <f t="shared" si="36"/>
        <v>10000</v>
      </c>
      <c r="J211" s="183">
        <v>10000</v>
      </c>
      <c r="K211" s="184">
        <f t="shared" si="37"/>
        <v>10000</v>
      </c>
      <c r="L211" s="184">
        <v>21</v>
      </c>
      <c r="M211" s="184">
        <f t="shared" si="38"/>
        <v>0</v>
      </c>
      <c r="N211" s="184"/>
      <c r="O211" s="184" t="s">
        <v>318</v>
      </c>
      <c r="P211" s="185" t="s">
        <v>319</v>
      </c>
      <c r="Q211" s="159">
        <v>0</v>
      </c>
      <c r="R211" s="159">
        <f t="shared" si="39"/>
        <v>0</v>
      </c>
      <c r="S211" s="159"/>
      <c r="T211" s="159" t="s">
        <v>207</v>
      </c>
      <c r="U211" s="149"/>
      <c r="V211" s="149"/>
      <c r="W211" s="149"/>
      <c r="X211" s="149"/>
      <c r="Y211" s="149"/>
      <c r="Z211" s="149"/>
      <c r="AA211" s="149"/>
      <c r="AB211" s="149"/>
      <c r="AC211" s="149" t="s">
        <v>396</v>
      </c>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row>
    <row r="212" spans="1:56" outlineLevel="1" x14ac:dyDescent="0.2">
      <c r="A212" s="179">
        <v>185</v>
      </c>
      <c r="B212" s="180" t="s">
        <v>1438</v>
      </c>
      <c r="C212" s="188" t="s">
        <v>793</v>
      </c>
      <c r="D212" s="181" t="s">
        <v>789</v>
      </c>
      <c r="E212" s="182">
        <v>100</v>
      </c>
      <c r="F212" s="183"/>
      <c r="G212" s="184">
        <f t="shared" si="35"/>
        <v>0</v>
      </c>
      <c r="H212" s="183">
        <v>60</v>
      </c>
      <c r="I212" s="184">
        <f t="shared" si="36"/>
        <v>6000</v>
      </c>
      <c r="J212" s="183">
        <v>60</v>
      </c>
      <c r="K212" s="184">
        <f t="shared" si="37"/>
        <v>6000</v>
      </c>
      <c r="L212" s="184">
        <v>21</v>
      </c>
      <c r="M212" s="184">
        <f t="shared" si="38"/>
        <v>0</v>
      </c>
      <c r="N212" s="184"/>
      <c r="O212" s="184" t="s">
        <v>318</v>
      </c>
      <c r="P212" s="185" t="s">
        <v>319</v>
      </c>
      <c r="Q212" s="159">
        <v>0</v>
      </c>
      <c r="R212" s="159">
        <f t="shared" si="39"/>
        <v>0</v>
      </c>
      <c r="S212" s="159"/>
      <c r="T212" s="159" t="s">
        <v>207</v>
      </c>
      <c r="U212" s="149"/>
      <c r="V212" s="149"/>
      <c r="W212" s="149"/>
      <c r="X212" s="149"/>
      <c r="Y212" s="149"/>
      <c r="Z212" s="149"/>
      <c r="AA212" s="149"/>
      <c r="AB212" s="149"/>
      <c r="AC212" s="149" t="s">
        <v>396</v>
      </c>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row>
    <row r="213" spans="1:56" outlineLevel="1" x14ac:dyDescent="0.2">
      <c r="A213" s="179">
        <v>186</v>
      </c>
      <c r="B213" s="180" t="s">
        <v>1439</v>
      </c>
      <c r="C213" s="188" t="s">
        <v>791</v>
      </c>
      <c r="D213" s="181" t="s">
        <v>921</v>
      </c>
      <c r="E213" s="182">
        <v>500</v>
      </c>
      <c r="F213" s="183"/>
      <c r="G213" s="184">
        <f t="shared" si="35"/>
        <v>0</v>
      </c>
      <c r="H213" s="183">
        <v>3</v>
      </c>
      <c r="I213" s="184">
        <f t="shared" si="36"/>
        <v>1500</v>
      </c>
      <c r="J213" s="183">
        <v>3</v>
      </c>
      <c r="K213" s="184">
        <f t="shared" si="37"/>
        <v>1500</v>
      </c>
      <c r="L213" s="184">
        <v>21</v>
      </c>
      <c r="M213" s="184">
        <f t="shared" si="38"/>
        <v>0</v>
      </c>
      <c r="N213" s="184"/>
      <c r="O213" s="184" t="s">
        <v>318</v>
      </c>
      <c r="P213" s="185" t="s">
        <v>319</v>
      </c>
      <c r="Q213" s="159">
        <v>0</v>
      </c>
      <c r="R213" s="159">
        <f t="shared" si="39"/>
        <v>0</v>
      </c>
      <c r="S213" s="159"/>
      <c r="T213" s="159" t="s">
        <v>207</v>
      </c>
      <c r="U213" s="149"/>
      <c r="V213" s="149"/>
      <c r="W213" s="149"/>
      <c r="X213" s="149"/>
      <c r="Y213" s="149"/>
      <c r="Z213" s="149"/>
      <c r="AA213" s="149"/>
      <c r="AB213" s="149"/>
      <c r="AC213" s="149" t="s">
        <v>396</v>
      </c>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row>
    <row r="214" spans="1:56" outlineLevel="1" x14ac:dyDescent="0.2">
      <c r="A214" s="179">
        <v>187</v>
      </c>
      <c r="B214" s="180" t="s">
        <v>1440</v>
      </c>
      <c r="C214" s="188" t="s">
        <v>1441</v>
      </c>
      <c r="D214" s="181" t="s">
        <v>789</v>
      </c>
      <c r="E214" s="182">
        <v>1</v>
      </c>
      <c r="F214" s="183"/>
      <c r="G214" s="184">
        <f t="shared" si="35"/>
        <v>0</v>
      </c>
      <c r="H214" s="183">
        <v>660</v>
      </c>
      <c r="I214" s="184">
        <f t="shared" si="36"/>
        <v>660</v>
      </c>
      <c r="J214" s="183">
        <v>660</v>
      </c>
      <c r="K214" s="184">
        <f t="shared" si="37"/>
        <v>660</v>
      </c>
      <c r="L214" s="184">
        <v>21</v>
      </c>
      <c r="M214" s="184">
        <f t="shared" si="38"/>
        <v>0</v>
      </c>
      <c r="N214" s="184"/>
      <c r="O214" s="184" t="s">
        <v>318</v>
      </c>
      <c r="P214" s="185" t="s">
        <v>319</v>
      </c>
      <c r="Q214" s="159">
        <v>0</v>
      </c>
      <c r="R214" s="159">
        <f t="shared" si="39"/>
        <v>0</v>
      </c>
      <c r="S214" s="159"/>
      <c r="T214" s="159" t="s">
        <v>207</v>
      </c>
      <c r="U214" s="149"/>
      <c r="V214" s="149"/>
      <c r="W214" s="149"/>
      <c r="X214" s="149"/>
      <c r="Y214" s="149"/>
      <c r="Z214" s="149"/>
      <c r="AA214" s="149"/>
      <c r="AB214" s="149"/>
      <c r="AC214" s="149" t="s">
        <v>396</v>
      </c>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row>
    <row r="215" spans="1:56" outlineLevel="1" x14ac:dyDescent="0.2">
      <c r="A215" s="179">
        <v>188</v>
      </c>
      <c r="B215" s="180" t="s">
        <v>1442</v>
      </c>
      <c r="C215" s="188" t="s">
        <v>1443</v>
      </c>
      <c r="D215" s="181" t="s">
        <v>789</v>
      </c>
      <c r="E215" s="182">
        <v>2</v>
      </c>
      <c r="F215" s="183"/>
      <c r="G215" s="184">
        <f t="shared" si="35"/>
        <v>0</v>
      </c>
      <c r="H215" s="183">
        <v>600</v>
      </c>
      <c r="I215" s="184">
        <f t="shared" si="36"/>
        <v>1200</v>
      </c>
      <c r="J215" s="183">
        <v>600</v>
      </c>
      <c r="K215" s="184">
        <f t="shared" si="37"/>
        <v>1200</v>
      </c>
      <c r="L215" s="184">
        <v>21</v>
      </c>
      <c r="M215" s="184">
        <f t="shared" si="38"/>
        <v>0</v>
      </c>
      <c r="N215" s="184"/>
      <c r="O215" s="184" t="s">
        <v>318</v>
      </c>
      <c r="P215" s="185" t="s">
        <v>319</v>
      </c>
      <c r="Q215" s="159">
        <v>0</v>
      </c>
      <c r="R215" s="159">
        <f t="shared" si="39"/>
        <v>0</v>
      </c>
      <c r="S215" s="159"/>
      <c r="T215" s="159" t="s">
        <v>207</v>
      </c>
      <c r="U215" s="149"/>
      <c r="V215" s="149"/>
      <c r="W215" s="149"/>
      <c r="X215" s="149"/>
      <c r="Y215" s="149"/>
      <c r="Z215" s="149"/>
      <c r="AA215" s="149"/>
      <c r="AB215" s="149"/>
      <c r="AC215" s="149" t="s">
        <v>396</v>
      </c>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row>
    <row r="216" spans="1:56" outlineLevel="1" x14ac:dyDescent="0.2">
      <c r="A216" s="179">
        <v>189</v>
      </c>
      <c r="B216" s="180" t="s">
        <v>1444</v>
      </c>
      <c r="C216" s="188" t="s">
        <v>1445</v>
      </c>
      <c r="D216" s="181" t="s">
        <v>789</v>
      </c>
      <c r="E216" s="182">
        <v>4</v>
      </c>
      <c r="F216" s="183"/>
      <c r="G216" s="184">
        <f t="shared" si="35"/>
        <v>0</v>
      </c>
      <c r="H216" s="183">
        <v>500</v>
      </c>
      <c r="I216" s="184">
        <f t="shared" si="36"/>
        <v>2000</v>
      </c>
      <c r="J216" s="183">
        <v>500</v>
      </c>
      <c r="K216" s="184">
        <f t="shared" si="37"/>
        <v>2000</v>
      </c>
      <c r="L216" s="184">
        <v>21</v>
      </c>
      <c r="M216" s="184">
        <f t="shared" si="38"/>
        <v>0</v>
      </c>
      <c r="N216" s="184"/>
      <c r="O216" s="184" t="s">
        <v>318</v>
      </c>
      <c r="P216" s="185" t="s">
        <v>319</v>
      </c>
      <c r="Q216" s="159">
        <v>0</v>
      </c>
      <c r="R216" s="159">
        <f t="shared" si="39"/>
        <v>0</v>
      </c>
      <c r="S216" s="159"/>
      <c r="T216" s="159" t="s">
        <v>207</v>
      </c>
      <c r="U216" s="149"/>
      <c r="V216" s="149"/>
      <c r="W216" s="149"/>
      <c r="X216" s="149"/>
      <c r="Y216" s="149"/>
      <c r="Z216" s="149"/>
      <c r="AA216" s="149"/>
      <c r="AB216" s="149"/>
      <c r="AC216" s="149" t="s">
        <v>396</v>
      </c>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row>
    <row r="217" spans="1:56" outlineLevel="1" x14ac:dyDescent="0.2">
      <c r="A217" s="179">
        <v>190</v>
      </c>
      <c r="B217" s="180" t="s">
        <v>1446</v>
      </c>
      <c r="C217" s="188" t="s">
        <v>1447</v>
      </c>
      <c r="D217" s="181" t="s">
        <v>730</v>
      </c>
      <c r="E217" s="182">
        <v>21</v>
      </c>
      <c r="F217" s="183"/>
      <c r="G217" s="184">
        <f t="shared" si="35"/>
        <v>0</v>
      </c>
      <c r="H217" s="183">
        <v>80</v>
      </c>
      <c r="I217" s="184">
        <f t="shared" si="36"/>
        <v>1680</v>
      </c>
      <c r="J217" s="183">
        <v>80</v>
      </c>
      <c r="K217" s="184">
        <f t="shared" si="37"/>
        <v>1680</v>
      </c>
      <c r="L217" s="184">
        <v>21</v>
      </c>
      <c r="M217" s="184">
        <f t="shared" si="38"/>
        <v>0</v>
      </c>
      <c r="N217" s="184"/>
      <c r="O217" s="184" t="s">
        <v>318</v>
      </c>
      <c r="P217" s="185" t="s">
        <v>319</v>
      </c>
      <c r="Q217" s="159">
        <v>0</v>
      </c>
      <c r="R217" s="159">
        <f t="shared" si="39"/>
        <v>0</v>
      </c>
      <c r="S217" s="159"/>
      <c r="T217" s="159" t="s">
        <v>207</v>
      </c>
      <c r="U217" s="149"/>
      <c r="V217" s="149"/>
      <c r="W217" s="149"/>
      <c r="X217" s="149"/>
      <c r="Y217" s="149"/>
      <c r="Z217" s="149"/>
      <c r="AA217" s="149"/>
      <c r="AB217" s="149"/>
      <c r="AC217" s="149" t="s">
        <v>396</v>
      </c>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row>
    <row r="218" spans="1:56" outlineLevel="1" x14ac:dyDescent="0.2">
      <c r="A218" s="179">
        <v>191</v>
      </c>
      <c r="B218" s="180" t="s">
        <v>1448</v>
      </c>
      <c r="C218" s="188" t="s">
        <v>1449</v>
      </c>
      <c r="D218" s="181" t="s">
        <v>730</v>
      </c>
      <c r="E218" s="182">
        <v>21</v>
      </c>
      <c r="F218" s="183"/>
      <c r="G218" s="184">
        <f t="shared" si="35"/>
        <v>0</v>
      </c>
      <c r="H218" s="183">
        <v>80</v>
      </c>
      <c r="I218" s="184">
        <f t="shared" si="36"/>
        <v>1680</v>
      </c>
      <c r="J218" s="183">
        <v>80</v>
      </c>
      <c r="K218" s="184">
        <f t="shared" si="37"/>
        <v>1680</v>
      </c>
      <c r="L218" s="184">
        <v>21</v>
      </c>
      <c r="M218" s="184">
        <f t="shared" si="38"/>
        <v>0</v>
      </c>
      <c r="N218" s="184"/>
      <c r="O218" s="184" t="s">
        <v>318</v>
      </c>
      <c r="P218" s="185" t="s">
        <v>319</v>
      </c>
      <c r="Q218" s="159">
        <v>0</v>
      </c>
      <c r="R218" s="159">
        <f t="shared" si="39"/>
        <v>0</v>
      </c>
      <c r="S218" s="159"/>
      <c r="T218" s="159" t="s">
        <v>207</v>
      </c>
      <c r="U218" s="149"/>
      <c r="V218" s="149"/>
      <c r="W218" s="149"/>
      <c r="X218" s="149"/>
      <c r="Y218" s="149"/>
      <c r="Z218" s="149"/>
      <c r="AA218" s="149"/>
      <c r="AB218" s="149"/>
      <c r="AC218" s="149" t="s">
        <v>396</v>
      </c>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row>
    <row r="219" spans="1:56" outlineLevel="1" x14ac:dyDescent="0.2">
      <c r="A219" s="179">
        <v>192</v>
      </c>
      <c r="B219" s="180" t="s">
        <v>1450</v>
      </c>
      <c r="C219" s="188" t="s">
        <v>1451</v>
      </c>
      <c r="D219" s="181" t="s">
        <v>730</v>
      </c>
      <c r="E219" s="182">
        <v>10</v>
      </c>
      <c r="F219" s="183"/>
      <c r="G219" s="184">
        <f t="shared" si="35"/>
        <v>0</v>
      </c>
      <c r="H219" s="183">
        <v>350</v>
      </c>
      <c r="I219" s="184">
        <f t="shared" si="36"/>
        <v>3500</v>
      </c>
      <c r="J219" s="183">
        <v>350</v>
      </c>
      <c r="K219" s="184">
        <f t="shared" si="37"/>
        <v>3500</v>
      </c>
      <c r="L219" s="184">
        <v>21</v>
      </c>
      <c r="M219" s="184">
        <f t="shared" si="38"/>
        <v>0</v>
      </c>
      <c r="N219" s="184"/>
      <c r="O219" s="184" t="s">
        <v>318</v>
      </c>
      <c r="P219" s="185" t="s">
        <v>319</v>
      </c>
      <c r="Q219" s="159">
        <v>0</v>
      </c>
      <c r="R219" s="159">
        <f t="shared" si="39"/>
        <v>0</v>
      </c>
      <c r="S219" s="159"/>
      <c r="T219" s="159" t="s">
        <v>207</v>
      </c>
      <c r="U219" s="149"/>
      <c r="V219" s="149"/>
      <c r="W219" s="149"/>
      <c r="X219" s="149"/>
      <c r="Y219" s="149"/>
      <c r="Z219" s="149"/>
      <c r="AA219" s="149"/>
      <c r="AB219" s="149"/>
      <c r="AC219" s="149" t="s">
        <v>396</v>
      </c>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row>
    <row r="220" spans="1:56" outlineLevel="1" x14ac:dyDescent="0.2">
      <c r="A220" s="179">
        <v>193</v>
      </c>
      <c r="B220" s="180" t="s">
        <v>1452</v>
      </c>
      <c r="C220" s="188" t="s">
        <v>1453</v>
      </c>
      <c r="D220" s="181" t="s">
        <v>730</v>
      </c>
      <c r="E220" s="182">
        <v>15</v>
      </c>
      <c r="F220" s="183"/>
      <c r="G220" s="184">
        <f t="shared" si="35"/>
        <v>0</v>
      </c>
      <c r="H220" s="183">
        <v>300</v>
      </c>
      <c r="I220" s="184">
        <f t="shared" si="36"/>
        <v>4500</v>
      </c>
      <c r="J220" s="183">
        <v>300</v>
      </c>
      <c r="K220" s="184">
        <f t="shared" si="37"/>
        <v>4500</v>
      </c>
      <c r="L220" s="184">
        <v>21</v>
      </c>
      <c r="M220" s="184">
        <f t="shared" si="38"/>
        <v>0</v>
      </c>
      <c r="N220" s="184"/>
      <c r="O220" s="184" t="s">
        <v>318</v>
      </c>
      <c r="P220" s="185" t="s">
        <v>319</v>
      </c>
      <c r="Q220" s="159">
        <v>0</v>
      </c>
      <c r="R220" s="159">
        <f t="shared" si="39"/>
        <v>0</v>
      </c>
      <c r="S220" s="159"/>
      <c r="T220" s="159" t="s">
        <v>207</v>
      </c>
      <c r="U220" s="149"/>
      <c r="V220" s="149"/>
      <c r="W220" s="149"/>
      <c r="X220" s="149"/>
      <c r="Y220" s="149"/>
      <c r="Z220" s="149"/>
      <c r="AA220" s="149"/>
      <c r="AB220" s="149"/>
      <c r="AC220" s="149" t="s">
        <v>396</v>
      </c>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row>
    <row r="221" spans="1:56" outlineLevel="1" x14ac:dyDescent="0.2">
      <c r="A221" s="179">
        <v>194</v>
      </c>
      <c r="B221" s="180" t="s">
        <v>1454</v>
      </c>
      <c r="C221" s="188" t="s">
        <v>778</v>
      </c>
      <c r="D221" s="181" t="s">
        <v>730</v>
      </c>
      <c r="E221" s="182">
        <v>35</v>
      </c>
      <c r="F221" s="183"/>
      <c r="G221" s="184">
        <f t="shared" si="35"/>
        <v>0</v>
      </c>
      <c r="H221" s="183">
        <v>900</v>
      </c>
      <c r="I221" s="184">
        <f t="shared" si="36"/>
        <v>31500</v>
      </c>
      <c r="J221" s="183">
        <v>600</v>
      </c>
      <c r="K221" s="184">
        <f t="shared" si="37"/>
        <v>21000</v>
      </c>
      <c r="L221" s="184">
        <v>21</v>
      </c>
      <c r="M221" s="184">
        <f t="shared" si="38"/>
        <v>0</v>
      </c>
      <c r="N221" s="184"/>
      <c r="O221" s="184" t="s">
        <v>318</v>
      </c>
      <c r="P221" s="185" t="s">
        <v>319</v>
      </c>
      <c r="Q221" s="159">
        <v>0</v>
      </c>
      <c r="R221" s="159">
        <f t="shared" si="39"/>
        <v>0</v>
      </c>
      <c r="S221" s="159"/>
      <c r="T221" s="159" t="s">
        <v>207</v>
      </c>
      <c r="U221" s="149"/>
      <c r="V221" s="149"/>
      <c r="W221" s="149"/>
      <c r="X221" s="149"/>
      <c r="Y221" s="149"/>
      <c r="Z221" s="149"/>
      <c r="AA221" s="149"/>
      <c r="AB221" s="149"/>
      <c r="AC221" s="149" t="s">
        <v>396</v>
      </c>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row>
    <row r="222" spans="1:56" outlineLevel="1" x14ac:dyDescent="0.2">
      <c r="A222" s="179">
        <v>195</v>
      </c>
      <c r="B222" s="180" t="s">
        <v>1455</v>
      </c>
      <c r="C222" s="188" t="s">
        <v>776</v>
      </c>
      <c r="D222" s="181" t="s">
        <v>730</v>
      </c>
      <c r="E222" s="182">
        <v>25</v>
      </c>
      <c r="F222" s="183"/>
      <c r="G222" s="184">
        <f t="shared" si="35"/>
        <v>0</v>
      </c>
      <c r="H222" s="183">
        <v>700</v>
      </c>
      <c r="I222" s="184">
        <f t="shared" si="36"/>
        <v>17500</v>
      </c>
      <c r="J222" s="183">
        <v>500</v>
      </c>
      <c r="K222" s="184">
        <f t="shared" si="37"/>
        <v>12500</v>
      </c>
      <c r="L222" s="184">
        <v>21</v>
      </c>
      <c r="M222" s="184">
        <f t="shared" si="38"/>
        <v>0</v>
      </c>
      <c r="N222" s="184"/>
      <c r="O222" s="184" t="s">
        <v>318</v>
      </c>
      <c r="P222" s="185" t="s">
        <v>319</v>
      </c>
      <c r="Q222" s="159">
        <v>0</v>
      </c>
      <c r="R222" s="159">
        <f t="shared" si="39"/>
        <v>0</v>
      </c>
      <c r="S222" s="159"/>
      <c r="T222" s="159" t="s">
        <v>207</v>
      </c>
      <c r="U222" s="149"/>
      <c r="V222" s="149"/>
      <c r="W222" s="149"/>
      <c r="X222" s="149"/>
      <c r="Y222" s="149"/>
      <c r="Z222" s="149"/>
      <c r="AA222" s="149"/>
      <c r="AB222" s="149"/>
      <c r="AC222" s="149" t="s">
        <v>396</v>
      </c>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row>
    <row r="223" spans="1:56" outlineLevel="1" x14ac:dyDescent="0.2">
      <c r="A223" s="179">
        <v>196</v>
      </c>
      <c r="B223" s="180" t="s">
        <v>1456</v>
      </c>
      <c r="C223" s="188" t="s">
        <v>774</v>
      </c>
      <c r="D223" s="181" t="s">
        <v>921</v>
      </c>
      <c r="E223" s="182">
        <v>60</v>
      </c>
      <c r="F223" s="183"/>
      <c r="G223" s="184">
        <f t="shared" si="35"/>
        <v>0</v>
      </c>
      <c r="H223" s="183">
        <v>60</v>
      </c>
      <c r="I223" s="184">
        <f t="shared" si="36"/>
        <v>3600</v>
      </c>
      <c r="J223" s="183">
        <v>60</v>
      </c>
      <c r="K223" s="184">
        <f t="shared" si="37"/>
        <v>3600</v>
      </c>
      <c r="L223" s="184">
        <v>21</v>
      </c>
      <c r="M223" s="184">
        <f t="shared" si="38"/>
        <v>0</v>
      </c>
      <c r="N223" s="184"/>
      <c r="O223" s="184" t="s">
        <v>318</v>
      </c>
      <c r="P223" s="185" t="s">
        <v>319</v>
      </c>
      <c r="Q223" s="159">
        <v>0</v>
      </c>
      <c r="R223" s="159">
        <f t="shared" si="39"/>
        <v>0</v>
      </c>
      <c r="S223" s="159"/>
      <c r="T223" s="159" t="s">
        <v>207</v>
      </c>
      <c r="U223" s="149"/>
      <c r="V223" s="149"/>
      <c r="W223" s="149"/>
      <c r="X223" s="149"/>
      <c r="Y223" s="149"/>
      <c r="Z223" s="149"/>
      <c r="AA223" s="149"/>
      <c r="AB223" s="149"/>
      <c r="AC223" s="149" t="s">
        <v>396</v>
      </c>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row>
    <row r="224" spans="1:56" outlineLevel="1" x14ac:dyDescent="0.2">
      <c r="A224" s="179">
        <v>197</v>
      </c>
      <c r="B224" s="180" t="s">
        <v>1457</v>
      </c>
      <c r="C224" s="188" t="s">
        <v>768</v>
      </c>
      <c r="D224" s="181" t="s">
        <v>730</v>
      </c>
      <c r="E224" s="182">
        <v>50</v>
      </c>
      <c r="F224" s="183"/>
      <c r="G224" s="184">
        <f t="shared" si="35"/>
        <v>0</v>
      </c>
      <c r="H224" s="183">
        <v>40</v>
      </c>
      <c r="I224" s="184">
        <f t="shared" si="36"/>
        <v>2000</v>
      </c>
      <c r="J224" s="183">
        <v>40</v>
      </c>
      <c r="K224" s="184">
        <f t="shared" si="37"/>
        <v>2000</v>
      </c>
      <c r="L224" s="184">
        <v>21</v>
      </c>
      <c r="M224" s="184">
        <f t="shared" si="38"/>
        <v>0</v>
      </c>
      <c r="N224" s="184"/>
      <c r="O224" s="184" t="s">
        <v>318</v>
      </c>
      <c r="P224" s="185" t="s">
        <v>319</v>
      </c>
      <c r="Q224" s="159">
        <v>0</v>
      </c>
      <c r="R224" s="159">
        <f t="shared" si="39"/>
        <v>0</v>
      </c>
      <c r="S224" s="159"/>
      <c r="T224" s="159" t="s">
        <v>207</v>
      </c>
      <c r="U224" s="149"/>
      <c r="V224" s="149"/>
      <c r="W224" s="149"/>
      <c r="X224" s="149"/>
      <c r="Y224" s="149"/>
      <c r="Z224" s="149"/>
      <c r="AA224" s="149"/>
      <c r="AB224" s="149"/>
      <c r="AC224" s="149" t="s">
        <v>396</v>
      </c>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row>
    <row r="225" spans="1:56" ht="25.5" x14ac:dyDescent="0.2">
      <c r="A225" s="161" t="s">
        <v>314</v>
      </c>
      <c r="B225" s="162" t="s">
        <v>266</v>
      </c>
      <c r="C225" s="186" t="s">
        <v>267</v>
      </c>
      <c r="D225" s="163"/>
      <c r="E225" s="164"/>
      <c r="F225" s="165"/>
      <c r="G225" s="165">
        <f>SUMIF(AC226:AC250,"&lt;&gt;NOR",G226:G250)</f>
        <v>0</v>
      </c>
      <c r="H225" s="165"/>
      <c r="I225" s="165">
        <f>SUM(I226:I250)</f>
        <v>446020</v>
      </c>
      <c r="J225" s="165"/>
      <c r="K225" s="165">
        <f>SUM(K226:K250)</f>
        <v>311020</v>
      </c>
      <c r="L225" s="165"/>
      <c r="M225" s="165">
        <f>SUM(M226:M250)</f>
        <v>0</v>
      </c>
      <c r="N225" s="165"/>
      <c r="O225" s="165"/>
      <c r="P225" s="166"/>
      <c r="Q225" s="160"/>
      <c r="R225" s="160">
        <f>SUM(R226:R250)</f>
        <v>0</v>
      </c>
      <c r="S225" s="160"/>
      <c r="T225" s="160"/>
      <c r="AC225" t="s">
        <v>315</v>
      </c>
    </row>
    <row r="226" spans="1:56" outlineLevel="1" x14ac:dyDescent="0.2">
      <c r="A226" s="179">
        <v>198</v>
      </c>
      <c r="B226" s="180" t="s">
        <v>1458</v>
      </c>
      <c r="C226" s="188" t="s">
        <v>1459</v>
      </c>
      <c r="D226" s="181" t="s">
        <v>730</v>
      </c>
      <c r="E226" s="182">
        <v>6</v>
      </c>
      <c r="F226" s="183"/>
      <c r="G226" s="184">
        <f t="shared" ref="G226:G250" si="40">ROUND(E226*F226,2)</f>
        <v>0</v>
      </c>
      <c r="H226" s="183">
        <v>40</v>
      </c>
      <c r="I226" s="184">
        <f t="shared" ref="I226:I250" si="41">ROUND(E226*H226,2)</f>
        <v>240</v>
      </c>
      <c r="J226" s="183">
        <v>40</v>
      </c>
      <c r="K226" s="184">
        <f t="shared" ref="K226:K250" si="42">ROUND(E226*J226,2)</f>
        <v>240</v>
      </c>
      <c r="L226" s="184">
        <v>21</v>
      </c>
      <c r="M226" s="184">
        <f t="shared" ref="M226:M250" si="43">G226*(1+L226/100)</f>
        <v>0</v>
      </c>
      <c r="N226" s="184"/>
      <c r="O226" s="184" t="s">
        <v>318</v>
      </c>
      <c r="P226" s="185" t="s">
        <v>319</v>
      </c>
      <c r="Q226" s="159">
        <v>0</v>
      </c>
      <c r="R226" s="159">
        <f t="shared" ref="R226:R250" si="44">ROUND(E226*Q226,2)</f>
        <v>0</v>
      </c>
      <c r="S226" s="159"/>
      <c r="T226" s="159" t="s">
        <v>207</v>
      </c>
      <c r="U226" s="149"/>
      <c r="V226" s="149"/>
      <c r="W226" s="149"/>
      <c r="X226" s="149"/>
      <c r="Y226" s="149"/>
      <c r="Z226" s="149"/>
      <c r="AA226" s="149"/>
      <c r="AB226" s="149"/>
      <c r="AC226" s="149" t="s">
        <v>396</v>
      </c>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row>
    <row r="227" spans="1:56" outlineLevel="1" x14ac:dyDescent="0.2">
      <c r="A227" s="179">
        <v>199</v>
      </c>
      <c r="B227" s="180" t="s">
        <v>1460</v>
      </c>
      <c r="C227" s="188" t="s">
        <v>1461</v>
      </c>
      <c r="D227" s="181" t="s">
        <v>730</v>
      </c>
      <c r="E227" s="182">
        <v>6</v>
      </c>
      <c r="F227" s="183"/>
      <c r="G227" s="184">
        <f t="shared" si="40"/>
        <v>0</v>
      </c>
      <c r="H227" s="183">
        <v>40</v>
      </c>
      <c r="I227" s="184">
        <f t="shared" si="41"/>
        <v>240</v>
      </c>
      <c r="J227" s="183">
        <v>40</v>
      </c>
      <c r="K227" s="184">
        <f t="shared" si="42"/>
        <v>240</v>
      </c>
      <c r="L227" s="184">
        <v>21</v>
      </c>
      <c r="M227" s="184">
        <f t="shared" si="43"/>
        <v>0</v>
      </c>
      <c r="N227" s="184"/>
      <c r="O227" s="184" t="s">
        <v>318</v>
      </c>
      <c r="P227" s="185" t="s">
        <v>319</v>
      </c>
      <c r="Q227" s="159">
        <v>0</v>
      </c>
      <c r="R227" s="159">
        <f t="shared" si="44"/>
        <v>0</v>
      </c>
      <c r="S227" s="159"/>
      <c r="T227" s="159" t="s">
        <v>207</v>
      </c>
      <c r="U227" s="149"/>
      <c r="V227" s="149"/>
      <c r="W227" s="149"/>
      <c r="X227" s="149"/>
      <c r="Y227" s="149"/>
      <c r="Z227" s="149"/>
      <c r="AA227" s="149"/>
      <c r="AB227" s="149"/>
      <c r="AC227" s="149" t="s">
        <v>396</v>
      </c>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row>
    <row r="228" spans="1:56" outlineLevel="1" x14ac:dyDescent="0.2">
      <c r="A228" s="179">
        <v>200</v>
      </c>
      <c r="B228" s="180" t="s">
        <v>1462</v>
      </c>
      <c r="C228" s="188" t="s">
        <v>1463</v>
      </c>
      <c r="D228" s="181" t="s">
        <v>730</v>
      </c>
      <c r="E228" s="182">
        <v>6</v>
      </c>
      <c r="F228" s="183"/>
      <c r="G228" s="184">
        <f t="shared" si="40"/>
        <v>0</v>
      </c>
      <c r="H228" s="183">
        <v>40</v>
      </c>
      <c r="I228" s="184">
        <f t="shared" si="41"/>
        <v>240</v>
      </c>
      <c r="J228" s="183">
        <v>40</v>
      </c>
      <c r="K228" s="184">
        <f t="shared" si="42"/>
        <v>240</v>
      </c>
      <c r="L228" s="184">
        <v>21</v>
      </c>
      <c r="M228" s="184">
        <f t="shared" si="43"/>
        <v>0</v>
      </c>
      <c r="N228" s="184"/>
      <c r="O228" s="184" t="s">
        <v>318</v>
      </c>
      <c r="P228" s="185" t="s">
        <v>319</v>
      </c>
      <c r="Q228" s="159">
        <v>0</v>
      </c>
      <c r="R228" s="159">
        <f t="shared" si="44"/>
        <v>0</v>
      </c>
      <c r="S228" s="159"/>
      <c r="T228" s="159" t="s">
        <v>207</v>
      </c>
      <c r="U228" s="149"/>
      <c r="V228" s="149"/>
      <c r="W228" s="149"/>
      <c r="X228" s="149"/>
      <c r="Y228" s="149"/>
      <c r="Z228" s="149"/>
      <c r="AA228" s="149"/>
      <c r="AB228" s="149"/>
      <c r="AC228" s="149" t="s">
        <v>396</v>
      </c>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row>
    <row r="229" spans="1:56" outlineLevel="1" x14ac:dyDescent="0.2">
      <c r="A229" s="179">
        <v>201</v>
      </c>
      <c r="B229" s="180" t="s">
        <v>1464</v>
      </c>
      <c r="C229" s="188" t="s">
        <v>1465</v>
      </c>
      <c r="D229" s="181" t="s">
        <v>921</v>
      </c>
      <c r="E229" s="182">
        <v>1</v>
      </c>
      <c r="F229" s="183"/>
      <c r="G229" s="184">
        <f t="shared" si="40"/>
        <v>0</v>
      </c>
      <c r="H229" s="183">
        <v>3000</v>
      </c>
      <c r="I229" s="184">
        <f t="shared" si="41"/>
        <v>3000</v>
      </c>
      <c r="J229" s="183">
        <v>3000</v>
      </c>
      <c r="K229" s="184">
        <f t="shared" si="42"/>
        <v>3000</v>
      </c>
      <c r="L229" s="184">
        <v>21</v>
      </c>
      <c r="M229" s="184">
        <f t="shared" si="43"/>
        <v>0</v>
      </c>
      <c r="N229" s="184"/>
      <c r="O229" s="184" t="s">
        <v>318</v>
      </c>
      <c r="P229" s="185" t="s">
        <v>319</v>
      </c>
      <c r="Q229" s="159">
        <v>0</v>
      </c>
      <c r="R229" s="159">
        <f t="shared" si="44"/>
        <v>0</v>
      </c>
      <c r="S229" s="159"/>
      <c r="T229" s="159" t="s">
        <v>207</v>
      </c>
      <c r="U229" s="149"/>
      <c r="V229" s="149"/>
      <c r="W229" s="149"/>
      <c r="X229" s="149"/>
      <c r="Y229" s="149"/>
      <c r="Z229" s="149"/>
      <c r="AA229" s="149"/>
      <c r="AB229" s="149"/>
      <c r="AC229" s="149" t="s">
        <v>396</v>
      </c>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row>
    <row r="230" spans="1:56" outlineLevel="1" x14ac:dyDescent="0.2">
      <c r="A230" s="179">
        <v>202</v>
      </c>
      <c r="B230" s="180" t="s">
        <v>1466</v>
      </c>
      <c r="C230" s="188" t="s">
        <v>1467</v>
      </c>
      <c r="D230" s="181" t="s">
        <v>1468</v>
      </c>
      <c r="E230" s="182">
        <v>2.5</v>
      </c>
      <c r="F230" s="183"/>
      <c r="G230" s="184">
        <f t="shared" si="40"/>
        <v>0</v>
      </c>
      <c r="H230" s="183">
        <v>1000</v>
      </c>
      <c r="I230" s="184">
        <f t="shared" si="41"/>
        <v>2500</v>
      </c>
      <c r="J230" s="183">
        <v>1000</v>
      </c>
      <c r="K230" s="184">
        <f t="shared" si="42"/>
        <v>2500</v>
      </c>
      <c r="L230" s="184">
        <v>21</v>
      </c>
      <c r="M230" s="184">
        <f t="shared" si="43"/>
        <v>0</v>
      </c>
      <c r="N230" s="184"/>
      <c r="O230" s="184" t="s">
        <v>318</v>
      </c>
      <c r="P230" s="185" t="s">
        <v>319</v>
      </c>
      <c r="Q230" s="159">
        <v>0</v>
      </c>
      <c r="R230" s="159">
        <f t="shared" si="44"/>
        <v>0</v>
      </c>
      <c r="S230" s="159"/>
      <c r="T230" s="159" t="s">
        <v>207</v>
      </c>
      <c r="U230" s="149"/>
      <c r="V230" s="149"/>
      <c r="W230" s="149"/>
      <c r="X230" s="149"/>
      <c r="Y230" s="149"/>
      <c r="Z230" s="149"/>
      <c r="AA230" s="149"/>
      <c r="AB230" s="149"/>
      <c r="AC230" s="149" t="s">
        <v>396</v>
      </c>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row>
    <row r="231" spans="1:56" outlineLevel="1" x14ac:dyDescent="0.2">
      <c r="A231" s="179">
        <v>203</v>
      </c>
      <c r="B231" s="180" t="s">
        <v>1469</v>
      </c>
      <c r="C231" s="188" t="s">
        <v>1470</v>
      </c>
      <c r="D231" s="181" t="s">
        <v>730</v>
      </c>
      <c r="E231" s="182">
        <v>6</v>
      </c>
      <c r="F231" s="183"/>
      <c r="G231" s="184">
        <f t="shared" si="40"/>
        <v>0</v>
      </c>
      <c r="H231" s="183">
        <v>1200</v>
      </c>
      <c r="I231" s="184">
        <f t="shared" si="41"/>
        <v>7200</v>
      </c>
      <c r="J231" s="183">
        <v>1200</v>
      </c>
      <c r="K231" s="184">
        <f t="shared" si="42"/>
        <v>7200</v>
      </c>
      <c r="L231" s="184">
        <v>21</v>
      </c>
      <c r="M231" s="184">
        <f t="shared" si="43"/>
        <v>0</v>
      </c>
      <c r="N231" s="184"/>
      <c r="O231" s="184" t="s">
        <v>318</v>
      </c>
      <c r="P231" s="185" t="s">
        <v>319</v>
      </c>
      <c r="Q231" s="159">
        <v>0</v>
      </c>
      <c r="R231" s="159">
        <f t="shared" si="44"/>
        <v>0</v>
      </c>
      <c r="S231" s="159"/>
      <c r="T231" s="159" t="s">
        <v>207</v>
      </c>
      <c r="U231" s="149"/>
      <c r="V231" s="149"/>
      <c r="W231" s="149"/>
      <c r="X231" s="149"/>
      <c r="Y231" s="149"/>
      <c r="Z231" s="149"/>
      <c r="AA231" s="149"/>
      <c r="AB231" s="149"/>
      <c r="AC231" s="149" t="s">
        <v>396</v>
      </c>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row>
    <row r="232" spans="1:56" outlineLevel="1" x14ac:dyDescent="0.2">
      <c r="A232" s="179">
        <v>204</v>
      </c>
      <c r="B232" s="180" t="s">
        <v>1471</v>
      </c>
      <c r="C232" s="188" t="s">
        <v>1472</v>
      </c>
      <c r="D232" s="181" t="s">
        <v>730</v>
      </c>
      <c r="E232" s="182">
        <v>5</v>
      </c>
      <c r="F232" s="183"/>
      <c r="G232" s="184">
        <f t="shared" si="40"/>
        <v>0</v>
      </c>
      <c r="H232" s="183">
        <v>700</v>
      </c>
      <c r="I232" s="184">
        <f t="shared" si="41"/>
        <v>3500</v>
      </c>
      <c r="J232" s="183">
        <v>700</v>
      </c>
      <c r="K232" s="184">
        <f t="shared" si="42"/>
        <v>3500</v>
      </c>
      <c r="L232" s="184">
        <v>21</v>
      </c>
      <c r="M232" s="184">
        <f t="shared" si="43"/>
        <v>0</v>
      </c>
      <c r="N232" s="184"/>
      <c r="O232" s="184" t="s">
        <v>318</v>
      </c>
      <c r="P232" s="185" t="s">
        <v>319</v>
      </c>
      <c r="Q232" s="159">
        <v>0</v>
      </c>
      <c r="R232" s="159">
        <f t="shared" si="44"/>
        <v>0</v>
      </c>
      <c r="S232" s="159"/>
      <c r="T232" s="159" t="s">
        <v>207</v>
      </c>
      <c r="U232" s="149"/>
      <c r="V232" s="149"/>
      <c r="W232" s="149"/>
      <c r="X232" s="149"/>
      <c r="Y232" s="149"/>
      <c r="Z232" s="149"/>
      <c r="AA232" s="149"/>
      <c r="AB232" s="149"/>
      <c r="AC232" s="149" t="s">
        <v>396</v>
      </c>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row>
    <row r="233" spans="1:56" outlineLevel="1" x14ac:dyDescent="0.2">
      <c r="A233" s="179">
        <v>205</v>
      </c>
      <c r="B233" s="180" t="s">
        <v>1473</v>
      </c>
      <c r="C233" s="188" t="s">
        <v>1474</v>
      </c>
      <c r="D233" s="181" t="s">
        <v>921</v>
      </c>
      <c r="E233" s="182">
        <v>150</v>
      </c>
      <c r="F233" s="183"/>
      <c r="G233" s="184">
        <f t="shared" si="40"/>
        <v>0</v>
      </c>
      <c r="H233" s="183">
        <v>40</v>
      </c>
      <c r="I233" s="184">
        <f t="shared" si="41"/>
        <v>6000</v>
      </c>
      <c r="J233" s="183">
        <v>40</v>
      </c>
      <c r="K233" s="184">
        <f t="shared" si="42"/>
        <v>6000</v>
      </c>
      <c r="L233" s="184">
        <v>21</v>
      </c>
      <c r="M233" s="184">
        <f t="shared" si="43"/>
        <v>0</v>
      </c>
      <c r="N233" s="184"/>
      <c r="O233" s="184" t="s">
        <v>318</v>
      </c>
      <c r="P233" s="185" t="s">
        <v>319</v>
      </c>
      <c r="Q233" s="159">
        <v>0</v>
      </c>
      <c r="R233" s="159">
        <f t="shared" si="44"/>
        <v>0</v>
      </c>
      <c r="S233" s="159"/>
      <c r="T233" s="159" t="s">
        <v>207</v>
      </c>
      <c r="U233" s="149"/>
      <c r="V233" s="149"/>
      <c r="W233" s="149"/>
      <c r="X233" s="149"/>
      <c r="Y233" s="149"/>
      <c r="Z233" s="149"/>
      <c r="AA233" s="149"/>
      <c r="AB233" s="149"/>
      <c r="AC233" s="149" t="s">
        <v>396</v>
      </c>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row>
    <row r="234" spans="1:56" outlineLevel="1" x14ac:dyDescent="0.2">
      <c r="A234" s="179">
        <v>206</v>
      </c>
      <c r="B234" s="180" t="s">
        <v>1475</v>
      </c>
      <c r="C234" s="188" t="s">
        <v>1476</v>
      </c>
      <c r="D234" s="181" t="s">
        <v>730</v>
      </c>
      <c r="E234" s="182">
        <v>15</v>
      </c>
      <c r="F234" s="183"/>
      <c r="G234" s="184">
        <f t="shared" si="40"/>
        <v>0</v>
      </c>
      <c r="H234" s="183">
        <v>220</v>
      </c>
      <c r="I234" s="184">
        <f t="shared" si="41"/>
        <v>3300</v>
      </c>
      <c r="J234" s="183">
        <v>220</v>
      </c>
      <c r="K234" s="184">
        <f t="shared" si="42"/>
        <v>3300</v>
      </c>
      <c r="L234" s="184">
        <v>21</v>
      </c>
      <c r="M234" s="184">
        <f t="shared" si="43"/>
        <v>0</v>
      </c>
      <c r="N234" s="184"/>
      <c r="O234" s="184" t="s">
        <v>318</v>
      </c>
      <c r="P234" s="185" t="s">
        <v>319</v>
      </c>
      <c r="Q234" s="159">
        <v>0</v>
      </c>
      <c r="R234" s="159">
        <f t="shared" si="44"/>
        <v>0</v>
      </c>
      <c r="S234" s="159"/>
      <c r="T234" s="159" t="s">
        <v>207</v>
      </c>
      <c r="U234" s="149"/>
      <c r="V234" s="149"/>
      <c r="W234" s="149"/>
      <c r="X234" s="149"/>
      <c r="Y234" s="149"/>
      <c r="Z234" s="149"/>
      <c r="AA234" s="149"/>
      <c r="AB234" s="149"/>
      <c r="AC234" s="149" t="s">
        <v>396</v>
      </c>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row>
    <row r="235" spans="1:56" outlineLevel="1" x14ac:dyDescent="0.2">
      <c r="A235" s="179">
        <v>207</v>
      </c>
      <c r="B235" s="180" t="s">
        <v>1477</v>
      </c>
      <c r="C235" s="188" t="s">
        <v>829</v>
      </c>
      <c r="D235" s="181" t="s">
        <v>1432</v>
      </c>
      <c r="E235" s="182">
        <v>4</v>
      </c>
      <c r="F235" s="183"/>
      <c r="G235" s="184">
        <f t="shared" si="40"/>
        <v>0</v>
      </c>
      <c r="H235" s="183">
        <v>3500</v>
      </c>
      <c r="I235" s="184">
        <f t="shared" si="41"/>
        <v>14000</v>
      </c>
      <c r="J235" s="183">
        <v>3500</v>
      </c>
      <c r="K235" s="184">
        <f t="shared" si="42"/>
        <v>14000</v>
      </c>
      <c r="L235" s="184">
        <v>21</v>
      </c>
      <c r="M235" s="184">
        <f t="shared" si="43"/>
        <v>0</v>
      </c>
      <c r="N235" s="184"/>
      <c r="O235" s="184" t="s">
        <v>318</v>
      </c>
      <c r="P235" s="185" t="s">
        <v>319</v>
      </c>
      <c r="Q235" s="159">
        <v>0</v>
      </c>
      <c r="R235" s="159">
        <f t="shared" si="44"/>
        <v>0</v>
      </c>
      <c r="S235" s="159"/>
      <c r="T235" s="159" t="s">
        <v>207</v>
      </c>
      <c r="U235" s="149"/>
      <c r="V235" s="149"/>
      <c r="W235" s="149"/>
      <c r="X235" s="149"/>
      <c r="Y235" s="149"/>
      <c r="Z235" s="149"/>
      <c r="AA235" s="149"/>
      <c r="AB235" s="149"/>
      <c r="AC235" s="149" t="s">
        <v>396</v>
      </c>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row>
    <row r="236" spans="1:56" outlineLevel="1" x14ac:dyDescent="0.2">
      <c r="A236" s="179">
        <v>208</v>
      </c>
      <c r="B236" s="180" t="s">
        <v>1478</v>
      </c>
      <c r="C236" s="188" t="s">
        <v>795</v>
      </c>
      <c r="D236" s="181" t="s">
        <v>603</v>
      </c>
      <c r="E236" s="182">
        <v>1</v>
      </c>
      <c r="F236" s="183"/>
      <c r="G236" s="184">
        <f t="shared" si="40"/>
        <v>0</v>
      </c>
      <c r="H236" s="183">
        <v>3000</v>
      </c>
      <c r="I236" s="184">
        <f t="shared" si="41"/>
        <v>3000</v>
      </c>
      <c r="J236" s="183">
        <v>3000</v>
      </c>
      <c r="K236" s="184">
        <f t="shared" si="42"/>
        <v>3000</v>
      </c>
      <c r="L236" s="184">
        <v>21</v>
      </c>
      <c r="M236" s="184">
        <f t="shared" si="43"/>
        <v>0</v>
      </c>
      <c r="N236" s="184"/>
      <c r="O236" s="184" t="s">
        <v>318</v>
      </c>
      <c r="P236" s="185" t="s">
        <v>319</v>
      </c>
      <c r="Q236" s="159">
        <v>0</v>
      </c>
      <c r="R236" s="159">
        <f t="shared" si="44"/>
        <v>0</v>
      </c>
      <c r="S236" s="159"/>
      <c r="T236" s="159" t="s">
        <v>207</v>
      </c>
      <c r="U236" s="149"/>
      <c r="V236" s="149"/>
      <c r="W236" s="149"/>
      <c r="X236" s="149"/>
      <c r="Y236" s="149"/>
      <c r="Z236" s="149"/>
      <c r="AA236" s="149"/>
      <c r="AB236" s="149"/>
      <c r="AC236" s="149" t="s">
        <v>396</v>
      </c>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row>
    <row r="237" spans="1:56" outlineLevel="1" x14ac:dyDescent="0.2">
      <c r="A237" s="179">
        <v>209</v>
      </c>
      <c r="B237" s="180" t="s">
        <v>1479</v>
      </c>
      <c r="C237" s="188" t="s">
        <v>1435</v>
      </c>
      <c r="D237" s="181" t="s">
        <v>603</v>
      </c>
      <c r="E237" s="182">
        <v>1</v>
      </c>
      <c r="F237" s="183"/>
      <c r="G237" s="184">
        <f t="shared" si="40"/>
        <v>0</v>
      </c>
      <c r="H237" s="183">
        <v>10000</v>
      </c>
      <c r="I237" s="184">
        <f t="shared" si="41"/>
        <v>10000</v>
      </c>
      <c r="J237" s="183">
        <v>10000</v>
      </c>
      <c r="K237" s="184">
        <f t="shared" si="42"/>
        <v>10000</v>
      </c>
      <c r="L237" s="184">
        <v>21</v>
      </c>
      <c r="M237" s="184">
        <f t="shared" si="43"/>
        <v>0</v>
      </c>
      <c r="N237" s="184"/>
      <c r="O237" s="184" t="s">
        <v>318</v>
      </c>
      <c r="P237" s="185" t="s">
        <v>319</v>
      </c>
      <c r="Q237" s="159">
        <v>0</v>
      </c>
      <c r="R237" s="159">
        <f t="shared" si="44"/>
        <v>0</v>
      </c>
      <c r="S237" s="159"/>
      <c r="T237" s="159" t="s">
        <v>207</v>
      </c>
      <c r="U237" s="149"/>
      <c r="V237" s="149"/>
      <c r="W237" s="149"/>
      <c r="X237" s="149"/>
      <c r="Y237" s="149"/>
      <c r="Z237" s="149"/>
      <c r="AA237" s="149"/>
      <c r="AB237" s="149"/>
      <c r="AC237" s="149" t="s">
        <v>396</v>
      </c>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row>
    <row r="238" spans="1:56" outlineLevel="1" x14ac:dyDescent="0.2">
      <c r="A238" s="179">
        <v>210</v>
      </c>
      <c r="B238" s="180" t="s">
        <v>1480</v>
      </c>
      <c r="C238" s="188" t="s">
        <v>1437</v>
      </c>
      <c r="D238" s="181" t="s">
        <v>603</v>
      </c>
      <c r="E238" s="182">
        <v>1</v>
      </c>
      <c r="F238" s="183"/>
      <c r="G238" s="184">
        <f t="shared" si="40"/>
        <v>0</v>
      </c>
      <c r="H238" s="183">
        <v>10000</v>
      </c>
      <c r="I238" s="184">
        <f t="shared" si="41"/>
        <v>10000</v>
      </c>
      <c r="J238" s="183">
        <v>10000</v>
      </c>
      <c r="K238" s="184">
        <f t="shared" si="42"/>
        <v>10000</v>
      </c>
      <c r="L238" s="184">
        <v>21</v>
      </c>
      <c r="M238" s="184">
        <f t="shared" si="43"/>
        <v>0</v>
      </c>
      <c r="N238" s="184"/>
      <c r="O238" s="184" t="s">
        <v>318</v>
      </c>
      <c r="P238" s="185" t="s">
        <v>319</v>
      </c>
      <c r="Q238" s="159">
        <v>0</v>
      </c>
      <c r="R238" s="159">
        <f t="shared" si="44"/>
        <v>0</v>
      </c>
      <c r="S238" s="159"/>
      <c r="T238" s="159" t="s">
        <v>207</v>
      </c>
      <c r="U238" s="149"/>
      <c r="V238" s="149"/>
      <c r="W238" s="149"/>
      <c r="X238" s="149"/>
      <c r="Y238" s="149"/>
      <c r="Z238" s="149"/>
      <c r="AA238" s="149"/>
      <c r="AB238" s="149"/>
      <c r="AC238" s="149" t="s">
        <v>396</v>
      </c>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row>
    <row r="239" spans="1:56" outlineLevel="1" x14ac:dyDescent="0.2">
      <c r="A239" s="179">
        <v>211</v>
      </c>
      <c r="B239" s="180" t="s">
        <v>1481</v>
      </c>
      <c r="C239" s="188" t="s">
        <v>793</v>
      </c>
      <c r="D239" s="181" t="s">
        <v>789</v>
      </c>
      <c r="E239" s="182">
        <v>600</v>
      </c>
      <c r="F239" s="183"/>
      <c r="G239" s="184">
        <f t="shared" si="40"/>
        <v>0</v>
      </c>
      <c r="H239" s="183">
        <v>60</v>
      </c>
      <c r="I239" s="184">
        <f t="shared" si="41"/>
        <v>36000</v>
      </c>
      <c r="J239" s="183">
        <v>60</v>
      </c>
      <c r="K239" s="184">
        <f t="shared" si="42"/>
        <v>36000</v>
      </c>
      <c r="L239" s="184">
        <v>21</v>
      </c>
      <c r="M239" s="184">
        <f t="shared" si="43"/>
        <v>0</v>
      </c>
      <c r="N239" s="184"/>
      <c r="O239" s="184" t="s">
        <v>318</v>
      </c>
      <c r="P239" s="185" t="s">
        <v>319</v>
      </c>
      <c r="Q239" s="159">
        <v>0</v>
      </c>
      <c r="R239" s="159">
        <f t="shared" si="44"/>
        <v>0</v>
      </c>
      <c r="S239" s="159"/>
      <c r="T239" s="159" t="s">
        <v>207</v>
      </c>
      <c r="U239" s="149"/>
      <c r="V239" s="149"/>
      <c r="W239" s="149"/>
      <c r="X239" s="149"/>
      <c r="Y239" s="149"/>
      <c r="Z239" s="149"/>
      <c r="AA239" s="149"/>
      <c r="AB239" s="149"/>
      <c r="AC239" s="149" t="s">
        <v>396</v>
      </c>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row>
    <row r="240" spans="1:56" outlineLevel="1" x14ac:dyDescent="0.2">
      <c r="A240" s="179">
        <v>212</v>
      </c>
      <c r="B240" s="180" t="s">
        <v>1482</v>
      </c>
      <c r="C240" s="188" t="s">
        <v>791</v>
      </c>
      <c r="D240" s="181" t="s">
        <v>921</v>
      </c>
      <c r="E240" s="182">
        <v>1500</v>
      </c>
      <c r="F240" s="183"/>
      <c r="G240" s="184">
        <f t="shared" si="40"/>
        <v>0</v>
      </c>
      <c r="H240" s="183">
        <v>3</v>
      </c>
      <c r="I240" s="184">
        <f t="shared" si="41"/>
        <v>4500</v>
      </c>
      <c r="J240" s="183">
        <v>3</v>
      </c>
      <c r="K240" s="184">
        <f t="shared" si="42"/>
        <v>4500</v>
      </c>
      <c r="L240" s="184">
        <v>21</v>
      </c>
      <c r="M240" s="184">
        <f t="shared" si="43"/>
        <v>0</v>
      </c>
      <c r="N240" s="184"/>
      <c r="O240" s="184" t="s">
        <v>318</v>
      </c>
      <c r="P240" s="185" t="s">
        <v>319</v>
      </c>
      <c r="Q240" s="159">
        <v>0</v>
      </c>
      <c r="R240" s="159">
        <f t="shared" si="44"/>
        <v>0</v>
      </c>
      <c r="S240" s="159"/>
      <c r="T240" s="159" t="s">
        <v>207</v>
      </c>
      <c r="U240" s="149"/>
      <c r="V240" s="149"/>
      <c r="W240" s="149"/>
      <c r="X240" s="149"/>
      <c r="Y240" s="149"/>
      <c r="Z240" s="149"/>
      <c r="AA240" s="149"/>
      <c r="AB240" s="149"/>
      <c r="AC240" s="149" t="s">
        <v>396</v>
      </c>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row>
    <row r="241" spans="1:56" outlineLevel="1" x14ac:dyDescent="0.2">
      <c r="A241" s="179">
        <v>213</v>
      </c>
      <c r="B241" s="180" t="s">
        <v>1483</v>
      </c>
      <c r="C241" s="188" t="s">
        <v>1441</v>
      </c>
      <c r="D241" s="181" t="s">
        <v>789</v>
      </c>
      <c r="E241" s="182">
        <v>5</v>
      </c>
      <c r="F241" s="183"/>
      <c r="G241" s="184">
        <f t="shared" si="40"/>
        <v>0</v>
      </c>
      <c r="H241" s="183">
        <v>660</v>
      </c>
      <c r="I241" s="184">
        <f t="shared" si="41"/>
        <v>3300</v>
      </c>
      <c r="J241" s="183">
        <v>660</v>
      </c>
      <c r="K241" s="184">
        <f t="shared" si="42"/>
        <v>3300</v>
      </c>
      <c r="L241" s="184">
        <v>21</v>
      </c>
      <c r="M241" s="184">
        <f t="shared" si="43"/>
        <v>0</v>
      </c>
      <c r="N241" s="184"/>
      <c r="O241" s="184" t="s">
        <v>318</v>
      </c>
      <c r="P241" s="185" t="s">
        <v>319</v>
      </c>
      <c r="Q241" s="159">
        <v>0</v>
      </c>
      <c r="R241" s="159">
        <f t="shared" si="44"/>
        <v>0</v>
      </c>
      <c r="S241" s="159"/>
      <c r="T241" s="159" t="s">
        <v>207</v>
      </c>
      <c r="U241" s="149"/>
      <c r="V241" s="149"/>
      <c r="W241" s="149"/>
      <c r="X241" s="149"/>
      <c r="Y241" s="149"/>
      <c r="Z241" s="149"/>
      <c r="AA241" s="149"/>
      <c r="AB241" s="149"/>
      <c r="AC241" s="149" t="s">
        <v>396</v>
      </c>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row>
    <row r="242" spans="1:56" outlineLevel="1" x14ac:dyDescent="0.2">
      <c r="A242" s="179">
        <v>214</v>
      </c>
      <c r="B242" s="180" t="s">
        <v>1484</v>
      </c>
      <c r="C242" s="188" t="s">
        <v>1443</v>
      </c>
      <c r="D242" s="181" t="s">
        <v>789</v>
      </c>
      <c r="E242" s="182">
        <v>5</v>
      </c>
      <c r="F242" s="183"/>
      <c r="G242" s="184">
        <f t="shared" si="40"/>
        <v>0</v>
      </c>
      <c r="H242" s="183">
        <v>600</v>
      </c>
      <c r="I242" s="184">
        <f t="shared" si="41"/>
        <v>3000</v>
      </c>
      <c r="J242" s="183">
        <v>600</v>
      </c>
      <c r="K242" s="184">
        <f t="shared" si="42"/>
        <v>3000</v>
      </c>
      <c r="L242" s="184">
        <v>21</v>
      </c>
      <c r="M242" s="184">
        <f t="shared" si="43"/>
        <v>0</v>
      </c>
      <c r="N242" s="184"/>
      <c r="O242" s="184" t="s">
        <v>318</v>
      </c>
      <c r="P242" s="185" t="s">
        <v>319</v>
      </c>
      <c r="Q242" s="159">
        <v>0</v>
      </c>
      <c r="R242" s="159">
        <f t="shared" si="44"/>
        <v>0</v>
      </c>
      <c r="S242" s="159"/>
      <c r="T242" s="159" t="s">
        <v>207</v>
      </c>
      <c r="U242" s="149"/>
      <c r="V242" s="149"/>
      <c r="W242" s="149"/>
      <c r="X242" s="149"/>
      <c r="Y242" s="149"/>
      <c r="Z242" s="149"/>
      <c r="AA242" s="149"/>
      <c r="AB242" s="149"/>
      <c r="AC242" s="149" t="s">
        <v>396</v>
      </c>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row>
    <row r="243" spans="1:56" outlineLevel="1" x14ac:dyDescent="0.2">
      <c r="A243" s="179">
        <v>215</v>
      </c>
      <c r="B243" s="180" t="s">
        <v>1485</v>
      </c>
      <c r="C243" s="188" t="s">
        <v>1445</v>
      </c>
      <c r="D243" s="181" t="s">
        <v>789</v>
      </c>
      <c r="E243" s="182">
        <v>10</v>
      </c>
      <c r="F243" s="183"/>
      <c r="G243" s="184">
        <f t="shared" si="40"/>
        <v>0</v>
      </c>
      <c r="H243" s="183">
        <v>500</v>
      </c>
      <c r="I243" s="184">
        <f t="shared" si="41"/>
        <v>5000</v>
      </c>
      <c r="J243" s="183">
        <v>500</v>
      </c>
      <c r="K243" s="184">
        <f t="shared" si="42"/>
        <v>5000</v>
      </c>
      <c r="L243" s="184">
        <v>21</v>
      </c>
      <c r="M243" s="184">
        <f t="shared" si="43"/>
        <v>0</v>
      </c>
      <c r="N243" s="184"/>
      <c r="O243" s="184" t="s">
        <v>318</v>
      </c>
      <c r="P243" s="185" t="s">
        <v>319</v>
      </c>
      <c r="Q243" s="159">
        <v>0</v>
      </c>
      <c r="R243" s="159">
        <f t="shared" si="44"/>
        <v>0</v>
      </c>
      <c r="S243" s="159"/>
      <c r="T243" s="159" t="s">
        <v>207</v>
      </c>
      <c r="U243" s="149"/>
      <c r="V243" s="149"/>
      <c r="W243" s="149"/>
      <c r="X243" s="149"/>
      <c r="Y243" s="149"/>
      <c r="Z243" s="149"/>
      <c r="AA243" s="149"/>
      <c r="AB243" s="149"/>
      <c r="AC243" s="149" t="s">
        <v>396</v>
      </c>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row>
    <row r="244" spans="1:56" outlineLevel="1" x14ac:dyDescent="0.2">
      <c r="A244" s="179">
        <v>216</v>
      </c>
      <c r="B244" s="180" t="s">
        <v>1486</v>
      </c>
      <c r="C244" s="188" t="s">
        <v>1447</v>
      </c>
      <c r="D244" s="181" t="s">
        <v>730</v>
      </c>
      <c r="E244" s="182">
        <v>100</v>
      </c>
      <c r="F244" s="183"/>
      <c r="G244" s="184">
        <f t="shared" si="40"/>
        <v>0</v>
      </c>
      <c r="H244" s="183">
        <v>80</v>
      </c>
      <c r="I244" s="184">
        <f t="shared" si="41"/>
        <v>8000</v>
      </c>
      <c r="J244" s="183">
        <v>80</v>
      </c>
      <c r="K244" s="184">
        <f t="shared" si="42"/>
        <v>8000</v>
      </c>
      <c r="L244" s="184">
        <v>21</v>
      </c>
      <c r="M244" s="184">
        <f t="shared" si="43"/>
        <v>0</v>
      </c>
      <c r="N244" s="184"/>
      <c r="O244" s="184" t="s">
        <v>318</v>
      </c>
      <c r="P244" s="185" t="s">
        <v>319</v>
      </c>
      <c r="Q244" s="159">
        <v>0</v>
      </c>
      <c r="R244" s="159">
        <f t="shared" si="44"/>
        <v>0</v>
      </c>
      <c r="S244" s="159"/>
      <c r="T244" s="159" t="s">
        <v>207</v>
      </c>
      <c r="U244" s="149"/>
      <c r="V244" s="149"/>
      <c r="W244" s="149"/>
      <c r="X244" s="149"/>
      <c r="Y244" s="149"/>
      <c r="Z244" s="149"/>
      <c r="AA244" s="149"/>
      <c r="AB244" s="149"/>
      <c r="AC244" s="149" t="s">
        <v>396</v>
      </c>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row>
    <row r="245" spans="1:56" outlineLevel="1" x14ac:dyDescent="0.2">
      <c r="A245" s="179">
        <v>217</v>
      </c>
      <c r="B245" s="180" t="s">
        <v>1487</v>
      </c>
      <c r="C245" s="188" t="s">
        <v>1449</v>
      </c>
      <c r="D245" s="181" t="s">
        <v>730</v>
      </c>
      <c r="E245" s="182">
        <v>50</v>
      </c>
      <c r="F245" s="183"/>
      <c r="G245" s="184">
        <f t="shared" si="40"/>
        <v>0</v>
      </c>
      <c r="H245" s="183">
        <v>80</v>
      </c>
      <c r="I245" s="184">
        <f t="shared" si="41"/>
        <v>4000</v>
      </c>
      <c r="J245" s="183">
        <v>80</v>
      </c>
      <c r="K245" s="184">
        <f t="shared" si="42"/>
        <v>4000</v>
      </c>
      <c r="L245" s="184">
        <v>21</v>
      </c>
      <c r="M245" s="184">
        <f t="shared" si="43"/>
        <v>0</v>
      </c>
      <c r="N245" s="184"/>
      <c r="O245" s="184" t="s">
        <v>318</v>
      </c>
      <c r="P245" s="185" t="s">
        <v>319</v>
      </c>
      <c r="Q245" s="159">
        <v>0</v>
      </c>
      <c r="R245" s="159">
        <f t="shared" si="44"/>
        <v>0</v>
      </c>
      <c r="S245" s="159"/>
      <c r="T245" s="159" t="s">
        <v>207</v>
      </c>
      <c r="U245" s="149"/>
      <c r="V245" s="149"/>
      <c r="W245" s="149"/>
      <c r="X245" s="149"/>
      <c r="Y245" s="149"/>
      <c r="Z245" s="149"/>
      <c r="AA245" s="149"/>
      <c r="AB245" s="149"/>
      <c r="AC245" s="149" t="s">
        <v>396</v>
      </c>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row>
    <row r="246" spans="1:56" outlineLevel="1" x14ac:dyDescent="0.2">
      <c r="A246" s="179">
        <v>218</v>
      </c>
      <c r="B246" s="180" t="s">
        <v>1488</v>
      </c>
      <c r="C246" s="188" t="s">
        <v>1451</v>
      </c>
      <c r="D246" s="181" t="s">
        <v>730</v>
      </c>
      <c r="E246" s="182">
        <v>70</v>
      </c>
      <c r="F246" s="183"/>
      <c r="G246" s="184">
        <f t="shared" si="40"/>
        <v>0</v>
      </c>
      <c r="H246" s="183">
        <v>350</v>
      </c>
      <c r="I246" s="184">
        <f t="shared" si="41"/>
        <v>24500</v>
      </c>
      <c r="J246" s="183">
        <v>350</v>
      </c>
      <c r="K246" s="184">
        <f t="shared" si="42"/>
        <v>24500</v>
      </c>
      <c r="L246" s="184">
        <v>21</v>
      </c>
      <c r="M246" s="184">
        <f t="shared" si="43"/>
        <v>0</v>
      </c>
      <c r="N246" s="184"/>
      <c r="O246" s="184" t="s">
        <v>318</v>
      </c>
      <c r="P246" s="185" t="s">
        <v>319</v>
      </c>
      <c r="Q246" s="159">
        <v>0</v>
      </c>
      <c r="R246" s="159">
        <f t="shared" si="44"/>
        <v>0</v>
      </c>
      <c r="S246" s="159"/>
      <c r="T246" s="159" t="s">
        <v>207</v>
      </c>
      <c r="U246" s="149"/>
      <c r="V246" s="149"/>
      <c r="W246" s="149"/>
      <c r="X246" s="149"/>
      <c r="Y246" s="149"/>
      <c r="Z246" s="149"/>
      <c r="AA246" s="149"/>
      <c r="AB246" s="149"/>
      <c r="AC246" s="149" t="s">
        <v>396</v>
      </c>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row>
    <row r="247" spans="1:56" outlineLevel="1" x14ac:dyDescent="0.2">
      <c r="A247" s="179">
        <v>219</v>
      </c>
      <c r="B247" s="180" t="s">
        <v>1489</v>
      </c>
      <c r="C247" s="188" t="s">
        <v>1453</v>
      </c>
      <c r="D247" s="181" t="s">
        <v>730</v>
      </c>
      <c r="E247" s="182">
        <v>35</v>
      </c>
      <c r="F247" s="183"/>
      <c r="G247" s="184">
        <f t="shared" si="40"/>
        <v>0</v>
      </c>
      <c r="H247" s="183">
        <v>300</v>
      </c>
      <c r="I247" s="184">
        <f t="shared" si="41"/>
        <v>10500</v>
      </c>
      <c r="J247" s="183">
        <v>300</v>
      </c>
      <c r="K247" s="184">
        <f t="shared" si="42"/>
        <v>10500</v>
      </c>
      <c r="L247" s="184">
        <v>21</v>
      </c>
      <c r="M247" s="184">
        <f t="shared" si="43"/>
        <v>0</v>
      </c>
      <c r="N247" s="184"/>
      <c r="O247" s="184" t="s">
        <v>318</v>
      </c>
      <c r="P247" s="185" t="s">
        <v>319</v>
      </c>
      <c r="Q247" s="159">
        <v>0</v>
      </c>
      <c r="R247" s="159">
        <f t="shared" si="44"/>
        <v>0</v>
      </c>
      <c r="S247" s="159"/>
      <c r="T247" s="159" t="s">
        <v>207</v>
      </c>
      <c r="U247" s="149"/>
      <c r="V247" s="149"/>
      <c r="W247" s="149"/>
      <c r="X247" s="149"/>
      <c r="Y247" s="149"/>
      <c r="Z247" s="149"/>
      <c r="AA247" s="149"/>
      <c r="AB247" s="149"/>
      <c r="AC247" s="149" t="s">
        <v>396</v>
      </c>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row>
    <row r="248" spans="1:56" outlineLevel="1" x14ac:dyDescent="0.2">
      <c r="A248" s="179">
        <v>220</v>
      </c>
      <c r="B248" s="180" t="s">
        <v>1490</v>
      </c>
      <c r="C248" s="188" t="s">
        <v>823</v>
      </c>
      <c r="D248" s="181" t="s">
        <v>730</v>
      </c>
      <c r="E248" s="182">
        <v>150</v>
      </c>
      <c r="F248" s="183"/>
      <c r="G248" s="184">
        <f t="shared" si="40"/>
        <v>0</v>
      </c>
      <c r="H248" s="183">
        <v>1800</v>
      </c>
      <c r="I248" s="184">
        <f t="shared" si="41"/>
        <v>270000</v>
      </c>
      <c r="J248" s="183">
        <v>900</v>
      </c>
      <c r="K248" s="184">
        <f t="shared" si="42"/>
        <v>135000</v>
      </c>
      <c r="L248" s="184">
        <v>21</v>
      </c>
      <c r="M248" s="184">
        <f t="shared" si="43"/>
        <v>0</v>
      </c>
      <c r="N248" s="184"/>
      <c r="O248" s="184" t="s">
        <v>318</v>
      </c>
      <c r="P248" s="185" t="s">
        <v>319</v>
      </c>
      <c r="Q248" s="159">
        <v>0</v>
      </c>
      <c r="R248" s="159">
        <f t="shared" si="44"/>
        <v>0</v>
      </c>
      <c r="S248" s="159"/>
      <c r="T248" s="159" t="s">
        <v>207</v>
      </c>
      <c r="U248" s="149"/>
      <c r="V248" s="149"/>
      <c r="W248" s="149"/>
      <c r="X248" s="149"/>
      <c r="Y248" s="149"/>
      <c r="Z248" s="149"/>
      <c r="AA248" s="149"/>
      <c r="AB248" s="149"/>
      <c r="AC248" s="149" t="s">
        <v>396</v>
      </c>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row>
    <row r="249" spans="1:56" outlineLevel="1" x14ac:dyDescent="0.2">
      <c r="A249" s="179">
        <v>221</v>
      </c>
      <c r="B249" s="180" t="s">
        <v>1491</v>
      </c>
      <c r="C249" s="188" t="s">
        <v>774</v>
      </c>
      <c r="D249" s="181" t="s">
        <v>921</v>
      </c>
      <c r="E249" s="182">
        <v>100</v>
      </c>
      <c r="F249" s="183"/>
      <c r="G249" s="184">
        <f t="shared" si="40"/>
        <v>0</v>
      </c>
      <c r="H249" s="183">
        <v>60</v>
      </c>
      <c r="I249" s="184">
        <f t="shared" si="41"/>
        <v>6000</v>
      </c>
      <c r="J249" s="183">
        <v>60</v>
      </c>
      <c r="K249" s="184">
        <f t="shared" si="42"/>
        <v>6000</v>
      </c>
      <c r="L249" s="184">
        <v>21</v>
      </c>
      <c r="M249" s="184">
        <f t="shared" si="43"/>
        <v>0</v>
      </c>
      <c r="N249" s="184"/>
      <c r="O249" s="184" t="s">
        <v>318</v>
      </c>
      <c r="P249" s="185" t="s">
        <v>319</v>
      </c>
      <c r="Q249" s="159">
        <v>0</v>
      </c>
      <c r="R249" s="159">
        <f t="shared" si="44"/>
        <v>0</v>
      </c>
      <c r="S249" s="159"/>
      <c r="T249" s="159" t="s">
        <v>207</v>
      </c>
      <c r="U249" s="149"/>
      <c r="V249" s="149"/>
      <c r="W249" s="149"/>
      <c r="X249" s="149"/>
      <c r="Y249" s="149"/>
      <c r="Z249" s="149"/>
      <c r="AA249" s="149"/>
      <c r="AB249" s="149"/>
      <c r="AC249" s="149" t="s">
        <v>396</v>
      </c>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row>
    <row r="250" spans="1:56" outlineLevel="1" x14ac:dyDescent="0.2">
      <c r="A250" s="179">
        <v>222</v>
      </c>
      <c r="B250" s="180" t="s">
        <v>1492</v>
      </c>
      <c r="C250" s="188" t="s">
        <v>768</v>
      </c>
      <c r="D250" s="181" t="s">
        <v>730</v>
      </c>
      <c r="E250" s="182">
        <v>200</v>
      </c>
      <c r="F250" s="183"/>
      <c r="G250" s="184">
        <f t="shared" si="40"/>
        <v>0</v>
      </c>
      <c r="H250" s="183">
        <v>40</v>
      </c>
      <c r="I250" s="184">
        <f t="shared" si="41"/>
        <v>8000</v>
      </c>
      <c r="J250" s="183">
        <v>40</v>
      </c>
      <c r="K250" s="184">
        <f t="shared" si="42"/>
        <v>8000</v>
      </c>
      <c r="L250" s="184">
        <v>21</v>
      </c>
      <c r="M250" s="184">
        <f t="shared" si="43"/>
        <v>0</v>
      </c>
      <c r="N250" s="184"/>
      <c r="O250" s="184" t="s">
        <v>318</v>
      </c>
      <c r="P250" s="185" t="s">
        <v>319</v>
      </c>
      <c r="Q250" s="159">
        <v>0</v>
      </c>
      <c r="R250" s="159">
        <f t="shared" si="44"/>
        <v>0</v>
      </c>
      <c r="S250" s="159"/>
      <c r="T250" s="159" t="s">
        <v>207</v>
      </c>
      <c r="U250" s="149"/>
      <c r="V250" s="149"/>
      <c r="W250" s="149"/>
      <c r="X250" s="149"/>
      <c r="Y250" s="149"/>
      <c r="Z250" s="149"/>
      <c r="AA250" s="149"/>
      <c r="AB250" s="149"/>
      <c r="AC250" s="149" t="s">
        <v>396</v>
      </c>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row>
    <row r="251" spans="1:56" ht="25.5" x14ac:dyDescent="0.2">
      <c r="A251" s="161" t="s">
        <v>314</v>
      </c>
      <c r="B251" s="162" t="s">
        <v>268</v>
      </c>
      <c r="C251" s="186" t="s">
        <v>269</v>
      </c>
      <c r="D251" s="163"/>
      <c r="E251" s="164"/>
      <c r="F251" s="165"/>
      <c r="G251" s="165">
        <f>SUMIF(AC252:AC263,"&lt;&gt;NOR",G252:G263)</f>
        <v>0</v>
      </c>
      <c r="H251" s="165"/>
      <c r="I251" s="165">
        <f>SUM(I252:I263)</f>
        <v>290900</v>
      </c>
      <c r="J251" s="165"/>
      <c r="K251" s="165">
        <f>SUM(K252:K263)</f>
        <v>224900</v>
      </c>
      <c r="L251" s="165"/>
      <c r="M251" s="165">
        <f>SUM(M252:M263)</f>
        <v>0</v>
      </c>
      <c r="N251" s="165"/>
      <c r="O251" s="165"/>
      <c r="P251" s="166"/>
      <c r="Q251" s="160"/>
      <c r="R251" s="160">
        <f>SUM(R252:R263)</f>
        <v>0</v>
      </c>
      <c r="S251" s="160"/>
      <c r="T251" s="160"/>
      <c r="AC251" t="s">
        <v>315</v>
      </c>
    </row>
    <row r="252" spans="1:56" outlineLevel="1" x14ac:dyDescent="0.2">
      <c r="A252" s="179">
        <v>223</v>
      </c>
      <c r="B252" s="180" t="s">
        <v>1493</v>
      </c>
      <c r="C252" s="188" t="s">
        <v>829</v>
      </c>
      <c r="D252" s="181" t="s">
        <v>1432</v>
      </c>
      <c r="E252" s="182">
        <v>1</v>
      </c>
      <c r="F252" s="183"/>
      <c r="G252" s="184">
        <f t="shared" ref="G252:G263" si="45">ROUND(E252*F252,2)</f>
        <v>0</v>
      </c>
      <c r="H252" s="183">
        <v>3500</v>
      </c>
      <c r="I252" s="184">
        <f t="shared" ref="I252:I263" si="46">ROUND(E252*H252,2)</f>
        <v>3500</v>
      </c>
      <c r="J252" s="183">
        <v>3500</v>
      </c>
      <c r="K252" s="184">
        <f t="shared" ref="K252:K263" si="47">ROUND(E252*J252,2)</f>
        <v>3500</v>
      </c>
      <c r="L252" s="184">
        <v>21</v>
      </c>
      <c r="M252" s="184">
        <f t="shared" ref="M252:M263" si="48">G252*(1+L252/100)</f>
        <v>0</v>
      </c>
      <c r="N252" s="184"/>
      <c r="O252" s="184" t="s">
        <v>318</v>
      </c>
      <c r="P252" s="185" t="s">
        <v>319</v>
      </c>
      <c r="Q252" s="159">
        <v>0</v>
      </c>
      <c r="R252" s="159">
        <f t="shared" ref="R252:R263" si="49">ROUND(E252*Q252,2)</f>
        <v>0</v>
      </c>
      <c r="S252" s="159"/>
      <c r="T252" s="159" t="s">
        <v>207</v>
      </c>
      <c r="U252" s="149"/>
      <c r="V252" s="149"/>
      <c r="W252" s="149"/>
      <c r="X252" s="149"/>
      <c r="Y252" s="149"/>
      <c r="Z252" s="149"/>
      <c r="AA252" s="149"/>
      <c r="AB252" s="149"/>
      <c r="AC252" s="149" t="s">
        <v>396</v>
      </c>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row>
    <row r="253" spans="1:56" outlineLevel="1" x14ac:dyDescent="0.2">
      <c r="A253" s="179">
        <v>224</v>
      </c>
      <c r="B253" s="180" t="s">
        <v>1494</v>
      </c>
      <c r="C253" s="188" t="s">
        <v>795</v>
      </c>
      <c r="D253" s="181" t="s">
        <v>603</v>
      </c>
      <c r="E253" s="182">
        <v>1</v>
      </c>
      <c r="F253" s="183"/>
      <c r="G253" s="184">
        <f t="shared" si="45"/>
        <v>0</v>
      </c>
      <c r="H253" s="183">
        <v>3000</v>
      </c>
      <c r="I253" s="184">
        <f t="shared" si="46"/>
        <v>3000</v>
      </c>
      <c r="J253" s="183">
        <v>3000</v>
      </c>
      <c r="K253" s="184">
        <f t="shared" si="47"/>
        <v>3000</v>
      </c>
      <c r="L253" s="184">
        <v>21</v>
      </c>
      <c r="M253" s="184">
        <f t="shared" si="48"/>
        <v>0</v>
      </c>
      <c r="N253" s="184"/>
      <c r="O253" s="184" t="s">
        <v>318</v>
      </c>
      <c r="P253" s="185" t="s">
        <v>319</v>
      </c>
      <c r="Q253" s="159">
        <v>0</v>
      </c>
      <c r="R253" s="159">
        <f t="shared" si="49"/>
        <v>0</v>
      </c>
      <c r="S253" s="159"/>
      <c r="T253" s="159" t="s">
        <v>207</v>
      </c>
      <c r="U253" s="149"/>
      <c r="V253" s="149"/>
      <c r="W253" s="149"/>
      <c r="X253" s="149"/>
      <c r="Y253" s="149"/>
      <c r="Z253" s="149"/>
      <c r="AA253" s="149"/>
      <c r="AB253" s="149"/>
      <c r="AC253" s="149" t="s">
        <v>396</v>
      </c>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row>
    <row r="254" spans="1:56" outlineLevel="1" x14ac:dyDescent="0.2">
      <c r="A254" s="179">
        <v>225</v>
      </c>
      <c r="B254" s="180" t="s">
        <v>1495</v>
      </c>
      <c r="C254" s="188" t="s">
        <v>1435</v>
      </c>
      <c r="D254" s="181" t="s">
        <v>603</v>
      </c>
      <c r="E254" s="182">
        <v>1</v>
      </c>
      <c r="F254" s="183"/>
      <c r="G254" s="184">
        <f t="shared" si="45"/>
        <v>0</v>
      </c>
      <c r="H254" s="183">
        <v>10000</v>
      </c>
      <c r="I254" s="184">
        <f t="shared" si="46"/>
        <v>10000</v>
      </c>
      <c r="J254" s="183">
        <v>10000</v>
      </c>
      <c r="K254" s="184">
        <f t="shared" si="47"/>
        <v>10000</v>
      </c>
      <c r="L254" s="184">
        <v>21</v>
      </c>
      <c r="M254" s="184">
        <f t="shared" si="48"/>
        <v>0</v>
      </c>
      <c r="N254" s="184"/>
      <c r="O254" s="184" t="s">
        <v>318</v>
      </c>
      <c r="P254" s="185" t="s">
        <v>319</v>
      </c>
      <c r="Q254" s="159">
        <v>0</v>
      </c>
      <c r="R254" s="159">
        <f t="shared" si="49"/>
        <v>0</v>
      </c>
      <c r="S254" s="159"/>
      <c r="T254" s="159" t="s">
        <v>207</v>
      </c>
      <c r="U254" s="149"/>
      <c r="V254" s="149"/>
      <c r="W254" s="149"/>
      <c r="X254" s="149"/>
      <c r="Y254" s="149"/>
      <c r="Z254" s="149"/>
      <c r="AA254" s="149"/>
      <c r="AB254" s="149"/>
      <c r="AC254" s="149" t="s">
        <v>396</v>
      </c>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row>
    <row r="255" spans="1:56" outlineLevel="1" x14ac:dyDescent="0.2">
      <c r="A255" s="179">
        <v>226</v>
      </c>
      <c r="B255" s="180" t="s">
        <v>1496</v>
      </c>
      <c r="C255" s="188" t="s">
        <v>1437</v>
      </c>
      <c r="D255" s="181" t="s">
        <v>603</v>
      </c>
      <c r="E255" s="182">
        <v>1</v>
      </c>
      <c r="F255" s="183"/>
      <c r="G255" s="184">
        <f t="shared" si="45"/>
        <v>0</v>
      </c>
      <c r="H255" s="183">
        <v>10000</v>
      </c>
      <c r="I255" s="184">
        <f t="shared" si="46"/>
        <v>10000</v>
      </c>
      <c r="J255" s="183">
        <v>10000</v>
      </c>
      <c r="K255" s="184">
        <f t="shared" si="47"/>
        <v>10000</v>
      </c>
      <c r="L255" s="184">
        <v>21</v>
      </c>
      <c r="M255" s="184">
        <f t="shared" si="48"/>
        <v>0</v>
      </c>
      <c r="N255" s="184"/>
      <c r="O255" s="184" t="s">
        <v>318</v>
      </c>
      <c r="P255" s="185" t="s">
        <v>319</v>
      </c>
      <c r="Q255" s="159">
        <v>0</v>
      </c>
      <c r="R255" s="159">
        <f t="shared" si="49"/>
        <v>0</v>
      </c>
      <c r="S255" s="159"/>
      <c r="T255" s="159" t="s">
        <v>207</v>
      </c>
      <c r="U255" s="149"/>
      <c r="V255" s="149"/>
      <c r="W255" s="149"/>
      <c r="X255" s="149"/>
      <c r="Y255" s="149"/>
      <c r="Z255" s="149"/>
      <c r="AA255" s="149"/>
      <c r="AB255" s="149"/>
      <c r="AC255" s="149" t="s">
        <v>396</v>
      </c>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row>
    <row r="256" spans="1:56" outlineLevel="1" x14ac:dyDescent="0.2">
      <c r="A256" s="179">
        <v>227</v>
      </c>
      <c r="B256" s="180" t="s">
        <v>1497</v>
      </c>
      <c r="C256" s="188" t="s">
        <v>793</v>
      </c>
      <c r="D256" s="181" t="s">
        <v>789</v>
      </c>
      <c r="E256" s="182">
        <v>200</v>
      </c>
      <c r="F256" s="183"/>
      <c r="G256" s="184">
        <f t="shared" si="45"/>
        <v>0</v>
      </c>
      <c r="H256" s="183">
        <v>60</v>
      </c>
      <c r="I256" s="184">
        <f t="shared" si="46"/>
        <v>12000</v>
      </c>
      <c r="J256" s="183">
        <v>60</v>
      </c>
      <c r="K256" s="184">
        <f t="shared" si="47"/>
        <v>12000</v>
      </c>
      <c r="L256" s="184">
        <v>21</v>
      </c>
      <c r="M256" s="184">
        <f t="shared" si="48"/>
        <v>0</v>
      </c>
      <c r="N256" s="184"/>
      <c r="O256" s="184" t="s">
        <v>318</v>
      </c>
      <c r="P256" s="185" t="s">
        <v>319</v>
      </c>
      <c r="Q256" s="159">
        <v>0</v>
      </c>
      <c r="R256" s="159">
        <f t="shared" si="49"/>
        <v>0</v>
      </c>
      <c r="S256" s="159"/>
      <c r="T256" s="159" t="s">
        <v>207</v>
      </c>
      <c r="U256" s="149"/>
      <c r="V256" s="149"/>
      <c r="W256" s="149"/>
      <c r="X256" s="149"/>
      <c r="Y256" s="149"/>
      <c r="Z256" s="149"/>
      <c r="AA256" s="149"/>
      <c r="AB256" s="149"/>
      <c r="AC256" s="149" t="s">
        <v>396</v>
      </c>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row>
    <row r="257" spans="1:56" outlineLevel="1" x14ac:dyDescent="0.2">
      <c r="A257" s="179">
        <v>228</v>
      </c>
      <c r="B257" s="180" t="s">
        <v>1498</v>
      </c>
      <c r="C257" s="188" t="s">
        <v>791</v>
      </c>
      <c r="D257" s="181" t="s">
        <v>921</v>
      </c>
      <c r="E257" s="182">
        <v>300</v>
      </c>
      <c r="F257" s="183"/>
      <c r="G257" s="184">
        <f t="shared" si="45"/>
        <v>0</v>
      </c>
      <c r="H257" s="183">
        <v>3</v>
      </c>
      <c r="I257" s="184">
        <f t="shared" si="46"/>
        <v>900</v>
      </c>
      <c r="J257" s="183">
        <v>3</v>
      </c>
      <c r="K257" s="184">
        <f t="shared" si="47"/>
        <v>900</v>
      </c>
      <c r="L257" s="184">
        <v>21</v>
      </c>
      <c r="M257" s="184">
        <f t="shared" si="48"/>
        <v>0</v>
      </c>
      <c r="N257" s="184"/>
      <c r="O257" s="184" t="s">
        <v>318</v>
      </c>
      <c r="P257" s="185" t="s">
        <v>319</v>
      </c>
      <c r="Q257" s="159">
        <v>0</v>
      </c>
      <c r="R257" s="159">
        <f t="shared" si="49"/>
        <v>0</v>
      </c>
      <c r="S257" s="159"/>
      <c r="T257" s="159" t="s">
        <v>207</v>
      </c>
      <c r="U257" s="149"/>
      <c r="V257" s="149"/>
      <c r="W257" s="149"/>
      <c r="X257" s="149"/>
      <c r="Y257" s="149"/>
      <c r="Z257" s="149"/>
      <c r="AA257" s="149"/>
      <c r="AB257" s="149"/>
      <c r="AC257" s="149" t="s">
        <v>396</v>
      </c>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row>
    <row r="258" spans="1:56" outlineLevel="1" x14ac:dyDescent="0.2">
      <c r="A258" s="179">
        <v>229</v>
      </c>
      <c r="B258" s="180" t="s">
        <v>1499</v>
      </c>
      <c r="C258" s="188" t="s">
        <v>1449</v>
      </c>
      <c r="D258" s="181" t="s">
        <v>730</v>
      </c>
      <c r="E258" s="182">
        <v>20</v>
      </c>
      <c r="F258" s="183"/>
      <c r="G258" s="184">
        <f t="shared" si="45"/>
        <v>0</v>
      </c>
      <c r="H258" s="183">
        <v>80</v>
      </c>
      <c r="I258" s="184">
        <f t="shared" si="46"/>
        <v>1600</v>
      </c>
      <c r="J258" s="183">
        <v>80</v>
      </c>
      <c r="K258" s="184">
        <f t="shared" si="47"/>
        <v>1600</v>
      </c>
      <c r="L258" s="184">
        <v>21</v>
      </c>
      <c r="M258" s="184">
        <f t="shared" si="48"/>
        <v>0</v>
      </c>
      <c r="N258" s="184"/>
      <c r="O258" s="184" t="s">
        <v>318</v>
      </c>
      <c r="P258" s="185" t="s">
        <v>319</v>
      </c>
      <c r="Q258" s="159">
        <v>0</v>
      </c>
      <c r="R258" s="159">
        <f t="shared" si="49"/>
        <v>0</v>
      </c>
      <c r="S258" s="159"/>
      <c r="T258" s="159" t="s">
        <v>207</v>
      </c>
      <c r="U258" s="149"/>
      <c r="V258" s="149"/>
      <c r="W258" s="149"/>
      <c r="X258" s="149"/>
      <c r="Y258" s="149"/>
      <c r="Z258" s="149"/>
      <c r="AA258" s="149"/>
      <c r="AB258" s="149"/>
      <c r="AC258" s="149" t="s">
        <v>396</v>
      </c>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row>
    <row r="259" spans="1:56" outlineLevel="1" x14ac:dyDescent="0.2">
      <c r="A259" s="179">
        <v>230</v>
      </c>
      <c r="B259" s="180" t="s">
        <v>1500</v>
      </c>
      <c r="C259" s="188" t="s">
        <v>1451</v>
      </c>
      <c r="D259" s="181" t="s">
        <v>730</v>
      </c>
      <c r="E259" s="182">
        <v>30</v>
      </c>
      <c r="F259" s="183"/>
      <c r="G259" s="184">
        <f t="shared" si="45"/>
        <v>0</v>
      </c>
      <c r="H259" s="183">
        <v>350</v>
      </c>
      <c r="I259" s="184">
        <f t="shared" si="46"/>
        <v>10500</v>
      </c>
      <c r="J259" s="183">
        <v>350</v>
      </c>
      <c r="K259" s="184">
        <f t="shared" si="47"/>
        <v>10500</v>
      </c>
      <c r="L259" s="184">
        <v>21</v>
      </c>
      <c r="M259" s="184">
        <f t="shared" si="48"/>
        <v>0</v>
      </c>
      <c r="N259" s="184"/>
      <c r="O259" s="184" t="s">
        <v>318</v>
      </c>
      <c r="P259" s="185" t="s">
        <v>319</v>
      </c>
      <c r="Q259" s="159">
        <v>0</v>
      </c>
      <c r="R259" s="159">
        <f t="shared" si="49"/>
        <v>0</v>
      </c>
      <c r="S259" s="159"/>
      <c r="T259" s="159" t="s">
        <v>207</v>
      </c>
      <c r="U259" s="149"/>
      <c r="V259" s="149"/>
      <c r="W259" s="149"/>
      <c r="X259" s="149"/>
      <c r="Y259" s="149"/>
      <c r="Z259" s="149"/>
      <c r="AA259" s="149"/>
      <c r="AB259" s="149"/>
      <c r="AC259" s="149" t="s">
        <v>396</v>
      </c>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row>
    <row r="260" spans="1:56" outlineLevel="1" x14ac:dyDescent="0.2">
      <c r="A260" s="179">
        <v>231</v>
      </c>
      <c r="B260" s="180" t="s">
        <v>1501</v>
      </c>
      <c r="C260" s="188" t="s">
        <v>1453</v>
      </c>
      <c r="D260" s="181" t="s">
        <v>730</v>
      </c>
      <c r="E260" s="182">
        <v>20</v>
      </c>
      <c r="F260" s="183"/>
      <c r="G260" s="184">
        <f t="shared" si="45"/>
        <v>0</v>
      </c>
      <c r="H260" s="183">
        <v>300</v>
      </c>
      <c r="I260" s="184">
        <f t="shared" si="46"/>
        <v>6000</v>
      </c>
      <c r="J260" s="183">
        <v>300</v>
      </c>
      <c r="K260" s="184">
        <f t="shared" si="47"/>
        <v>6000</v>
      </c>
      <c r="L260" s="184">
        <v>21</v>
      </c>
      <c r="M260" s="184">
        <f t="shared" si="48"/>
        <v>0</v>
      </c>
      <c r="N260" s="184"/>
      <c r="O260" s="184" t="s">
        <v>318</v>
      </c>
      <c r="P260" s="185" t="s">
        <v>319</v>
      </c>
      <c r="Q260" s="159">
        <v>0</v>
      </c>
      <c r="R260" s="159">
        <f t="shared" si="49"/>
        <v>0</v>
      </c>
      <c r="S260" s="159"/>
      <c r="T260" s="159" t="s">
        <v>207</v>
      </c>
      <c r="U260" s="149"/>
      <c r="V260" s="149"/>
      <c r="W260" s="149"/>
      <c r="X260" s="149"/>
      <c r="Y260" s="149"/>
      <c r="Z260" s="149"/>
      <c r="AA260" s="149"/>
      <c r="AB260" s="149"/>
      <c r="AC260" s="149" t="s">
        <v>396</v>
      </c>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row>
    <row r="261" spans="1:56" outlineLevel="1" x14ac:dyDescent="0.2">
      <c r="A261" s="179">
        <v>232</v>
      </c>
      <c r="B261" s="180" t="s">
        <v>1502</v>
      </c>
      <c r="C261" s="188" t="s">
        <v>776</v>
      </c>
      <c r="D261" s="181" t="s">
        <v>730</v>
      </c>
      <c r="E261" s="182">
        <v>330</v>
      </c>
      <c r="F261" s="183"/>
      <c r="G261" s="184">
        <f t="shared" si="45"/>
        <v>0</v>
      </c>
      <c r="H261" s="183">
        <v>700</v>
      </c>
      <c r="I261" s="184">
        <f t="shared" si="46"/>
        <v>231000</v>
      </c>
      <c r="J261" s="183">
        <v>500</v>
      </c>
      <c r="K261" s="184">
        <f t="shared" si="47"/>
        <v>165000</v>
      </c>
      <c r="L261" s="184">
        <v>21</v>
      </c>
      <c r="M261" s="184">
        <f t="shared" si="48"/>
        <v>0</v>
      </c>
      <c r="N261" s="184"/>
      <c r="O261" s="184" t="s">
        <v>318</v>
      </c>
      <c r="P261" s="185" t="s">
        <v>319</v>
      </c>
      <c r="Q261" s="159">
        <v>0</v>
      </c>
      <c r="R261" s="159">
        <f t="shared" si="49"/>
        <v>0</v>
      </c>
      <c r="S261" s="159"/>
      <c r="T261" s="159" t="s">
        <v>207</v>
      </c>
      <c r="U261" s="149"/>
      <c r="V261" s="149"/>
      <c r="W261" s="149"/>
      <c r="X261" s="149"/>
      <c r="Y261" s="149"/>
      <c r="Z261" s="149"/>
      <c r="AA261" s="149"/>
      <c r="AB261" s="149"/>
      <c r="AC261" s="149" t="s">
        <v>396</v>
      </c>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row>
    <row r="262" spans="1:56" outlineLevel="1" x14ac:dyDescent="0.2">
      <c r="A262" s="179">
        <v>233</v>
      </c>
      <c r="B262" s="180" t="s">
        <v>1503</v>
      </c>
      <c r="C262" s="188" t="s">
        <v>774</v>
      </c>
      <c r="D262" s="181" t="s">
        <v>921</v>
      </c>
      <c r="E262" s="182">
        <v>20</v>
      </c>
      <c r="F262" s="183"/>
      <c r="G262" s="184">
        <f t="shared" si="45"/>
        <v>0</v>
      </c>
      <c r="H262" s="183">
        <v>60</v>
      </c>
      <c r="I262" s="184">
        <f t="shared" si="46"/>
        <v>1200</v>
      </c>
      <c r="J262" s="183">
        <v>60</v>
      </c>
      <c r="K262" s="184">
        <f t="shared" si="47"/>
        <v>1200</v>
      </c>
      <c r="L262" s="184">
        <v>21</v>
      </c>
      <c r="M262" s="184">
        <f t="shared" si="48"/>
        <v>0</v>
      </c>
      <c r="N262" s="184"/>
      <c r="O262" s="184" t="s">
        <v>318</v>
      </c>
      <c r="P262" s="185" t="s">
        <v>319</v>
      </c>
      <c r="Q262" s="159">
        <v>0</v>
      </c>
      <c r="R262" s="159">
        <f t="shared" si="49"/>
        <v>0</v>
      </c>
      <c r="S262" s="159"/>
      <c r="T262" s="159" t="s">
        <v>207</v>
      </c>
      <c r="U262" s="149"/>
      <c r="V262" s="149"/>
      <c r="W262" s="149"/>
      <c r="X262" s="149"/>
      <c r="Y262" s="149"/>
      <c r="Z262" s="149"/>
      <c r="AA262" s="149"/>
      <c r="AB262" s="149"/>
      <c r="AC262" s="149" t="s">
        <v>396</v>
      </c>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row>
    <row r="263" spans="1:56" outlineLevel="1" x14ac:dyDescent="0.2">
      <c r="A263" s="179">
        <v>234</v>
      </c>
      <c r="B263" s="180" t="s">
        <v>1504</v>
      </c>
      <c r="C263" s="188" t="s">
        <v>768</v>
      </c>
      <c r="D263" s="181" t="s">
        <v>730</v>
      </c>
      <c r="E263" s="182">
        <v>30</v>
      </c>
      <c r="F263" s="183"/>
      <c r="G263" s="184">
        <f t="shared" si="45"/>
        <v>0</v>
      </c>
      <c r="H263" s="183">
        <v>40</v>
      </c>
      <c r="I263" s="184">
        <f t="shared" si="46"/>
        <v>1200</v>
      </c>
      <c r="J263" s="183">
        <v>40</v>
      </c>
      <c r="K263" s="184">
        <f t="shared" si="47"/>
        <v>1200</v>
      </c>
      <c r="L263" s="184">
        <v>21</v>
      </c>
      <c r="M263" s="184">
        <f t="shared" si="48"/>
        <v>0</v>
      </c>
      <c r="N263" s="184"/>
      <c r="O263" s="184" t="s">
        <v>318</v>
      </c>
      <c r="P263" s="185" t="s">
        <v>319</v>
      </c>
      <c r="Q263" s="159">
        <v>0</v>
      </c>
      <c r="R263" s="159">
        <f t="shared" si="49"/>
        <v>0</v>
      </c>
      <c r="S263" s="159"/>
      <c r="T263" s="159" t="s">
        <v>207</v>
      </c>
      <c r="U263" s="149"/>
      <c r="V263" s="149"/>
      <c r="W263" s="149"/>
      <c r="X263" s="149"/>
      <c r="Y263" s="149"/>
      <c r="Z263" s="149"/>
      <c r="AA263" s="149"/>
      <c r="AB263" s="149"/>
      <c r="AC263" s="149" t="s">
        <v>396</v>
      </c>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row>
    <row r="264" spans="1:56" x14ac:dyDescent="0.2">
      <c r="A264" s="161" t="s">
        <v>314</v>
      </c>
      <c r="B264" s="162" t="s">
        <v>270</v>
      </c>
      <c r="C264" s="186" t="s">
        <v>271</v>
      </c>
      <c r="D264" s="163"/>
      <c r="E264" s="164"/>
      <c r="F264" s="165"/>
      <c r="G264" s="165">
        <f>SUMIF(AC265:AC271,"&lt;&gt;NOR",G265:G271)</f>
        <v>0</v>
      </c>
      <c r="H264" s="165"/>
      <c r="I264" s="165">
        <f>SUM(I265:I271)</f>
        <v>3300</v>
      </c>
      <c r="J264" s="165"/>
      <c r="K264" s="165">
        <f>SUM(K265:K271)</f>
        <v>3300</v>
      </c>
      <c r="L264" s="165"/>
      <c r="M264" s="165">
        <f>SUM(M265:M271)</f>
        <v>0</v>
      </c>
      <c r="N264" s="165"/>
      <c r="O264" s="165"/>
      <c r="P264" s="166"/>
      <c r="Q264" s="160"/>
      <c r="R264" s="160">
        <f>SUM(R265:R271)</f>
        <v>0</v>
      </c>
      <c r="S264" s="160"/>
      <c r="T264" s="160"/>
      <c r="AC264" t="s">
        <v>315</v>
      </c>
    </row>
    <row r="265" spans="1:56" outlineLevel="1" x14ac:dyDescent="0.2">
      <c r="A265" s="179">
        <v>235</v>
      </c>
      <c r="B265" s="180" t="s">
        <v>1505</v>
      </c>
      <c r="C265" s="188" t="s">
        <v>1506</v>
      </c>
      <c r="D265" s="181" t="s">
        <v>789</v>
      </c>
      <c r="E265" s="182">
        <v>25</v>
      </c>
      <c r="F265" s="183"/>
      <c r="G265" s="184">
        <f t="shared" ref="G265:G271" si="50">ROUND(E265*F265,2)</f>
        <v>0</v>
      </c>
      <c r="H265" s="183">
        <v>80</v>
      </c>
      <c r="I265" s="184">
        <f t="shared" ref="I265:I271" si="51">ROUND(E265*H265,2)</f>
        <v>2000</v>
      </c>
      <c r="J265" s="183">
        <v>80</v>
      </c>
      <c r="K265" s="184">
        <f t="shared" ref="K265:K271" si="52">ROUND(E265*J265,2)</f>
        <v>2000</v>
      </c>
      <c r="L265" s="184">
        <v>21</v>
      </c>
      <c r="M265" s="184">
        <f t="shared" ref="M265:M271" si="53">G265*(1+L265/100)</f>
        <v>0</v>
      </c>
      <c r="N265" s="184"/>
      <c r="O265" s="184" t="s">
        <v>318</v>
      </c>
      <c r="P265" s="185" t="s">
        <v>319</v>
      </c>
      <c r="Q265" s="159">
        <v>0</v>
      </c>
      <c r="R265" s="159">
        <f t="shared" ref="R265:R271" si="54">ROUND(E265*Q265,2)</f>
        <v>0</v>
      </c>
      <c r="S265" s="159"/>
      <c r="T265" s="159" t="s">
        <v>207</v>
      </c>
      <c r="U265" s="149"/>
      <c r="V265" s="149"/>
      <c r="W265" s="149"/>
      <c r="X265" s="149"/>
      <c r="Y265" s="149"/>
      <c r="Z265" s="149"/>
      <c r="AA265" s="149"/>
      <c r="AB265" s="149"/>
      <c r="AC265" s="149" t="s">
        <v>396</v>
      </c>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row>
    <row r="266" spans="1:56" outlineLevel="1" x14ac:dyDescent="0.2">
      <c r="A266" s="179">
        <v>236</v>
      </c>
      <c r="B266" s="180" t="s">
        <v>1507</v>
      </c>
      <c r="C266" s="188" t="s">
        <v>1508</v>
      </c>
      <c r="D266" s="181" t="s">
        <v>789</v>
      </c>
      <c r="E266" s="182">
        <v>8</v>
      </c>
      <c r="F266" s="183"/>
      <c r="G266" s="184">
        <f t="shared" si="50"/>
        <v>0</v>
      </c>
      <c r="H266" s="183">
        <v>80</v>
      </c>
      <c r="I266" s="184">
        <f t="shared" si="51"/>
        <v>640</v>
      </c>
      <c r="J266" s="183">
        <v>80</v>
      </c>
      <c r="K266" s="184">
        <f t="shared" si="52"/>
        <v>640</v>
      </c>
      <c r="L266" s="184">
        <v>21</v>
      </c>
      <c r="M266" s="184">
        <f t="shared" si="53"/>
        <v>0</v>
      </c>
      <c r="N266" s="184"/>
      <c r="O266" s="184" t="s">
        <v>318</v>
      </c>
      <c r="P266" s="185" t="s">
        <v>319</v>
      </c>
      <c r="Q266" s="159">
        <v>0</v>
      </c>
      <c r="R266" s="159">
        <f t="shared" si="54"/>
        <v>0</v>
      </c>
      <c r="S266" s="159"/>
      <c r="T266" s="159" t="s">
        <v>207</v>
      </c>
      <c r="U266" s="149"/>
      <c r="V266" s="149"/>
      <c r="W266" s="149"/>
      <c r="X266" s="149"/>
      <c r="Y266" s="149"/>
      <c r="Z266" s="149"/>
      <c r="AA266" s="149"/>
      <c r="AB266" s="149"/>
      <c r="AC266" s="149" t="s">
        <v>396</v>
      </c>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row>
    <row r="267" spans="1:56" outlineLevel="1" x14ac:dyDescent="0.2">
      <c r="A267" s="179">
        <v>237</v>
      </c>
      <c r="B267" s="180" t="s">
        <v>1509</v>
      </c>
      <c r="C267" s="188" t="s">
        <v>1510</v>
      </c>
      <c r="D267" s="181" t="s">
        <v>921</v>
      </c>
      <c r="E267" s="182">
        <v>5</v>
      </c>
      <c r="F267" s="183"/>
      <c r="G267" s="184">
        <f t="shared" si="50"/>
        <v>0</v>
      </c>
      <c r="H267" s="183">
        <v>20</v>
      </c>
      <c r="I267" s="184">
        <f t="shared" si="51"/>
        <v>100</v>
      </c>
      <c r="J267" s="183">
        <v>20</v>
      </c>
      <c r="K267" s="184">
        <f t="shared" si="52"/>
        <v>100</v>
      </c>
      <c r="L267" s="184">
        <v>21</v>
      </c>
      <c r="M267" s="184">
        <f t="shared" si="53"/>
        <v>0</v>
      </c>
      <c r="N267" s="184"/>
      <c r="O267" s="184" t="s">
        <v>318</v>
      </c>
      <c r="P267" s="185" t="s">
        <v>319</v>
      </c>
      <c r="Q267" s="159">
        <v>0</v>
      </c>
      <c r="R267" s="159">
        <f t="shared" si="54"/>
        <v>0</v>
      </c>
      <c r="S267" s="159"/>
      <c r="T267" s="159" t="s">
        <v>207</v>
      </c>
      <c r="U267" s="149"/>
      <c r="V267" s="149"/>
      <c r="W267" s="149"/>
      <c r="X267" s="149"/>
      <c r="Y267" s="149"/>
      <c r="Z267" s="149"/>
      <c r="AA267" s="149"/>
      <c r="AB267" s="149"/>
      <c r="AC267" s="149" t="s">
        <v>396</v>
      </c>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row>
    <row r="268" spans="1:56" outlineLevel="1" x14ac:dyDescent="0.2">
      <c r="A268" s="179">
        <v>238</v>
      </c>
      <c r="B268" s="180" t="s">
        <v>1511</v>
      </c>
      <c r="C268" s="188" t="s">
        <v>1512</v>
      </c>
      <c r="D268" s="181" t="s">
        <v>921</v>
      </c>
      <c r="E268" s="182">
        <v>15</v>
      </c>
      <c r="F268" s="183"/>
      <c r="G268" s="184">
        <f t="shared" si="50"/>
        <v>0</v>
      </c>
      <c r="H268" s="183">
        <v>20</v>
      </c>
      <c r="I268" s="184">
        <f t="shared" si="51"/>
        <v>300</v>
      </c>
      <c r="J268" s="183">
        <v>20</v>
      </c>
      <c r="K268" s="184">
        <f t="shared" si="52"/>
        <v>300</v>
      </c>
      <c r="L268" s="184">
        <v>21</v>
      </c>
      <c r="M268" s="184">
        <f t="shared" si="53"/>
        <v>0</v>
      </c>
      <c r="N268" s="184"/>
      <c r="O268" s="184" t="s">
        <v>318</v>
      </c>
      <c r="P268" s="185" t="s">
        <v>319</v>
      </c>
      <c r="Q268" s="159">
        <v>0</v>
      </c>
      <c r="R268" s="159">
        <f t="shared" si="54"/>
        <v>0</v>
      </c>
      <c r="S268" s="159"/>
      <c r="T268" s="159" t="s">
        <v>207</v>
      </c>
      <c r="U268" s="149"/>
      <c r="V268" s="149"/>
      <c r="W268" s="149"/>
      <c r="X268" s="149"/>
      <c r="Y268" s="149"/>
      <c r="Z268" s="149"/>
      <c r="AA268" s="149"/>
      <c r="AB268" s="149"/>
      <c r="AC268" s="149" t="s">
        <v>396</v>
      </c>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row>
    <row r="269" spans="1:56" outlineLevel="1" x14ac:dyDescent="0.2">
      <c r="A269" s="179">
        <v>239</v>
      </c>
      <c r="B269" s="180" t="s">
        <v>1513</v>
      </c>
      <c r="C269" s="188" t="s">
        <v>1514</v>
      </c>
      <c r="D269" s="181" t="s">
        <v>921</v>
      </c>
      <c r="E269" s="182">
        <v>1</v>
      </c>
      <c r="F269" s="183"/>
      <c r="G269" s="184">
        <f t="shared" si="50"/>
        <v>0</v>
      </c>
      <c r="H269" s="183">
        <v>90</v>
      </c>
      <c r="I269" s="184">
        <f t="shared" si="51"/>
        <v>90</v>
      </c>
      <c r="J269" s="183">
        <v>90</v>
      </c>
      <c r="K269" s="184">
        <f t="shared" si="52"/>
        <v>90</v>
      </c>
      <c r="L269" s="184">
        <v>21</v>
      </c>
      <c r="M269" s="184">
        <f t="shared" si="53"/>
        <v>0</v>
      </c>
      <c r="N269" s="184"/>
      <c r="O269" s="184" t="s">
        <v>318</v>
      </c>
      <c r="P269" s="185" t="s">
        <v>319</v>
      </c>
      <c r="Q269" s="159">
        <v>0</v>
      </c>
      <c r="R269" s="159">
        <f t="shared" si="54"/>
        <v>0</v>
      </c>
      <c r="S269" s="159"/>
      <c r="T269" s="159" t="s">
        <v>207</v>
      </c>
      <c r="U269" s="149"/>
      <c r="V269" s="149"/>
      <c r="W269" s="149"/>
      <c r="X269" s="149"/>
      <c r="Y269" s="149"/>
      <c r="Z269" s="149"/>
      <c r="AA269" s="149"/>
      <c r="AB269" s="149"/>
      <c r="AC269" s="149" t="s">
        <v>396</v>
      </c>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row>
    <row r="270" spans="1:56" outlineLevel="1" x14ac:dyDescent="0.2">
      <c r="A270" s="179">
        <v>240</v>
      </c>
      <c r="B270" s="180" t="s">
        <v>1515</v>
      </c>
      <c r="C270" s="188" t="s">
        <v>1516</v>
      </c>
      <c r="D270" s="181" t="s">
        <v>921</v>
      </c>
      <c r="E270" s="182">
        <v>1</v>
      </c>
      <c r="F270" s="183"/>
      <c r="G270" s="184">
        <f t="shared" si="50"/>
        <v>0</v>
      </c>
      <c r="H270" s="183">
        <v>90</v>
      </c>
      <c r="I270" s="184">
        <f t="shared" si="51"/>
        <v>90</v>
      </c>
      <c r="J270" s="183">
        <v>90</v>
      </c>
      <c r="K270" s="184">
        <f t="shared" si="52"/>
        <v>90</v>
      </c>
      <c r="L270" s="184">
        <v>21</v>
      </c>
      <c r="M270" s="184">
        <f t="shared" si="53"/>
        <v>0</v>
      </c>
      <c r="N270" s="184"/>
      <c r="O270" s="184" t="s">
        <v>318</v>
      </c>
      <c r="P270" s="185" t="s">
        <v>319</v>
      </c>
      <c r="Q270" s="159">
        <v>0</v>
      </c>
      <c r="R270" s="159">
        <f t="shared" si="54"/>
        <v>0</v>
      </c>
      <c r="S270" s="159"/>
      <c r="T270" s="159" t="s">
        <v>207</v>
      </c>
      <c r="U270" s="149"/>
      <c r="V270" s="149"/>
      <c r="W270" s="149"/>
      <c r="X270" s="149"/>
      <c r="Y270" s="149"/>
      <c r="Z270" s="149"/>
      <c r="AA270" s="149"/>
      <c r="AB270" s="149"/>
      <c r="AC270" s="149" t="s">
        <v>396</v>
      </c>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row>
    <row r="271" spans="1:56" outlineLevel="1" x14ac:dyDescent="0.2">
      <c r="A271" s="179">
        <v>241</v>
      </c>
      <c r="B271" s="180" t="s">
        <v>1517</v>
      </c>
      <c r="C271" s="188" t="s">
        <v>1518</v>
      </c>
      <c r="D271" s="181" t="s">
        <v>789</v>
      </c>
      <c r="E271" s="182">
        <v>1</v>
      </c>
      <c r="F271" s="183"/>
      <c r="G271" s="184">
        <f t="shared" si="50"/>
        <v>0</v>
      </c>
      <c r="H271" s="183">
        <v>80</v>
      </c>
      <c r="I271" s="184">
        <f t="shared" si="51"/>
        <v>80</v>
      </c>
      <c r="J271" s="183">
        <v>80</v>
      </c>
      <c r="K271" s="184">
        <f t="shared" si="52"/>
        <v>80</v>
      </c>
      <c r="L271" s="184">
        <v>21</v>
      </c>
      <c r="M271" s="184">
        <f t="shared" si="53"/>
        <v>0</v>
      </c>
      <c r="N271" s="184"/>
      <c r="O271" s="184" t="s">
        <v>318</v>
      </c>
      <c r="P271" s="185" t="s">
        <v>319</v>
      </c>
      <c r="Q271" s="159">
        <v>0</v>
      </c>
      <c r="R271" s="159">
        <f t="shared" si="54"/>
        <v>0</v>
      </c>
      <c r="S271" s="159"/>
      <c r="T271" s="159" t="s">
        <v>207</v>
      </c>
      <c r="U271" s="149"/>
      <c r="V271" s="149"/>
      <c r="W271" s="149"/>
      <c r="X271" s="149"/>
      <c r="Y271" s="149"/>
      <c r="Z271" s="149"/>
      <c r="AA271" s="149"/>
      <c r="AB271" s="149"/>
      <c r="AC271" s="149" t="s">
        <v>396</v>
      </c>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row>
    <row r="272" spans="1:56" ht="25.5" x14ac:dyDescent="0.2">
      <c r="A272" s="161" t="s">
        <v>314</v>
      </c>
      <c r="B272" s="162" t="s">
        <v>272</v>
      </c>
      <c r="C272" s="186" t="s">
        <v>273</v>
      </c>
      <c r="D272" s="163"/>
      <c r="E272" s="164"/>
      <c r="F272" s="165"/>
      <c r="G272" s="165">
        <f>SUMIF(AC273:AC284,"&lt;&gt;NOR",G273:G284)</f>
        <v>0</v>
      </c>
      <c r="H272" s="165"/>
      <c r="I272" s="165">
        <f>SUM(I273:I284)</f>
        <v>48644</v>
      </c>
      <c r="J272" s="165"/>
      <c r="K272" s="165">
        <f>SUM(K273:K284)</f>
        <v>48644</v>
      </c>
      <c r="L272" s="165"/>
      <c r="M272" s="165">
        <f>SUM(M273:M284)</f>
        <v>0</v>
      </c>
      <c r="N272" s="165"/>
      <c r="O272" s="165"/>
      <c r="P272" s="166"/>
      <c r="Q272" s="160"/>
      <c r="R272" s="160">
        <f>SUM(R273:R284)</f>
        <v>0</v>
      </c>
      <c r="S272" s="160"/>
      <c r="T272" s="160"/>
      <c r="AC272" t="s">
        <v>315</v>
      </c>
    </row>
    <row r="273" spans="1:56" outlineLevel="1" x14ac:dyDescent="0.2">
      <c r="A273" s="179">
        <v>242</v>
      </c>
      <c r="B273" s="180" t="s">
        <v>1519</v>
      </c>
      <c r="C273" s="188" t="s">
        <v>1506</v>
      </c>
      <c r="D273" s="181" t="s">
        <v>789</v>
      </c>
      <c r="E273" s="182">
        <v>200</v>
      </c>
      <c r="F273" s="183"/>
      <c r="G273" s="184">
        <f t="shared" ref="G273:G284" si="55">ROUND(E273*F273,2)</f>
        <v>0</v>
      </c>
      <c r="H273" s="183">
        <v>80</v>
      </c>
      <c r="I273" s="184">
        <f t="shared" ref="I273:I284" si="56">ROUND(E273*H273,2)</f>
        <v>16000</v>
      </c>
      <c r="J273" s="183">
        <v>80</v>
      </c>
      <c r="K273" s="184">
        <f t="shared" ref="K273:K284" si="57">ROUND(E273*J273,2)</f>
        <v>16000</v>
      </c>
      <c r="L273" s="184">
        <v>21</v>
      </c>
      <c r="M273" s="184">
        <f t="shared" ref="M273:M284" si="58">G273*(1+L273/100)</f>
        <v>0</v>
      </c>
      <c r="N273" s="184"/>
      <c r="O273" s="184" t="s">
        <v>318</v>
      </c>
      <c r="P273" s="185" t="s">
        <v>319</v>
      </c>
      <c r="Q273" s="159">
        <v>0</v>
      </c>
      <c r="R273" s="159">
        <f t="shared" ref="R273:R284" si="59">ROUND(E273*Q273,2)</f>
        <v>0</v>
      </c>
      <c r="S273" s="159"/>
      <c r="T273" s="159" t="s">
        <v>207</v>
      </c>
      <c r="U273" s="149"/>
      <c r="V273" s="149"/>
      <c r="W273" s="149"/>
      <c r="X273" s="149"/>
      <c r="Y273" s="149"/>
      <c r="Z273" s="149"/>
      <c r="AA273" s="149"/>
      <c r="AB273" s="149"/>
      <c r="AC273" s="149" t="s">
        <v>396</v>
      </c>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row>
    <row r="274" spans="1:56" outlineLevel="1" x14ac:dyDescent="0.2">
      <c r="A274" s="179">
        <v>243</v>
      </c>
      <c r="B274" s="180" t="s">
        <v>1520</v>
      </c>
      <c r="C274" s="188" t="s">
        <v>1521</v>
      </c>
      <c r="D274" s="181" t="s">
        <v>789</v>
      </c>
      <c r="E274" s="182">
        <v>75</v>
      </c>
      <c r="F274" s="183"/>
      <c r="G274" s="184">
        <f t="shared" si="55"/>
        <v>0</v>
      </c>
      <c r="H274" s="183">
        <v>80</v>
      </c>
      <c r="I274" s="184">
        <f t="shared" si="56"/>
        <v>6000</v>
      </c>
      <c r="J274" s="183">
        <v>80</v>
      </c>
      <c r="K274" s="184">
        <f t="shared" si="57"/>
        <v>6000</v>
      </c>
      <c r="L274" s="184">
        <v>21</v>
      </c>
      <c r="M274" s="184">
        <f t="shared" si="58"/>
        <v>0</v>
      </c>
      <c r="N274" s="184"/>
      <c r="O274" s="184" t="s">
        <v>318</v>
      </c>
      <c r="P274" s="185" t="s">
        <v>319</v>
      </c>
      <c r="Q274" s="159">
        <v>0</v>
      </c>
      <c r="R274" s="159">
        <f t="shared" si="59"/>
        <v>0</v>
      </c>
      <c r="S274" s="159"/>
      <c r="T274" s="159" t="s">
        <v>207</v>
      </c>
      <c r="U274" s="149"/>
      <c r="V274" s="149"/>
      <c r="W274" s="149"/>
      <c r="X274" s="149"/>
      <c r="Y274" s="149"/>
      <c r="Z274" s="149"/>
      <c r="AA274" s="149"/>
      <c r="AB274" s="149"/>
      <c r="AC274" s="149" t="s">
        <v>396</v>
      </c>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row>
    <row r="275" spans="1:56" outlineLevel="1" x14ac:dyDescent="0.2">
      <c r="A275" s="179">
        <v>244</v>
      </c>
      <c r="B275" s="180" t="s">
        <v>1522</v>
      </c>
      <c r="C275" s="188" t="s">
        <v>1510</v>
      </c>
      <c r="D275" s="181" t="s">
        <v>921</v>
      </c>
      <c r="E275" s="182">
        <v>40</v>
      </c>
      <c r="F275" s="183"/>
      <c r="G275" s="184">
        <f t="shared" si="55"/>
        <v>0</v>
      </c>
      <c r="H275" s="183">
        <v>20</v>
      </c>
      <c r="I275" s="184">
        <f t="shared" si="56"/>
        <v>800</v>
      </c>
      <c r="J275" s="183">
        <v>20</v>
      </c>
      <c r="K275" s="184">
        <f t="shared" si="57"/>
        <v>800</v>
      </c>
      <c r="L275" s="184">
        <v>21</v>
      </c>
      <c r="M275" s="184">
        <f t="shared" si="58"/>
        <v>0</v>
      </c>
      <c r="N275" s="184"/>
      <c r="O275" s="184" t="s">
        <v>318</v>
      </c>
      <c r="P275" s="185" t="s">
        <v>319</v>
      </c>
      <c r="Q275" s="159">
        <v>0</v>
      </c>
      <c r="R275" s="159">
        <f t="shared" si="59"/>
        <v>0</v>
      </c>
      <c r="S275" s="159"/>
      <c r="T275" s="159" t="s">
        <v>207</v>
      </c>
      <c r="U275" s="149"/>
      <c r="V275" s="149"/>
      <c r="W275" s="149"/>
      <c r="X275" s="149"/>
      <c r="Y275" s="149"/>
      <c r="Z275" s="149"/>
      <c r="AA275" s="149"/>
      <c r="AB275" s="149"/>
      <c r="AC275" s="149" t="s">
        <v>396</v>
      </c>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row>
    <row r="276" spans="1:56" outlineLevel="1" x14ac:dyDescent="0.2">
      <c r="A276" s="179">
        <v>245</v>
      </c>
      <c r="B276" s="180" t="s">
        <v>1523</v>
      </c>
      <c r="C276" s="188" t="s">
        <v>1512</v>
      </c>
      <c r="D276" s="181" t="s">
        <v>921</v>
      </c>
      <c r="E276" s="182">
        <v>60</v>
      </c>
      <c r="F276" s="183"/>
      <c r="G276" s="184">
        <f t="shared" si="55"/>
        <v>0</v>
      </c>
      <c r="H276" s="183">
        <v>20</v>
      </c>
      <c r="I276" s="184">
        <f t="shared" si="56"/>
        <v>1200</v>
      </c>
      <c r="J276" s="183">
        <v>20</v>
      </c>
      <c r="K276" s="184">
        <f t="shared" si="57"/>
        <v>1200</v>
      </c>
      <c r="L276" s="184">
        <v>21</v>
      </c>
      <c r="M276" s="184">
        <f t="shared" si="58"/>
        <v>0</v>
      </c>
      <c r="N276" s="184"/>
      <c r="O276" s="184" t="s">
        <v>318</v>
      </c>
      <c r="P276" s="185" t="s">
        <v>319</v>
      </c>
      <c r="Q276" s="159">
        <v>0</v>
      </c>
      <c r="R276" s="159">
        <f t="shared" si="59"/>
        <v>0</v>
      </c>
      <c r="S276" s="159"/>
      <c r="T276" s="159" t="s">
        <v>207</v>
      </c>
      <c r="U276" s="149"/>
      <c r="V276" s="149"/>
      <c r="W276" s="149"/>
      <c r="X276" s="149"/>
      <c r="Y276" s="149"/>
      <c r="Z276" s="149"/>
      <c r="AA276" s="149"/>
      <c r="AB276" s="149"/>
      <c r="AC276" s="149" t="s">
        <v>396</v>
      </c>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row>
    <row r="277" spans="1:56" outlineLevel="1" x14ac:dyDescent="0.2">
      <c r="A277" s="179">
        <v>246</v>
      </c>
      <c r="B277" s="180" t="s">
        <v>1524</v>
      </c>
      <c r="C277" s="188" t="s">
        <v>1525</v>
      </c>
      <c r="D277" s="181" t="s">
        <v>921</v>
      </c>
      <c r="E277" s="182">
        <v>80</v>
      </c>
      <c r="F277" s="183"/>
      <c r="G277" s="184">
        <f t="shared" si="55"/>
        <v>0</v>
      </c>
      <c r="H277" s="183">
        <v>40</v>
      </c>
      <c r="I277" s="184">
        <f t="shared" si="56"/>
        <v>3200</v>
      </c>
      <c r="J277" s="183">
        <v>40</v>
      </c>
      <c r="K277" s="184">
        <f t="shared" si="57"/>
        <v>3200</v>
      </c>
      <c r="L277" s="184">
        <v>21</v>
      </c>
      <c r="M277" s="184">
        <f t="shared" si="58"/>
        <v>0</v>
      </c>
      <c r="N277" s="184"/>
      <c r="O277" s="184" t="s">
        <v>318</v>
      </c>
      <c r="P277" s="185" t="s">
        <v>319</v>
      </c>
      <c r="Q277" s="159">
        <v>0</v>
      </c>
      <c r="R277" s="159">
        <f t="shared" si="59"/>
        <v>0</v>
      </c>
      <c r="S277" s="159"/>
      <c r="T277" s="159" t="s">
        <v>207</v>
      </c>
      <c r="U277" s="149"/>
      <c r="V277" s="149"/>
      <c r="W277" s="149"/>
      <c r="X277" s="149"/>
      <c r="Y277" s="149"/>
      <c r="Z277" s="149"/>
      <c r="AA277" s="149"/>
      <c r="AB277" s="149"/>
      <c r="AC277" s="149" t="s">
        <v>396</v>
      </c>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row>
    <row r="278" spans="1:56" outlineLevel="1" x14ac:dyDescent="0.2">
      <c r="A278" s="179">
        <v>247</v>
      </c>
      <c r="B278" s="180" t="s">
        <v>1526</v>
      </c>
      <c r="C278" s="188" t="s">
        <v>1527</v>
      </c>
      <c r="D278" s="181" t="s">
        <v>921</v>
      </c>
      <c r="E278" s="182">
        <v>30</v>
      </c>
      <c r="F278" s="183"/>
      <c r="G278" s="184">
        <f t="shared" si="55"/>
        <v>0</v>
      </c>
      <c r="H278" s="183">
        <v>60</v>
      </c>
      <c r="I278" s="184">
        <f t="shared" si="56"/>
        <v>1800</v>
      </c>
      <c r="J278" s="183">
        <v>60</v>
      </c>
      <c r="K278" s="184">
        <f t="shared" si="57"/>
        <v>1800</v>
      </c>
      <c r="L278" s="184">
        <v>21</v>
      </c>
      <c r="M278" s="184">
        <f t="shared" si="58"/>
        <v>0</v>
      </c>
      <c r="N278" s="184"/>
      <c r="O278" s="184" t="s">
        <v>318</v>
      </c>
      <c r="P278" s="185" t="s">
        <v>319</v>
      </c>
      <c r="Q278" s="159">
        <v>0</v>
      </c>
      <c r="R278" s="159">
        <f t="shared" si="59"/>
        <v>0</v>
      </c>
      <c r="S278" s="159"/>
      <c r="T278" s="159" t="s">
        <v>207</v>
      </c>
      <c r="U278" s="149"/>
      <c r="V278" s="149"/>
      <c r="W278" s="149"/>
      <c r="X278" s="149"/>
      <c r="Y278" s="149"/>
      <c r="Z278" s="149"/>
      <c r="AA278" s="149"/>
      <c r="AB278" s="149"/>
      <c r="AC278" s="149" t="s">
        <v>396</v>
      </c>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row>
    <row r="279" spans="1:56" outlineLevel="1" x14ac:dyDescent="0.2">
      <c r="A279" s="179">
        <v>248</v>
      </c>
      <c r="B279" s="180" t="s">
        <v>1528</v>
      </c>
      <c r="C279" s="188" t="s">
        <v>1529</v>
      </c>
      <c r="D279" s="181" t="s">
        <v>921</v>
      </c>
      <c r="E279" s="182">
        <v>4</v>
      </c>
      <c r="F279" s="183"/>
      <c r="G279" s="184">
        <f t="shared" si="55"/>
        <v>0</v>
      </c>
      <c r="H279" s="183">
        <v>40</v>
      </c>
      <c r="I279" s="184">
        <f t="shared" si="56"/>
        <v>160</v>
      </c>
      <c r="J279" s="183">
        <v>40</v>
      </c>
      <c r="K279" s="184">
        <f t="shared" si="57"/>
        <v>160</v>
      </c>
      <c r="L279" s="184">
        <v>21</v>
      </c>
      <c r="M279" s="184">
        <f t="shared" si="58"/>
        <v>0</v>
      </c>
      <c r="N279" s="184"/>
      <c r="O279" s="184" t="s">
        <v>318</v>
      </c>
      <c r="P279" s="185" t="s">
        <v>319</v>
      </c>
      <c r="Q279" s="159">
        <v>0</v>
      </c>
      <c r="R279" s="159">
        <f t="shared" si="59"/>
        <v>0</v>
      </c>
      <c r="S279" s="159"/>
      <c r="T279" s="159" t="s">
        <v>207</v>
      </c>
      <c r="U279" s="149"/>
      <c r="V279" s="149"/>
      <c r="W279" s="149"/>
      <c r="X279" s="149"/>
      <c r="Y279" s="149"/>
      <c r="Z279" s="149"/>
      <c r="AA279" s="149"/>
      <c r="AB279" s="149"/>
      <c r="AC279" s="149" t="s">
        <v>396</v>
      </c>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row>
    <row r="280" spans="1:56" outlineLevel="1" x14ac:dyDescent="0.2">
      <c r="A280" s="179">
        <v>249</v>
      </c>
      <c r="B280" s="180" t="s">
        <v>1530</v>
      </c>
      <c r="C280" s="188" t="s">
        <v>1531</v>
      </c>
      <c r="D280" s="181" t="s">
        <v>789</v>
      </c>
      <c r="E280" s="182">
        <v>3</v>
      </c>
      <c r="F280" s="183"/>
      <c r="G280" s="184">
        <f t="shared" si="55"/>
        <v>0</v>
      </c>
      <c r="H280" s="183">
        <v>300</v>
      </c>
      <c r="I280" s="184">
        <f t="shared" si="56"/>
        <v>900</v>
      </c>
      <c r="J280" s="183">
        <v>300</v>
      </c>
      <c r="K280" s="184">
        <f t="shared" si="57"/>
        <v>900</v>
      </c>
      <c r="L280" s="184">
        <v>21</v>
      </c>
      <c r="M280" s="184">
        <f t="shared" si="58"/>
        <v>0</v>
      </c>
      <c r="N280" s="184"/>
      <c r="O280" s="184" t="s">
        <v>318</v>
      </c>
      <c r="P280" s="185" t="s">
        <v>319</v>
      </c>
      <c r="Q280" s="159">
        <v>0</v>
      </c>
      <c r="R280" s="159">
        <f t="shared" si="59"/>
        <v>0</v>
      </c>
      <c r="S280" s="159"/>
      <c r="T280" s="159" t="s">
        <v>207</v>
      </c>
      <c r="U280" s="149"/>
      <c r="V280" s="149"/>
      <c r="W280" s="149"/>
      <c r="X280" s="149"/>
      <c r="Y280" s="149"/>
      <c r="Z280" s="149"/>
      <c r="AA280" s="149"/>
      <c r="AB280" s="149"/>
      <c r="AC280" s="149" t="s">
        <v>396</v>
      </c>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row>
    <row r="281" spans="1:56" outlineLevel="1" x14ac:dyDescent="0.2">
      <c r="A281" s="179">
        <v>250</v>
      </c>
      <c r="B281" s="180" t="s">
        <v>1532</v>
      </c>
      <c r="C281" s="188" t="s">
        <v>1533</v>
      </c>
      <c r="D281" s="181" t="s">
        <v>789</v>
      </c>
      <c r="E281" s="182">
        <v>80</v>
      </c>
      <c r="F281" s="183"/>
      <c r="G281" s="184">
        <f t="shared" si="55"/>
        <v>0</v>
      </c>
      <c r="H281" s="183">
        <v>130</v>
      </c>
      <c r="I281" s="184">
        <f t="shared" si="56"/>
        <v>10400</v>
      </c>
      <c r="J281" s="183">
        <v>130</v>
      </c>
      <c r="K281" s="184">
        <f t="shared" si="57"/>
        <v>10400</v>
      </c>
      <c r="L281" s="184">
        <v>21</v>
      </c>
      <c r="M281" s="184">
        <f t="shared" si="58"/>
        <v>0</v>
      </c>
      <c r="N281" s="184"/>
      <c r="O281" s="184" t="s">
        <v>318</v>
      </c>
      <c r="P281" s="185" t="s">
        <v>319</v>
      </c>
      <c r="Q281" s="159">
        <v>0</v>
      </c>
      <c r="R281" s="159">
        <f t="shared" si="59"/>
        <v>0</v>
      </c>
      <c r="S281" s="159"/>
      <c r="T281" s="159" t="s">
        <v>207</v>
      </c>
      <c r="U281" s="149"/>
      <c r="V281" s="149"/>
      <c r="W281" s="149"/>
      <c r="X281" s="149"/>
      <c r="Y281" s="149"/>
      <c r="Z281" s="149"/>
      <c r="AA281" s="149"/>
      <c r="AB281" s="149"/>
      <c r="AC281" s="149" t="s">
        <v>396</v>
      </c>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row>
    <row r="282" spans="1:56" outlineLevel="1" x14ac:dyDescent="0.2">
      <c r="A282" s="179">
        <v>251</v>
      </c>
      <c r="B282" s="180" t="s">
        <v>1534</v>
      </c>
      <c r="C282" s="188" t="s">
        <v>1535</v>
      </c>
      <c r="D282" s="181" t="s">
        <v>921</v>
      </c>
      <c r="E282" s="182">
        <v>8</v>
      </c>
      <c r="F282" s="183"/>
      <c r="G282" s="184">
        <f t="shared" si="55"/>
        <v>0</v>
      </c>
      <c r="H282" s="183">
        <v>98</v>
      </c>
      <c r="I282" s="184">
        <f t="shared" si="56"/>
        <v>784</v>
      </c>
      <c r="J282" s="183">
        <v>98</v>
      </c>
      <c r="K282" s="184">
        <f t="shared" si="57"/>
        <v>784</v>
      </c>
      <c r="L282" s="184">
        <v>21</v>
      </c>
      <c r="M282" s="184">
        <f t="shared" si="58"/>
        <v>0</v>
      </c>
      <c r="N282" s="184"/>
      <c r="O282" s="184" t="s">
        <v>318</v>
      </c>
      <c r="P282" s="185" t="s">
        <v>319</v>
      </c>
      <c r="Q282" s="159">
        <v>0</v>
      </c>
      <c r="R282" s="159">
        <f t="shared" si="59"/>
        <v>0</v>
      </c>
      <c r="S282" s="159"/>
      <c r="T282" s="159" t="s">
        <v>207</v>
      </c>
      <c r="U282" s="149"/>
      <c r="V282" s="149"/>
      <c r="W282" s="149"/>
      <c r="X282" s="149"/>
      <c r="Y282" s="149"/>
      <c r="Z282" s="149"/>
      <c r="AA282" s="149"/>
      <c r="AB282" s="149"/>
      <c r="AC282" s="149" t="s">
        <v>396</v>
      </c>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row>
    <row r="283" spans="1:56" outlineLevel="1" x14ac:dyDescent="0.2">
      <c r="A283" s="179">
        <v>252</v>
      </c>
      <c r="B283" s="180" t="s">
        <v>1536</v>
      </c>
      <c r="C283" s="188" t="s">
        <v>1537</v>
      </c>
      <c r="D283" s="181" t="s">
        <v>921</v>
      </c>
      <c r="E283" s="182">
        <v>20</v>
      </c>
      <c r="F283" s="183"/>
      <c r="G283" s="184">
        <f t="shared" si="55"/>
        <v>0</v>
      </c>
      <c r="H283" s="183">
        <v>290</v>
      </c>
      <c r="I283" s="184">
        <f t="shared" si="56"/>
        <v>5800</v>
      </c>
      <c r="J283" s="183">
        <v>290</v>
      </c>
      <c r="K283" s="184">
        <f t="shared" si="57"/>
        <v>5800</v>
      </c>
      <c r="L283" s="184">
        <v>21</v>
      </c>
      <c r="M283" s="184">
        <f t="shared" si="58"/>
        <v>0</v>
      </c>
      <c r="N283" s="184"/>
      <c r="O283" s="184" t="s">
        <v>318</v>
      </c>
      <c r="P283" s="185" t="s">
        <v>319</v>
      </c>
      <c r="Q283" s="159">
        <v>0</v>
      </c>
      <c r="R283" s="159">
        <f t="shared" si="59"/>
        <v>0</v>
      </c>
      <c r="S283" s="159"/>
      <c r="T283" s="159" t="s">
        <v>207</v>
      </c>
      <c r="U283" s="149"/>
      <c r="V283" s="149"/>
      <c r="W283" s="149"/>
      <c r="X283" s="149"/>
      <c r="Y283" s="149"/>
      <c r="Z283" s="149"/>
      <c r="AA283" s="149"/>
      <c r="AB283" s="149"/>
      <c r="AC283" s="149" t="s">
        <v>396</v>
      </c>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row>
    <row r="284" spans="1:56" outlineLevel="1" x14ac:dyDescent="0.2">
      <c r="A284" s="179">
        <v>253</v>
      </c>
      <c r="B284" s="180" t="s">
        <v>1538</v>
      </c>
      <c r="C284" s="188" t="s">
        <v>1518</v>
      </c>
      <c r="D284" s="181" t="s">
        <v>789</v>
      </c>
      <c r="E284" s="182">
        <v>20</v>
      </c>
      <c r="F284" s="183"/>
      <c r="G284" s="184">
        <f t="shared" si="55"/>
        <v>0</v>
      </c>
      <c r="H284" s="183">
        <v>80</v>
      </c>
      <c r="I284" s="184">
        <f t="shared" si="56"/>
        <v>1600</v>
      </c>
      <c r="J284" s="183">
        <v>80</v>
      </c>
      <c r="K284" s="184">
        <f t="shared" si="57"/>
        <v>1600</v>
      </c>
      <c r="L284" s="184">
        <v>21</v>
      </c>
      <c r="M284" s="184">
        <f t="shared" si="58"/>
        <v>0</v>
      </c>
      <c r="N284" s="184"/>
      <c r="O284" s="184" t="s">
        <v>318</v>
      </c>
      <c r="P284" s="185" t="s">
        <v>319</v>
      </c>
      <c r="Q284" s="159">
        <v>0</v>
      </c>
      <c r="R284" s="159">
        <f t="shared" si="59"/>
        <v>0</v>
      </c>
      <c r="S284" s="159"/>
      <c r="T284" s="159" t="s">
        <v>207</v>
      </c>
      <c r="U284" s="149"/>
      <c r="V284" s="149"/>
      <c r="W284" s="149"/>
      <c r="X284" s="149"/>
      <c r="Y284" s="149"/>
      <c r="Z284" s="149"/>
      <c r="AA284" s="149"/>
      <c r="AB284" s="149"/>
      <c r="AC284" s="149" t="s">
        <v>396</v>
      </c>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row>
    <row r="285" spans="1:56" ht="25.5" x14ac:dyDescent="0.2">
      <c r="A285" s="161" t="s">
        <v>314</v>
      </c>
      <c r="B285" s="162" t="s">
        <v>274</v>
      </c>
      <c r="C285" s="186" t="s">
        <v>275</v>
      </c>
      <c r="D285" s="163"/>
      <c r="E285" s="164"/>
      <c r="F285" s="165"/>
      <c r="G285" s="165">
        <f>SUMIF(AC286:AC291,"&lt;&gt;NOR",G286:G291)</f>
        <v>0</v>
      </c>
      <c r="H285" s="165"/>
      <c r="I285" s="165">
        <f>SUM(I286:I291)</f>
        <v>7500</v>
      </c>
      <c r="J285" s="165"/>
      <c r="K285" s="165">
        <f>SUM(K286:K291)</f>
        <v>7500</v>
      </c>
      <c r="L285" s="165"/>
      <c r="M285" s="165">
        <f>SUM(M286:M291)</f>
        <v>0</v>
      </c>
      <c r="N285" s="165"/>
      <c r="O285" s="165"/>
      <c r="P285" s="166"/>
      <c r="Q285" s="160"/>
      <c r="R285" s="160">
        <f>SUM(R286:R291)</f>
        <v>0</v>
      </c>
      <c r="S285" s="160"/>
      <c r="T285" s="160"/>
      <c r="AC285" t="s">
        <v>315</v>
      </c>
    </row>
    <row r="286" spans="1:56" outlineLevel="1" x14ac:dyDescent="0.2">
      <c r="A286" s="179">
        <v>254</v>
      </c>
      <c r="B286" s="180" t="s">
        <v>1539</v>
      </c>
      <c r="C286" s="188" t="s">
        <v>1506</v>
      </c>
      <c r="D286" s="181" t="s">
        <v>789</v>
      </c>
      <c r="E286" s="182">
        <v>55</v>
      </c>
      <c r="F286" s="183"/>
      <c r="G286" s="184">
        <f t="shared" ref="G286:G291" si="60">ROUND(E286*F286,2)</f>
        <v>0</v>
      </c>
      <c r="H286" s="183">
        <v>80</v>
      </c>
      <c r="I286" s="184">
        <f t="shared" ref="I286:I291" si="61">ROUND(E286*H286,2)</f>
        <v>4400</v>
      </c>
      <c r="J286" s="183">
        <v>80</v>
      </c>
      <c r="K286" s="184">
        <f t="shared" ref="K286:K291" si="62">ROUND(E286*J286,2)</f>
        <v>4400</v>
      </c>
      <c r="L286" s="184">
        <v>21</v>
      </c>
      <c r="M286" s="184">
        <f t="shared" ref="M286:M291" si="63">G286*(1+L286/100)</f>
        <v>0</v>
      </c>
      <c r="N286" s="184"/>
      <c r="O286" s="184" t="s">
        <v>318</v>
      </c>
      <c r="P286" s="185" t="s">
        <v>319</v>
      </c>
      <c r="Q286" s="159">
        <v>0</v>
      </c>
      <c r="R286" s="159">
        <f t="shared" ref="R286:R291" si="64">ROUND(E286*Q286,2)</f>
        <v>0</v>
      </c>
      <c r="S286" s="159"/>
      <c r="T286" s="159" t="s">
        <v>207</v>
      </c>
      <c r="U286" s="149"/>
      <c r="V286" s="149"/>
      <c r="W286" s="149"/>
      <c r="X286" s="149"/>
      <c r="Y286" s="149"/>
      <c r="Z286" s="149"/>
      <c r="AA286" s="149"/>
      <c r="AB286" s="149"/>
      <c r="AC286" s="149" t="s">
        <v>396</v>
      </c>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row>
    <row r="287" spans="1:56" outlineLevel="1" x14ac:dyDescent="0.2">
      <c r="A287" s="179">
        <v>255</v>
      </c>
      <c r="B287" s="180" t="s">
        <v>1540</v>
      </c>
      <c r="C287" s="188" t="s">
        <v>1521</v>
      </c>
      <c r="D287" s="181" t="s">
        <v>789</v>
      </c>
      <c r="E287" s="182">
        <v>15</v>
      </c>
      <c r="F287" s="183"/>
      <c r="G287" s="184">
        <f t="shared" si="60"/>
        <v>0</v>
      </c>
      <c r="H287" s="183">
        <v>80</v>
      </c>
      <c r="I287" s="184">
        <f t="shared" si="61"/>
        <v>1200</v>
      </c>
      <c r="J287" s="183">
        <v>80</v>
      </c>
      <c r="K287" s="184">
        <f t="shared" si="62"/>
        <v>1200</v>
      </c>
      <c r="L287" s="184">
        <v>21</v>
      </c>
      <c r="M287" s="184">
        <f t="shared" si="63"/>
        <v>0</v>
      </c>
      <c r="N287" s="184"/>
      <c r="O287" s="184" t="s">
        <v>318</v>
      </c>
      <c r="P287" s="185" t="s">
        <v>319</v>
      </c>
      <c r="Q287" s="159">
        <v>0</v>
      </c>
      <c r="R287" s="159">
        <f t="shared" si="64"/>
        <v>0</v>
      </c>
      <c r="S287" s="159"/>
      <c r="T287" s="159" t="s">
        <v>207</v>
      </c>
      <c r="U287" s="149"/>
      <c r="V287" s="149"/>
      <c r="W287" s="149"/>
      <c r="X287" s="149"/>
      <c r="Y287" s="149"/>
      <c r="Z287" s="149"/>
      <c r="AA287" s="149"/>
      <c r="AB287" s="149"/>
      <c r="AC287" s="149" t="s">
        <v>396</v>
      </c>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row>
    <row r="288" spans="1:56" outlineLevel="1" x14ac:dyDescent="0.2">
      <c r="A288" s="179">
        <v>256</v>
      </c>
      <c r="B288" s="180" t="s">
        <v>1541</v>
      </c>
      <c r="C288" s="188" t="s">
        <v>1508</v>
      </c>
      <c r="D288" s="181" t="s">
        <v>789</v>
      </c>
      <c r="E288" s="182">
        <v>5</v>
      </c>
      <c r="F288" s="183"/>
      <c r="G288" s="184">
        <f t="shared" si="60"/>
        <v>0</v>
      </c>
      <c r="H288" s="183">
        <v>80</v>
      </c>
      <c r="I288" s="184">
        <f t="shared" si="61"/>
        <v>400</v>
      </c>
      <c r="J288" s="183">
        <v>80</v>
      </c>
      <c r="K288" s="184">
        <f t="shared" si="62"/>
        <v>400</v>
      </c>
      <c r="L288" s="184">
        <v>21</v>
      </c>
      <c r="M288" s="184">
        <f t="shared" si="63"/>
        <v>0</v>
      </c>
      <c r="N288" s="184"/>
      <c r="O288" s="184" t="s">
        <v>318</v>
      </c>
      <c r="P288" s="185" t="s">
        <v>319</v>
      </c>
      <c r="Q288" s="159">
        <v>0</v>
      </c>
      <c r="R288" s="159">
        <f t="shared" si="64"/>
        <v>0</v>
      </c>
      <c r="S288" s="159"/>
      <c r="T288" s="159" t="s">
        <v>207</v>
      </c>
      <c r="U288" s="149"/>
      <c r="V288" s="149"/>
      <c r="W288" s="149"/>
      <c r="X288" s="149"/>
      <c r="Y288" s="149"/>
      <c r="Z288" s="149"/>
      <c r="AA288" s="149"/>
      <c r="AB288" s="149"/>
      <c r="AC288" s="149" t="s">
        <v>396</v>
      </c>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row>
    <row r="289" spans="1:56" outlineLevel="1" x14ac:dyDescent="0.2">
      <c r="A289" s="179">
        <v>257</v>
      </c>
      <c r="B289" s="180" t="s">
        <v>1542</v>
      </c>
      <c r="C289" s="188" t="s">
        <v>1510</v>
      </c>
      <c r="D289" s="181" t="s">
        <v>921</v>
      </c>
      <c r="E289" s="182">
        <v>15</v>
      </c>
      <c r="F289" s="183"/>
      <c r="G289" s="184">
        <f t="shared" si="60"/>
        <v>0</v>
      </c>
      <c r="H289" s="183">
        <v>20</v>
      </c>
      <c r="I289" s="184">
        <f t="shared" si="61"/>
        <v>300</v>
      </c>
      <c r="J289" s="183">
        <v>20</v>
      </c>
      <c r="K289" s="184">
        <f t="shared" si="62"/>
        <v>300</v>
      </c>
      <c r="L289" s="184">
        <v>21</v>
      </c>
      <c r="M289" s="184">
        <f t="shared" si="63"/>
        <v>0</v>
      </c>
      <c r="N289" s="184"/>
      <c r="O289" s="184" t="s">
        <v>318</v>
      </c>
      <c r="P289" s="185" t="s">
        <v>319</v>
      </c>
      <c r="Q289" s="159">
        <v>0</v>
      </c>
      <c r="R289" s="159">
        <f t="shared" si="64"/>
        <v>0</v>
      </c>
      <c r="S289" s="159"/>
      <c r="T289" s="159" t="s">
        <v>207</v>
      </c>
      <c r="U289" s="149"/>
      <c r="V289" s="149"/>
      <c r="W289" s="149"/>
      <c r="X289" s="149"/>
      <c r="Y289" s="149"/>
      <c r="Z289" s="149"/>
      <c r="AA289" s="149"/>
      <c r="AB289" s="149"/>
      <c r="AC289" s="149" t="s">
        <v>396</v>
      </c>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row>
    <row r="290" spans="1:56" outlineLevel="1" x14ac:dyDescent="0.2">
      <c r="A290" s="179">
        <v>258</v>
      </c>
      <c r="B290" s="180" t="s">
        <v>1543</v>
      </c>
      <c r="C290" s="188" t="s">
        <v>1512</v>
      </c>
      <c r="D290" s="181" t="s">
        <v>921</v>
      </c>
      <c r="E290" s="182">
        <v>20</v>
      </c>
      <c r="F290" s="183"/>
      <c r="G290" s="184">
        <f t="shared" si="60"/>
        <v>0</v>
      </c>
      <c r="H290" s="183">
        <v>20</v>
      </c>
      <c r="I290" s="184">
        <f t="shared" si="61"/>
        <v>400</v>
      </c>
      <c r="J290" s="183">
        <v>20</v>
      </c>
      <c r="K290" s="184">
        <f t="shared" si="62"/>
        <v>400</v>
      </c>
      <c r="L290" s="184">
        <v>21</v>
      </c>
      <c r="M290" s="184">
        <f t="shared" si="63"/>
        <v>0</v>
      </c>
      <c r="N290" s="184"/>
      <c r="O290" s="184" t="s">
        <v>318</v>
      </c>
      <c r="P290" s="185" t="s">
        <v>319</v>
      </c>
      <c r="Q290" s="159">
        <v>0</v>
      </c>
      <c r="R290" s="159">
        <f t="shared" si="64"/>
        <v>0</v>
      </c>
      <c r="S290" s="159"/>
      <c r="T290" s="159" t="s">
        <v>207</v>
      </c>
      <c r="U290" s="149"/>
      <c r="V290" s="149"/>
      <c r="W290" s="149"/>
      <c r="X290" s="149"/>
      <c r="Y290" s="149"/>
      <c r="Z290" s="149"/>
      <c r="AA290" s="149"/>
      <c r="AB290" s="149"/>
      <c r="AC290" s="149" t="s">
        <v>396</v>
      </c>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row>
    <row r="291" spans="1:56" outlineLevel="1" x14ac:dyDescent="0.2">
      <c r="A291" s="179">
        <v>259</v>
      </c>
      <c r="B291" s="180" t="s">
        <v>1544</v>
      </c>
      <c r="C291" s="188" t="s">
        <v>1525</v>
      </c>
      <c r="D291" s="181" t="s">
        <v>921</v>
      </c>
      <c r="E291" s="182">
        <v>20</v>
      </c>
      <c r="F291" s="183"/>
      <c r="G291" s="184">
        <f t="shared" si="60"/>
        <v>0</v>
      </c>
      <c r="H291" s="183">
        <v>40</v>
      </c>
      <c r="I291" s="184">
        <f t="shared" si="61"/>
        <v>800</v>
      </c>
      <c r="J291" s="183">
        <v>40</v>
      </c>
      <c r="K291" s="184">
        <f t="shared" si="62"/>
        <v>800</v>
      </c>
      <c r="L291" s="184">
        <v>21</v>
      </c>
      <c r="M291" s="184">
        <f t="shared" si="63"/>
        <v>0</v>
      </c>
      <c r="N291" s="184"/>
      <c r="O291" s="184" t="s">
        <v>318</v>
      </c>
      <c r="P291" s="185" t="s">
        <v>319</v>
      </c>
      <c r="Q291" s="159">
        <v>0</v>
      </c>
      <c r="R291" s="159">
        <f t="shared" si="64"/>
        <v>0</v>
      </c>
      <c r="S291" s="159"/>
      <c r="T291" s="159" t="s">
        <v>207</v>
      </c>
      <c r="U291" s="149"/>
      <c r="V291" s="149"/>
      <c r="W291" s="149"/>
      <c r="X291" s="149"/>
      <c r="Y291" s="149"/>
      <c r="Z291" s="149"/>
      <c r="AA291" s="149"/>
      <c r="AB291" s="149"/>
      <c r="AC291" s="149" t="s">
        <v>396</v>
      </c>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row>
    <row r="292" spans="1:56" x14ac:dyDescent="0.2">
      <c r="A292" s="161" t="s">
        <v>314</v>
      </c>
      <c r="B292" s="162" t="s">
        <v>276</v>
      </c>
      <c r="C292" s="186" t="s">
        <v>277</v>
      </c>
      <c r="D292" s="163"/>
      <c r="E292" s="164"/>
      <c r="F292" s="165"/>
      <c r="G292" s="165">
        <f>SUMIF(AC293:AC293,"&lt;&gt;NOR",G293:G293)</f>
        <v>0</v>
      </c>
      <c r="H292" s="165"/>
      <c r="I292" s="165">
        <f>SUM(I293:I293)</f>
        <v>10000</v>
      </c>
      <c r="J292" s="165"/>
      <c r="K292" s="165">
        <f>SUM(K293:K293)</f>
        <v>10000</v>
      </c>
      <c r="L292" s="165"/>
      <c r="M292" s="165">
        <f>SUM(M293:M293)</f>
        <v>0</v>
      </c>
      <c r="N292" s="165"/>
      <c r="O292" s="165"/>
      <c r="P292" s="166"/>
      <c r="Q292" s="160"/>
      <c r="R292" s="160">
        <f>SUM(R293:R293)</f>
        <v>0</v>
      </c>
      <c r="S292" s="160"/>
      <c r="T292" s="160"/>
      <c r="AC292" t="s">
        <v>315</v>
      </c>
    </row>
    <row r="293" spans="1:56" outlineLevel="1" x14ac:dyDescent="0.2">
      <c r="A293" s="179">
        <v>260</v>
      </c>
      <c r="B293" s="180" t="s">
        <v>1545</v>
      </c>
      <c r="C293" s="188" t="s">
        <v>1546</v>
      </c>
      <c r="D293" s="181" t="s">
        <v>603</v>
      </c>
      <c r="E293" s="182">
        <v>1</v>
      </c>
      <c r="F293" s="183"/>
      <c r="G293" s="184">
        <f>ROUND(E293*F293,2)</f>
        <v>0</v>
      </c>
      <c r="H293" s="183">
        <v>10000</v>
      </c>
      <c r="I293" s="184">
        <f>ROUND(E293*H293,2)</f>
        <v>10000</v>
      </c>
      <c r="J293" s="183">
        <v>10000</v>
      </c>
      <c r="K293" s="184">
        <f>ROUND(E293*J293,2)</f>
        <v>10000</v>
      </c>
      <c r="L293" s="184">
        <v>21</v>
      </c>
      <c r="M293" s="184">
        <f>G293*(1+L293/100)</f>
        <v>0</v>
      </c>
      <c r="N293" s="184"/>
      <c r="O293" s="184" t="s">
        <v>318</v>
      </c>
      <c r="P293" s="185" t="s">
        <v>319</v>
      </c>
      <c r="Q293" s="159">
        <v>0</v>
      </c>
      <c r="R293" s="159">
        <f>ROUND(E293*Q293,2)</f>
        <v>0</v>
      </c>
      <c r="S293" s="159"/>
      <c r="T293" s="159" t="s">
        <v>207</v>
      </c>
      <c r="U293" s="149"/>
      <c r="V293" s="149"/>
      <c r="W293" s="149"/>
      <c r="X293" s="149"/>
      <c r="Y293" s="149"/>
      <c r="Z293" s="149"/>
      <c r="AA293" s="149"/>
      <c r="AB293" s="149"/>
      <c r="AC293" s="149" t="s">
        <v>396</v>
      </c>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row>
    <row r="294" spans="1:56" x14ac:dyDescent="0.2">
      <c r="A294" s="161" t="s">
        <v>314</v>
      </c>
      <c r="B294" s="162" t="s">
        <v>278</v>
      </c>
      <c r="C294" s="186" t="s">
        <v>279</v>
      </c>
      <c r="D294" s="163"/>
      <c r="E294" s="164"/>
      <c r="F294" s="165"/>
      <c r="G294" s="165">
        <f>SUMIF(AC295:AC301,"&lt;&gt;NOR",G295:G301)</f>
        <v>0</v>
      </c>
      <c r="H294" s="165"/>
      <c r="I294" s="165">
        <f>SUM(I295:I301)</f>
        <v>6080</v>
      </c>
      <c r="J294" s="165"/>
      <c r="K294" s="165">
        <f>SUM(K295:K301)</f>
        <v>79400</v>
      </c>
      <c r="L294" s="165"/>
      <c r="M294" s="165">
        <f>SUM(M295:M301)</f>
        <v>0</v>
      </c>
      <c r="N294" s="165"/>
      <c r="O294" s="165"/>
      <c r="P294" s="166"/>
      <c r="Q294" s="160"/>
      <c r="R294" s="160">
        <f>SUM(R295:R301)</f>
        <v>0</v>
      </c>
      <c r="S294" s="160"/>
      <c r="T294" s="160"/>
      <c r="AC294" t="s">
        <v>315</v>
      </c>
    </row>
    <row r="295" spans="1:56" ht="22.5" outlineLevel="1" x14ac:dyDescent="0.2">
      <c r="A295" s="179">
        <v>261</v>
      </c>
      <c r="B295" s="180" t="s">
        <v>1547</v>
      </c>
      <c r="C295" s="188" t="s">
        <v>1548</v>
      </c>
      <c r="D295" s="181" t="s">
        <v>921</v>
      </c>
      <c r="E295" s="182">
        <v>3</v>
      </c>
      <c r="F295" s="183"/>
      <c r="G295" s="184">
        <f t="shared" ref="G295:G301" si="65">ROUND(E295*F295,2)</f>
        <v>0</v>
      </c>
      <c r="H295" s="183">
        <v>1000</v>
      </c>
      <c r="I295" s="184">
        <f t="shared" ref="I295:I301" si="66">ROUND(E295*H295,2)</f>
        <v>3000</v>
      </c>
      <c r="J295" s="183">
        <v>15000</v>
      </c>
      <c r="K295" s="184">
        <f t="shared" ref="K295:K301" si="67">ROUND(E295*J295,2)</f>
        <v>45000</v>
      </c>
      <c r="L295" s="184">
        <v>21</v>
      </c>
      <c r="M295" s="184">
        <f t="shared" ref="M295:M301" si="68">G295*(1+L295/100)</f>
        <v>0</v>
      </c>
      <c r="N295" s="184"/>
      <c r="O295" s="184" t="s">
        <v>318</v>
      </c>
      <c r="P295" s="185" t="s">
        <v>319</v>
      </c>
      <c r="Q295" s="159">
        <v>0</v>
      </c>
      <c r="R295" s="159">
        <f t="shared" ref="R295:R301" si="69">ROUND(E295*Q295,2)</f>
        <v>0</v>
      </c>
      <c r="S295" s="159"/>
      <c r="T295" s="159" t="s">
        <v>207</v>
      </c>
      <c r="U295" s="149"/>
      <c r="V295" s="149"/>
      <c r="W295" s="149"/>
      <c r="X295" s="149"/>
      <c r="Y295" s="149"/>
      <c r="Z295" s="149"/>
      <c r="AA295" s="149"/>
      <c r="AB295" s="149"/>
      <c r="AC295" s="149" t="s">
        <v>396</v>
      </c>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row>
    <row r="296" spans="1:56" ht="22.5" outlineLevel="1" x14ac:dyDescent="0.2">
      <c r="A296" s="179">
        <v>262</v>
      </c>
      <c r="B296" s="180" t="s">
        <v>1549</v>
      </c>
      <c r="C296" s="188" t="s">
        <v>1550</v>
      </c>
      <c r="D296" s="181" t="s">
        <v>921</v>
      </c>
      <c r="E296" s="182">
        <v>6</v>
      </c>
      <c r="F296" s="183"/>
      <c r="G296" s="184">
        <f t="shared" si="65"/>
        <v>0</v>
      </c>
      <c r="H296" s="183">
        <v>200</v>
      </c>
      <c r="I296" s="184">
        <f t="shared" si="66"/>
        <v>1200</v>
      </c>
      <c r="J296" s="183">
        <v>600</v>
      </c>
      <c r="K296" s="184">
        <f t="shared" si="67"/>
        <v>3600</v>
      </c>
      <c r="L296" s="184">
        <v>21</v>
      </c>
      <c r="M296" s="184">
        <f t="shared" si="68"/>
        <v>0</v>
      </c>
      <c r="N296" s="184"/>
      <c r="O296" s="184" t="s">
        <v>318</v>
      </c>
      <c r="P296" s="185" t="s">
        <v>319</v>
      </c>
      <c r="Q296" s="159">
        <v>0</v>
      </c>
      <c r="R296" s="159">
        <f t="shared" si="69"/>
        <v>0</v>
      </c>
      <c r="S296" s="159"/>
      <c r="T296" s="159" t="s">
        <v>207</v>
      </c>
      <c r="U296" s="149"/>
      <c r="V296" s="149"/>
      <c r="W296" s="149"/>
      <c r="X296" s="149"/>
      <c r="Y296" s="149"/>
      <c r="Z296" s="149"/>
      <c r="AA296" s="149"/>
      <c r="AB296" s="149"/>
      <c r="AC296" s="149" t="s">
        <v>396</v>
      </c>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row>
    <row r="297" spans="1:56" outlineLevel="1" x14ac:dyDescent="0.2">
      <c r="A297" s="179">
        <v>263</v>
      </c>
      <c r="B297" s="180" t="s">
        <v>1551</v>
      </c>
      <c r="C297" s="188" t="s">
        <v>1552</v>
      </c>
      <c r="D297" s="181" t="s">
        <v>730</v>
      </c>
      <c r="E297" s="182">
        <v>100</v>
      </c>
      <c r="F297" s="183"/>
      <c r="G297" s="184">
        <f t="shared" si="65"/>
        <v>0</v>
      </c>
      <c r="H297" s="183">
        <v>3</v>
      </c>
      <c r="I297" s="184">
        <f t="shared" si="66"/>
        <v>300</v>
      </c>
      <c r="J297" s="183">
        <v>50</v>
      </c>
      <c r="K297" s="184">
        <f t="shared" si="67"/>
        <v>5000</v>
      </c>
      <c r="L297" s="184">
        <v>21</v>
      </c>
      <c r="M297" s="184">
        <f t="shared" si="68"/>
        <v>0</v>
      </c>
      <c r="N297" s="184"/>
      <c r="O297" s="184" t="s">
        <v>318</v>
      </c>
      <c r="P297" s="185" t="s">
        <v>319</v>
      </c>
      <c r="Q297" s="159">
        <v>0</v>
      </c>
      <c r="R297" s="159">
        <f t="shared" si="69"/>
        <v>0</v>
      </c>
      <c r="S297" s="159"/>
      <c r="T297" s="159" t="s">
        <v>207</v>
      </c>
      <c r="U297" s="149"/>
      <c r="V297" s="149"/>
      <c r="W297" s="149"/>
      <c r="X297" s="149"/>
      <c r="Y297" s="149"/>
      <c r="Z297" s="149"/>
      <c r="AA297" s="149"/>
      <c r="AB297" s="149"/>
      <c r="AC297" s="149" t="s">
        <v>396</v>
      </c>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row>
    <row r="298" spans="1:56" outlineLevel="1" x14ac:dyDescent="0.2">
      <c r="A298" s="179">
        <v>264</v>
      </c>
      <c r="B298" s="180" t="s">
        <v>1553</v>
      </c>
      <c r="C298" s="188" t="s">
        <v>1554</v>
      </c>
      <c r="D298" s="181" t="s">
        <v>730</v>
      </c>
      <c r="E298" s="182">
        <v>150</v>
      </c>
      <c r="F298" s="183"/>
      <c r="G298" s="184">
        <f t="shared" si="65"/>
        <v>0</v>
      </c>
      <c r="H298" s="183">
        <v>4</v>
      </c>
      <c r="I298" s="184">
        <f t="shared" si="66"/>
        <v>600</v>
      </c>
      <c r="J298" s="183">
        <v>40</v>
      </c>
      <c r="K298" s="184">
        <f t="shared" si="67"/>
        <v>6000</v>
      </c>
      <c r="L298" s="184">
        <v>21</v>
      </c>
      <c r="M298" s="184">
        <f t="shared" si="68"/>
        <v>0</v>
      </c>
      <c r="N298" s="184"/>
      <c r="O298" s="184" t="s">
        <v>318</v>
      </c>
      <c r="P298" s="185" t="s">
        <v>319</v>
      </c>
      <c r="Q298" s="159">
        <v>0</v>
      </c>
      <c r="R298" s="159">
        <f t="shared" si="69"/>
        <v>0</v>
      </c>
      <c r="S298" s="159"/>
      <c r="T298" s="159" t="s">
        <v>207</v>
      </c>
      <c r="U298" s="149"/>
      <c r="V298" s="149"/>
      <c r="W298" s="149"/>
      <c r="X298" s="149"/>
      <c r="Y298" s="149"/>
      <c r="Z298" s="149"/>
      <c r="AA298" s="149"/>
      <c r="AB298" s="149"/>
      <c r="AC298" s="149" t="s">
        <v>396</v>
      </c>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row>
    <row r="299" spans="1:56" ht="22.5" outlineLevel="1" x14ac:dyDescent="0.2">
      <c r="A299" s="179">
        <v>265</v>
      </c>
      <c r="B299" s="180" t="s">
        <v>1555</v>
      </c>
      <c r="C299" s="188" t="s">
        <v>1556</v>
      </c>
      <c r="D299" s="181" t="s">
        <v>730</v>
      </c>
      <c r="E299" s="182">
        <v>20</v>
      </c>
      <c r="F299" s="183"/>
      <c r="G299" s="184">
        <f t="shared" si="65"/>
        <v>0</v>
      </c>
      <c r="H299" s="183">
        <v>5</v>
      </c>
      <c r="I299" s="184">
        <f t="shared" si="66"/>
        <v>100</v>
      </c>
      <c r="J299" s="183">
        <v>50</v>
      </c>
      <c r="K299" s="184">
        <f t="shared" si="67"/>
        <v>1000</v>
      </c>
      <c r="L299" s="184">
        <v>21</v>
      </c>
      <c r="M299" s="184">
        <f t="shared" si="68"/>
        <v>0</v>
      </c>
      <c r="N299" s="184"/>
      <c r="O299" s="184" t="s">
        <v>318</v>
      </c>
      <c r="P299" s="185" t="s">
        <v>319</v>
      </c>
      <c r="Q299" s="159">
        <v>0</v>
      </c>
      <c r="R299" s="159">
        <f t="shared" si="69"/>
        <v>0</v>
      </c>
      <c r="S299" s="159"/>
      <c r="T299" s="159" t="s">
        <v>207</v>
      </c>
      <c r="U299" s="149"/>
      <c r="V299" s="149"/>
      <c r="W299" s="149"/>
      <c r="X299" s="149"/>
      <c r="Y299" s="149"/>
      <c r="Z299" s="149"/>
      <c r="AA299" s="149"/>
      <c r="AB299" s="149"/>
      <c r="AC299" s="149" t="s">
        <v>396</v>
      </c>
      <c r="AD299" s="149"/>
      <c r="AE299" s="149"/>
      <c r="AF299" s="149"/>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row>
    <row r="300" spans="1:56" ht="22.5" outlineLevel="1" x14ac:dyDescent="0.2">
      <c r="A300" s="179">
        <v>266</v>
      </c>
      <c r="B300" s="180" t="s">
        <v>1557</v>
      </c>
      <c r="C300" s="188" t="s">
        <v>1558</v>
      </c>
      <c r="D300" s="181" t="s">
        <v>730</v>
      </c>
      <c r="E300" s="182">
        <v>120</v>
      </c>
      <c r="F300" s="183"/>
      <c r="G300" s="184">
        <f t="shared" si="65"/>
        <v>0</v>
      </c>
      <c r="H300" s="183">
        <v>4</v>
      </c>
      <c r="I300" s="184">
        <f t="shared" si="66"/>
        <v>480</v>
      </c>
      <c r="J300" s="183">
        <v>90</v>
      </c>
      <c r="K300" s="184">
        <f t="shared" si="67"/>
        <v>10800</v>
      </c>
      <c r="L300" s="184">
        <v>21</v>
      </c>
      <c r="M300" s="184">
        <f t="shared" si="68"/>
        <v>0</v>
      </c>
      <c r="N300" s="184"/>
      <c r="O300" s="184" t="s">
        <v>318</v>
      </c>
      <c r="P300" s="185" t="s">
        <v>319</v>
      </c>
      <c r="Q300" s="159">
        <v>0</v>
      </c>
      <c r="R300" s="159">
        <f t="shared" si="69"/>
        <v>0</v>
      </c>
      <c r="S300" s="159"/>
      <c r="T300" s="159" t="s">
        <v>207</v>
      </c>
      <c r="U300" s="149"/>
      <c r="V300" s="149"/>
      <c r="W300" s="149"/>
      <c r="X300" s="149"/>
      <c r="Y300" s="149"/>
      <c r="Z300" s="149"/>
      <c r="AA300" s="149"/>
      <c r="AB300" s="149"/>
      <c r="AC300" s="149" t="s">
        <v>396</v>
      </c>
      <c r="AD300" s="149"/>
      <c r="AE300" s="149"/>
      <c r="AF300" s="149"/>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row>
    <row r="301" spans="1:56" ht="22.5" outlineLevel="1" x14ac:dyDescent="0.2">
      <c r="A301" s="179">
        <v>267</v>
      </c>
      <c r="B301" s="180" t="s">
        <v>1559</v>
      </c>
      <c r="C301" s="188" t="s">
        <v>1560</v>
      </c>
      <c r="D301" s="181" t="s">
        <v>921</v>
      </c>
      <c r="E301" s="182">
        <v>20</v>
      </c>
      <c r="F301" s="183"/>
      <c r="G301" s="184">
        <f t="shared" si="65"/>
        <v>0</v>
      </c>
      <c r="H301" s="183">
        <v>20</v>
      </c>
      <c r="I301" s="184">
        <f t="shared" si="66"/>
        <v>400</v>
      </c>
      <c r="J301" s="183">
        <v>400</v>
      </c>
      <c r="K301" s="184">
        <f t="shared" si="67"/>
        <v>8000</v>
      </c>
      <c r="L301" s="184">
        <v>21</v>
      </c>
      <c r="M301" s="184">
        <f t="shared" si="68"/>
        <v>0</v>
      </c>
      <c r="N301" s="184"/>
      <c r="O301" s="184" t="s">
        <v>318</v>
      </c>
      <c r="P301" s="185" t="s">
        <v>319</v>
      </c>
      <c r="Q301" s="159">
        <v>0</v>
      </c>
      <c r="R301" s="159">
        <f t="shared" si="69"/>
        <v>0</v>
      </c>
      <c r="S301" s="159"/>
      <c r="T301" s="159" t="s">
        <v>207</v>
      </c>
      <c r="U301" s="149"/>
      <c r="V301" s="149"/>
      <c r="W301" s="149"/>
      <c r="X301" s="149"/>
      <c r="Y301" s="149"/>
      <c r="Z301" s="149"/>
      <c r="AA301" s="149"/>
      <c r="AB301" s="149"/>
      <c r="AC301" s="149" t="s">
        <v>396</v>
      </c>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row>
    <row r="302" spans="1:56" x14ac:dyDescent="0.2">
      <c r="A302" s="161" t="s">
        <v>314</v>
      </c>
      <c r="B302" s="162" t="s">
        <v>280</v>
      </c>
      <c r="C302" s="186" t="s">
        <v>157</v>
      </c>
      <c r="D302" s="163"/>
      <c r="E302" s="164"/>
      <c r="F302" s="165"/>
      <c r="G302" s="165">
        <f>SUMIF(AC303:AC305,"&lt;&gt;NOR",G303:G305)</f>
        <v>0</v>
      </c>
      <c r="H302" s="165"/>
      <c r="I302" s="165">
        <f>SUM(I303:I305)</f>
        <v>28600</v>
      </c>
      <c r="J302" s="165"/>
      <c r="K302" s="165">
        <f>SUM(K303:K305)</f>
        <v>28600</v>
      </c>
      <c r="L302" s="165"/>
      <c r="M302" s="165">
        <f>SUM(M303:M305)</f>
        <v>0</v>
      </c>
      <c r="N302" s="165"/>
      <c r="O302" s="165"/>
      <c r="P302" s="166"/>
      <c r="Q302" s="160"/>
      <c r="R302" s="160">
        <f>SUM(R303:R305)</f>
        <v>0</v>
      </c>
      <c r="S302" s="160"/>
      <c r="T302" s="160"/>
      <c r="AC302" t="s">
        <v>315</v>
      </c>
    </row>
    <row r="303" spans="1:56" outlineLevel="1" x14ac:dyDescent="0.2">
      <c r="A303" s="179">
        <v>268</v>
      </c>
      <c r="B303" s="180" t="s">
        <v>1561</v>
      </c>
      <c r="C303" s="188" t="s">
        <v>1445</v>
      </c>
      <c r="D303" s="181" t="s">
        <v>789</v>
      </c>
      <c r="E303" s="182">
        <v>20</v>
      </c>
      <c r="F303" s="183"/>
      <c r="G303" s="184">
        <f>ROUND(E303*F303,2)</f>
        <v>0</v>
      </c>
      <c r="H303" s="183">
        <v>500</v>
      </c>
      <c r="I303" s="184">
        <f>ROUND(E303*H303,2)</f>
        <v>10000</v>
      </c>
      <c r="J303" s="183">
        <v>500</v>
      </c>
      <c r="K303" s="184">
        <f>ROUND(E303*J303,2)</f>
        <v>10000</v>
      </c>
      <c r="L303" s="184">
        <v>21</v>
      </c>
      <c r="M303" s="184">
        <f>G303*(1+L303/100)</f>
        <v>0</v>
      </c>
      <c r="N303" s="184"/>
      <c r="O303" s="184" t="s">
        <v>318</v>
      </c>
      <c r="P303" s="185" t="s">
        <v>319</v>
      </c>
      <c r="Q303" s="159">
        <v>0</v>
      </c>
      <c r="R303" s="159">
        <f>ROUND(E303*Q303,2)</f>
        <v>0</v>
      </c>
      <c r="S303" s="159"/>
      <c r="T303" s="159" t="s">
        <v>207</v>
      </c>
      <c r="U303" s="149"/>
      <c r="V303" s="149"/>
      <c r="W303" s="149"/>
      <c r="X303" s="149"/>
      <c r="Y303" s="149"/>
      <c r="Z303" s="149"/>
      <c r="AA303" s="149"/>
      <c r="AB303" s="149"/>
      <c r="AC303" s="149" t="s">
        <v>396</v>
      </c>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row>
    <row r="304" spans="1:56" outlineLevel="1" x14ac:dyDescent="0.2">
      <c r="A304" s="179">
        <v>269</v>
      </c>
      <c r="B304" s="180" t="s">
        <v>1562</v>
      </c>
      <c r="C304" s="188" t="s">
        <v>1443</v>
      </c>
      <c r="D304" s="181" t="s">
        <v>789</v>
      </c>
      <c r="E304" s="182">
        <v>20</v>
      </c>
      <c r="F304" s="183"/>
      <c r="G304" s="184">
        <f>ROUND(E304*F304,2)</f>
        <v>0</v>
      </c>
      <c r="H304" s="183">
        <v>600</v>
      </c>
      <c r="I304" s="184">
        <f>ROUND(E304*H304,2)</f>
        <v>12000</v>
      </c>
      <c r="J304" s="183">
        <v>600</v>
      </c>
      <c r="K304" s="184">
        <f>ROUND(E304*J304,2)</f>
        <v>12000</v>
      </c>
      <c r="L304" s="184">
        <v>21</v>
      </c>
      <c r="M304" s="184">
        <f>G304*(1+L304/100)</f>
        <v>0</v>
      </c>
      <c r="N304" s="184"/>
      <c r="O304" s="184" t="s">
        <v>318</v>
      </c>
      <c r="P304" s="185" t="s">
        <v>319</v>
      </c>
      <c r="Q304" s="159">
        <v>0</v>
      </c>
      <c r="R304" s="159">
        <f>ROUND(E304*Q304,2)</f>
        <v>0</v>
      </c>
      <c r="S304" s="159"/>
      <c r="T304" s="159" t="s">
        <v>207</v>
      </c>
      <c r="U304" s="149"/>
      <c r="V304" s="149"/>
      <c r="W304" s="149"/>
      <c r="X304" s="149"/>
      <c r="Y304" s="149"/>
      <c r="Z304" s="149"/>
      <c r="AA304" s="149"/>
      <c r="AB304" s="149"/>
      <c r="AC304" s="149" t="s">
        <v>396</v>
      </c>
      <c r="AD304" s="149"/>
      <c r="AE304" s="149"/>
      <c r="AF304" s="149"/>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row>
    <row r="305" spans="1:56" outlineLevel="1" x14ac:dyDescent="0.2">
      <c r="A305" s="179">
        <v>270</v>
      </c>
      <c r="B305" s="180" t="s">
        <v>1563</v>
      </c>
      <c r="C305" s="188" t="s">
        <v>1441</v>
      </c>
      <c r="D305" s="181" t="s">
        <v>789</v>
      </c>
      <c r="E305" s="182">
        <v>10</v>
      </c>
      <c r="F305" s="183"/>
      <c r="G305" s="184">
        <f>ROUND(E305*F305,2)</f>
        <v>0</v>
      </c>
      <c r="H305" s="183">
        <v>660</v>
      </c>
      <c r="I305" s="184">
        <f>ROUND(E305*H305,2)</f>
        <v>6600</v>
      </c>
      <c r="J305" s="183">
        <v>660</v>
      </c>
      <c r="K305" s="184">
        <f>ROUND(E305*J305,2)</f>
        <v>6600</v>
      </c>
      <c r="L305" s="184">
        <v>21</v>
      </c>
      <c r="M305" s="184">
        <f>G305*(1+L305/100)</f>
        <v>0</v>
      </c>
      <c r="N305" s="184"/>
      <c r="O305" s="184" t="s">
        <v>318</v>
      </c>
      <c r="P305" s="185" t="s">
        <v>319</v>
      </c>
      <c r="Q305" s="159">
        <v>0</v>
      </c>
      <c r="R305" s="159">
        <f>ROUND(E305*Q305,2)</f>
        <v>0</v>
      </c>
      <c r="S305" s="159"/>
      <c r="T305" s="159" t="s">
        <v>207</v>
      </c>
      <c r="U305" s="149"/>
      <c r="V305" s="149"/>
      <c r="W305" s="149"/>
      <c r="X305" s="149"/>
      <c r="Y305" s="149"/>
      <c r="Z305" s="149"/>
      <c r="AA305" s="149"/>
      <c r="AB305" s="149"/>
      <c r="AC305" s="149" t="s">
        <v>396</v>
      </c>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row>
    <row r="306" spans="1:56" x14ac:dyDescent="0.2">
      <c r="A306" s="161" t="s">
        <v>314</v>
      </c>
      <c r="B306" s="162" t="s">
        <v>281</v>
      </c>
      <c r="C306" s="186" t="s">
        <v>172</v>
      </c>
      <c r="D306" s="163"/>
      <c r="E306" s="164"/>
      <c r="F306" s="165"/>
      <c r="G306" s="165">
        <f>SUMIF(AC307:AC310,"&lt;&gt;NOR",G307:G310)</f>
        <v>0</v>
      </c>
      <c r="H306" s="165"/>
      <c r="I306" s="165">
        <f>SUM(I307:I310)</f>
        <v>18000</v>
      </c>
      <c r="J306" s="165"/>
      <c r="K306" s="165">
        <f>SUM(K307:K310)</f>
        <v>204000</v>
      </c>
      <c r="L306" s="165"/>
      <c r="M306" s="165">
        <f>SUM(M307:M310)</f>
        <v>0</v>
      </c>
      <c r="N306" s="165"/>
      <c r="O306" s="165"/>
      <c r="P306" s="166"/>
      <c r="Q306" s="160"/>
      <c r="R306" s="160">
        <f>SUM(R307:R310)</f>
        <v>0</v>
      </c>
      <c r="S306" s="160"/>
      <c r="T306" s="160"/>
      <c r="AC306" t="s">
        <v>315</v>
      </c>
    </row>
    <row r="307" spans="1:56" outlineLevel="1" x14ac:dyDescent="0.2">
      <c r="A307" s="179">
        <v>271</v>
      </c>
      <c r="B307" s="180" t="s">
        <v>1564</v>
      </c>
      <c r="C307" s="188" t="s">
        <v>1565</v>
      </c>
      <c r="D307" s="181" t="s">
        <v>519</v>
      </c>
      <c r="E307" s="182">
        <v>1</v>
      </c>
      <c r="F307" s="183"/>
      <c r="G307" s="184">
        <f>ROUND(E307*F307,2)</f>
        <v>0</v>
      </c>
      <c r="H307" s="183">
        <v>2000</v>
      </c>
      <c r="I307" s="184">
        <f>ROUND(E307*H307,2)</f>
        <v>2000</v>
      </c>
      <c r="J307" s="183">
        <v>40000</v>
      </c>
      <c r="K307" s="184">
        <f>ROUND(E307*J307,2)</f>
        <v>40000</v>
      </c>
      <c r="L307" s="184">
        <v>21</v>
      </c>
      <c r="M307" s="184">
        <f>G307*(1+L307/100)</f>
        <v>0</v>
      </c>
      <c r="N307" s="184"/>
      <c r="O307" s="184" t="s">
        <v>318</v>
      </c>
      <c r="P307" s="185" t="s">
        <v>319</v>
      </c>
      <c r="Q307" s="159">
        <v>0</v>
      </c>
      <c r="R307" s="159">
        <f>ROUND(E307*Q307,2)</f>
        <v>0</v>
      </c>
      <c r="S307" s="159"/>
      <c r="T307" s="159" t="s">
        <v>207</v>
      </c>
      <c r="U307" s="149"/>
      <c r="V307" s="149"/>
      <c r="W307" s="149"/>
      <c r="X307" s="149"/>
      <c r="Y307" s="149"/>
      <c r="Z307" s="149"/>
      <c r="AA307" s="149"/>
      <c r="AB307" s="149"/>
      <c r="AC307" s="149" t="s">
        <v>396</v>
      </c>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row>
    <row r="308" spans="1:56" ht="22.5" outlineLevel="1" x14ac:dyDescent="0.2">
      <c r="A308" s="179">
        <v>272</v>
      </c>
      <c r="B308" s="180" t="s">
        <v>1566</v>
      </c>
      <c r="C308" s="188" t="s">
        <v>1567</v>
      </c>
      <c r="D308" s="181" t="s">
        <v>519</v>
      </c>
      <c r="E308" s="182">
        <v>1</v>
      </c>
      <c r="F308" s="183"/>
      <c r="G308" s="184">
        <f>ROUND(E308*F308,2)</f>
        <v>0</v>
      </c>
      <c r="H308" s="183">
        <v>0</v>
      </c>
      <c r="I308" s="184">
        <f>ROUND(E308*H308,2)</f>
        <v>0</v>
      </c>
      <c r="J308" s="183">
        <v>120000</v>
      </c>
      <c r="K308" s="184">
        <f>ROUND(E308*J308,2)</f>
        <v>120000</v>
      </c>
      <c r="L308" s="184">
        <v>21</v>
      </c>
      <c r="M308" s="184">
        <f>G308*(1+L308/100)</f>
        <v>0</v>
      </c>
      <c r="N308" s="184"/>
      <c r="O308" s="184" t="s">
        <v>318</v>
      </c>
      <c r="P308" s="185" t="s">
        <v>319</v>
      </c>
      <c r="Q308" s="159">
        <v>0</v>
      </c>
      <c r="R308" s="159">
        <f>ROUND(E308*Q308,2)</f>
        <v>0</v>
      </c>
      <c r="S308" s="159"/>
      <c r="T308" s="159" t="s">
        <v>207</v>
      </c>
      <c r="U308" s="149"/>
      <c r="V308" s="149"/>
      <c r="W308" s="149"/>
      <c r="X308" s="149"/>
      <c r="Y308" s="149"/>
      <c r="Z308" s="149"/>
      <c r="AA308" s="149"/>
      <c r="AB308" s="149"/>
      <c r="AC308" s="149" t="s">
        <v>396</v>
      </c>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row>
    <row r="309" spans="1:56" outlineLevel="1" x14ac:dyDescent="0.2">
      <c r="A309" s="179">
        <v>273</v>
      </c>
      <c r="B309" s="180" t="s">
        <v>1568</v>
      </c>
      <c r="C309" s="188" t="s">
        <v>1569</v>
      </c>
      <c r="D309" s="181" t="s">
        <v>519</v>
      </c>
      <c r="E309" s="182">
        <v>1</v>
      </c>
      <c r="F309" s="183"/>
      <c r="G309" s="184">
        <f>ROUND(E309*F309,2)</f>
        <v>0</v>
      </c>
      <c r="H309" s="183">
        <v>10000</v>
      </c>
      <c r="I309" s="184">
        <f>ROUND(E309*H309,2)</f>
        <v>10000</v>
      </c>
      <c r="J309" s="183">
        <v>30000</v>
      </c>
      <c r="K309" s="184">
        <f>ROUND(E309*J309,2)</f>
        <v>30000</v>
      </c>
      <c r="L309" s="184">
        <v>21</v>
      </c>
      <c r="M309" s="184">
        <f>G309*(1+L309/100)</f>
        <v>0</v>
      </c>
      <c r="N309" s="184"/>
      <c r="O309" s="184" t="s">
        <v>318</v>
      </c>
      <c r="P309" s="185" t="s">
        <v>319</v>
      </c>
      <c r="Q309" s="159">
        <v>0</v>
      </c>
      <c r="R309" s="159">
        <f>ROUND(E309*Q309,2)</f>
        <v>0</v>
      </c>
      <c r="S309" s="159"/>
      <c r="T309" s="159" t="s">
        <v>207</v>
      </c>
      <c r="U309" s="149"/>
      <c r="V309" s="149"/>
      <c r="W309" s="149"/>
      <c r="X309" s="149"/>
      <c r="Y309" s="149"/>
      <c r="Z309" s="149"/>
      <c r="AA309" s="149"/>
      <c r="AB309" s="149"/>
      <c r="AC309" s="149" t="s">
        <v>396</v>
      </c>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row>
    <row r="310" spans="1:56" outlineLevel="1" x14ac:dyDescent="0.2">
      <c r="A310" s="171">
        <v>274</v>
      </c>
      <c r="B310" s="172" t="s">
        <v>1570</v>
      </c>
      <c r="C310" s="187" t="s">
        <v>1571</v>
      </c>
      <c r="D310" s="173" t="s">
        <v>519</v>
      </c>
      <c r="E310" s="174">
        <v>1</v>
      </c>
      <c r="F310" s="175"/>
      <c r="G310" s="176">
        <f>ROUND(E310*F310,2)</f>
        <v>0</v>
      </c>
      <c r="H310" s="175">
        <v>6000</v>
      </c>
      <c r="I310" s="176">
        <f>ROUND(E310*H310,2)</f>
        <v>6000</v>
      </c>
      <c r="J310" s="175">
        <v>14000</v>
      </c>
      <c r="K310" s="176">
        <f>ROUND(E310*J310,2)</f>
        <v>14000</v>
      </c>
      <c r="L310" s="176">
        <v>21</v>
      </c>
      <c r="M310" s="176">
        <f>G310*(1+L310/100)</f>
        <v>0</v>
      </c>
      <c r="N310" s="176"/>
      <c r="O310" s="176" t="s">
        <v>318</v>
      </c>
      <c r="P310" s="177" t="s">
        <v>319</v>
      </c>
      <c r="Q310" s="159">
        <v>0</v>
      </c>
      <c r="R310" s="159">
        <f>ROUND(E310*Q310,2)</f>
        <v>0</v>
      </c>
      <c r="S310" s="159"/>
      <c r="T310" s="159" t="s">
        <v>207</v>
      </c>
      <c r="U310" s="149"/>
      <c r="V310" s="149"/>
      <c r="W310" s="149"/>
      <c r="X310" s="149"/>
      <c r="Y310" s="149"/>
      <c r="Z310" s="149"/>
      <c r="AA310" s="149"/>
      <c r="AB310" s="149"/>
      <c r="AC310" s="149" t="s">
        <v>396</v>
      </c>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row>
    <row r="311" spans="1:56" x14ac:dyDescent="0.2">
      <c r="A311" s="3"/>
      <c r="B311" s="4"/>
      <c r="C311" s="189"/>
      <c r="D311" s="6"/>
      <c r="E311" s="3"/>
      <c r="F311" s="3"/>
      <c r="G311" s="3"/>
      <c r="H311" s="3"/>
      <c r="I311" s="3"/>
      <c r="J311" s="3"/>
      <c r="K311" s="3"/>
      <c r="L311" s="3"/>
      <c r="M311" s="3"/>
      <c r="N311" s="3"/>
      <c r="O311" s="3"/>
      <c r="P311" s="3"/>
      <c r="Q311" s="3"/>
      <c r="R311" s="3"/>
      <c r="S311" s="3"/>
      <c r="T311" s="3"/>
      <c r="AA311">
        <v>15</v>
      </c>
      <c r="AB311">
        <v>21</v>
      </c>
      <c r="AC311" t="s">
        <v>301</v>
      </c>
    </row>
    <row r="312" spans="1:56" x14ac:dyDescent="0.2">
      <c r="A312" s="152"/>
      <c r="B312" s="153" t="s">
        <v>29</v>
      </c>
      <c r="C312" s="190"/>
      <c r="D312" s="154"/>
      <c r="E312" s="155"/>
      <c r="F312" s="155"/>
      <c r="G312" s="170">
        <f>G8+G71+G76+G82+G130+G133+G136+G140+G148+G151+G163+G169+G178+G187+G193+G199+G203+G207+G225+G251+G264+G272+G285+G292+G294+G302+G306</f>
        <v>0</v>
      </c>
      <c r="H312" s="3"/>
      <c r="I312" s="3"/>
      <c r="J312" s="3"/>
      <c r="K312" s="3"/>
      <c r="L312" s="3"/>
      <c r="M312" s="3"/>
      <c r="N312" s="3"/>
      <c r="O312" s="3"/>
      <c r="P312" s="3"/>
      <c r="Q312" s="3"/>
      <c r="R312" s="3"/>
      <c r="S312" s="3"/>
      <c r="T312" s="3"/>
      <c r="AA312">
        <f>SUMIF(L7:L310,AA311,G7:G310)</f>
        <v>0</v>
      </c>
      <c r="AB312">
        <f>SUMIF(L7:L310,AB311,G7:G310)</f>
        <v>0</v>
      </c>
      <c r="AC312" t="s">
        <v>390</v>
      </c>
    </row>
    <row r="313" spans="1:56" x14ac:dyDescent="0.2">
      <c r="C313" s="191"/>
      <c r="D313" s="10"/>
      <c r="AC313" t="s">
        <v>391</v>
      </c>
    </row>
    <row r="314" spans="1:56" x14ac:dyDescent="0.2">
      <c r="D314" s="10"/>
    </row>
    <row r="315" spans="1:56" x14ac:dyDescent="0.2">
      <c r="D315" s="10"/>
    </row>
    <row r="316" spans="1:56" x14ac:dyDescent="0.2">
      <c r="D316" s="10"/>
    </row>
    <row r="317" spans="1:56" x14ac:dyDescent="0.2">
      <c r="D317" s="10"/>
    </row>
    <row r="318" spans="1:56" x14ac:dyDescent="0.2">
      <c r="D318" s="10"/>
    </row>
    <row r="319" spans="1:56" x14ac:dyDescent="0.2">
      <c r="D319" s="10"/>
    </row>
    <row r="320" spans="1:56"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C168:G168"/>
    <mergeCell ref="A1:G1"/>
    <mergeCell ref="C2:G2"/>
    <mergeCell ref="C3:G3"/>
    <mergeCell ref="C4:G4"/>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7378-28C5-48C2-B890-0D7CD708F0A5}">
  <sheetPr>
    <outlinePr summaryBelow="0"/>
  </sheetPr>
  <dimension ref="A1:BH5000"/>
  <sheetViews>
    <sheetView workbookViewId="0">
      <pane ySplit="7" topLeftCell="A215" activePane="bottomLeft" state="frozen"/>
      <selection pane="bottomLeft" activeCell="F252" sqref="F252:F253"/>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5" t="s">
        <v>392</v>
      </c>
      <c r="B1" s="255"/>
      <c r="C1" s="255"/>
      <c r="D1" s="255"/>
      <c r="E1" s="255"/>
      <c r="F1" s="255"/>
      <c r="G1" s="255"/>
      <c r="AG1" t="s">
        <v>287</v>
      </c>
    </row>
    <row r="2" spans="1:60" ht="24.95" customHeight="1" x14ac:dyDescent="0.2">
      <c r="A2" s="141" t="s">
        <v>7</v>
      </c>
      <c r="B2" s="49" t="s">
        <v>43</v>
      </c>
      <c r="C2" s="256" t="s">
        <v>44</v>
      </c>
      <c r="D2" s="257"/>
      <c r="E2" s="257"/>
      <c r="F2" s="257"/>
      <c r="G2" s="258"/>
      <c r="AG2" t="s">
        <v>288</v>
      </c>
    </row>
    <row r="3" spans="1:60" ht="24.95" customHeight="1" x14ac:dyDescent="0.2">
      <c r="A3" s="141" t="s">
        <v>8</v>
      </c>
      <c r="B3" s="49" t="s">
        <v>64</v>
      </c>
      <c r="C3" s="256" t="s">
        <v>65</v>
      </c>
      <c r="D3" s="257"/>
      <c r="E3" s="257"/>
      <c r="F3" s="257"/>
      <c r="G3" s="258"/>
      <c r="AC3" s="123" t="s">
        <v>288</v>
      </c>
      <c r="AG3" t="s">
        <v>291</v>
      </c>
    </row>
    <row r="4" spans="1:60" ht="24.95" customHeight="1" x14ac:dyDescent="0.2">
      <c r="A4" s="142" t="s">
        <v>9</v>
      </c>
      <c r="B4" s="143" t="s">
        <v>52</v>
      </c>
      <c r="C4" s="259" t="s">
        <v>65</v>
      </c>
      <c r="D4" s="260"/>
      <c r="E4" s="260"/>
      <c r="F4" s="260"/>
      <c r="G4" s="261"/>
      <c r="AG4" t="s">
        <v>292</v>
      </c>
    </row>
    <row r="5" spans="1:60" x14ac:dyDescent="0.2">
      <c r="D5" s="10"/>
    </row>
    <row r="6" spans="1:60"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305</v>
      </c>
      <c r="Q6" s="148" t="s">
        <v>306</v>
      </c>
      <c r="R6" s="148" t="s">
        <v>307</v>
      </c>
      <c r="S6" s="148" t="s">
        <v>308</v>
      </c>
      <c r="T6" s="148" t="s">
        <v>309</v>
      </c>
      <c r="U6" s="148" t="s">
        <v>310</v>
      </c>
      <c r="V6" s="148" t="s">
        <v>311</v>
      </c>
      <c r="W6" s="148" t="s">
        <v>312</v>
      </c>
      <c r="X6" s="148" t="s">
        <v>313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314</v>
      </c>
      <c r="B8" s="162" t="s">
        <v>114</v>
      </c>
      <c r="C8" s="186" t="s">
        <v>115</v>
      </c>
      <c r="D8" s="163"/>
      <c r="E8" s="164"/>
      <c r="F8" s="165"/>
      <c r="G8" s="165">
        <f>SUMIF(AG9:AG104,"&lt;&gt;NOR",G9:G104)</f>
        <v>0</v>
      </c>
      <c r="H8" s="165"/>
      <c r="I8" s="165">
        <f>SUM(I9:I104)</f>
        <v>111.03999999999999</v>
      </c>
      <c r="J8" s="165"/>
      <c r="K8" s="165">
        <f>SUM(K9:K104)</f>
        <v>343442.21000000008</v>
      </c>
      <c r="L8" s="165"/>
      <c r="M8" s="165">
        <f>SUM(M9:M104)</f>
        <v>0</v>
      </c>
      <c r="N8" s="164"/>
      <c r="O8" s="164">
        <f>SUM(O9:O104)</f>
        <v>0.1</v>
      </c>
      <c r="P8" s="164"/>
      <c r="Q8" s="164">
        <f>SUM(Q9:Q104)</f>
        <v>0</v>
      </c>
      <c r="R8" s="165"/>
      <c r="S8" s="165"/>
      <c r="T8" s="166"/>
      <c r="U8" s="160"/>
      <c r="V8" s="160">
        <f>SUM(V9:V104)</f>
        <v>436.01000000000005</v>
      </c>
      <c r="W8" s="160"/>
      <c r="X8" s="160"/>
      <c r="AG8" t="s">
        <v>315</v>
      </c>
    </row>
    <row r="9" spans="1:60" outlineLevel="1" x14ac:dyDescent="0.2">
      <c r="A9" s="171">
        <v>1</v>
      </c>
      <c r="B9" s="172" t="s">
        <v>1572</v>
      </c>
      <c r="C9" s="187" t="s">
        <v>1573</v>
      </c>
      <c r="D9" s="173" t="s">
        <v>1432</v>
      </c>
      <c r="E9" s="174">
        <v>50</v>
      </c>
      <c r="F9" s="175"/>
      <c r="G9" s="176">
        <f>ROUND(E9*F9,2)</f>
        <v>0</v>
      </c>
      <c r="H9" s="175">
        <v>0</v>
      </c>
      <c r="I9" s="176">
        <f>ROUND(E9*H9,2)</f>
        <v>0</v>
      </c>
      <c r="J9" s="175">
        <v>69.599999999999994</v>
      </c>
      <c r="K9" s="176">
        <f>ROUND(E9*J9,2)</f>
        <v>3480</v>
      </c>
      <c r="L9" s="176">
        <v>21</v>
      </c>
      <c r="M9" s="176">
        <f>G9*(1+L9/100)</f>
        <v>0</v>
      </c>
      <c r="N9" s="174">
        <v>0</v>
      </c>
      <c r="O9" s="174">
        <f>ROUND(E9*N9,2)</f>
        <v>0</v>
      </c>
      <c r="P9" s="174">
        <v>0</v>
      </c>
      <c r="Q9" s="174">
        <f>ROUND(E9*P9,2)</f>
        <v>0</v>
      </c>
      <c r="R9" s="176" t="s">
        <v>1574</v>
      </c>
      <c r="S9" s="176" t="s">
        <v>325</v>
      </c>
      <c r="T9" s="177" t="s">
        <v>325</v>
      </c>
      <c r="U9" s="159">
        <v>0.17199999999999999</v>
      </c>
      <c r="V9" s="159">
        <f>ROUND(E9*U9,2)</f>
        <v>8.6</v>
      </c>
      <c r="W9" s="159"/>
      <c r="X9" s="159" t="s">
        <v>207</v>
      </c>
      <c r="Y9" s="149"/>
      <c r="Z9" s="149"/>
      <c r="AA9" s="149"/>
      <c r="AB9" s="149"/>
      <c r="AC9" s="149"/>
      <c r="AD9" s="149"/>
      <c r="AE9" s="149"/>
      <c r="AF9" s="149"/>
      <c r="AG9" s="149" t="s">
        <v>1575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x14ac:dyDescent="0.2">
      <c r="A10" s="156"/>
      <c r="B10" s="157"/>
      <c r="C10" s="264" t="s">
        <v>1576</v>
      </c>
      <c r="D10" s="265"/>
      <c r="E10" s="265"/>
      <c r="F10" s="265"/>
      <c r="G10" s="265"/>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1577</v>
      </c>
      <c r="AH10" s="149"/>
      <c r="AI10" s="149"/>
      <c r="AJ10" s="149"/>
      <c r="AK10" s="149"/>
      <c r="AL10" s="149"/>
      <c r="AM10" s="149"/>
      <c r="AN10" s="149"/>
      <c r="AO10" s="149"/>
      <c r="AP10" s="149"/>
      <c r="AQ10" s="149"/>
      <c r="AR10" s="149"/>
      <c r="AS10" s="149"/>
      <c r="AT10" s="149"/>
      <c r="AU10" s="149"/>
      <c r="AV10" s="149"/>
      <c r="AW10" s="149"/>
      <c r="AX10" s="149"/>
      <c r="AY10" s="149"/>
      <c r="AZ10" s="149"/>
      <c r="BA10" s="178" t="str">
        <f>C10</f>
        <v>s odstraněním kořenů a s případným nutným odklizením křovin a stromů na hromady na vzdálenost do 50 m nebo s naložením na dopravní prostředek, do sklonu terénu 1 : 5,</v>
      </c>
      <c r="BB10" s="149"/>
      <c r="BC10" s="149"/>
      <c r="BD10" s="149"/>
      <c r="BE10" s="149"/>
      <c r="BF10" s="149"/>
      <c r="BG10" s="149"/>
      <c r="BH10" s="149"/>
    </row>
    <row r="11" spans="1:60" outlineLevel="1" x14ac:dyDescent="0.2">
      <c r="A11" s="156"/>
      <c r="B11" s="157"/>
      <c r="C11" s="194" t="s">
        <v>1578</v>
      </c>
      <c r="D11" s="192"/>
      <c r="E11" s="193">
        <v>50</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1579</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2</v>
      </c>
      <c r="B12" s="172" t="s">
        <v>1580</v>
      </c>
      <c r="C12" s="187" t="s">
        <v>1581</v>
      </c>
      <c r="D12" s="173" t="s">
        <v>1468</v>
      </c>
      <c r="E12" s="174">
        <v>20.82</v>
      </c>
      <c r="F12" s="175"/>
      <c r="G12" s="176">
        <f>ROUND(E12*F12,2)</f>
        <v>0</v>
      </c>
      <c r="H12" s="175">
        <v>0</v>
      </c>
      <c r="I12" s="176">
        <f>ROUND(E12*H12,2)</f>
        <v>0</v>
      </c>
      <c r="J12" s="175">
        <v>85</v>
      </c>
      <c r="K12" s="176">
        <f>ROUND(E12*J12,2)</f>
        <v>1769.7</v>
      </c>
      <c r="L12" s="176">
        <v>21</v>
      </c>
      <c r="M12" s="176">
        <f>G12*(1+L12/100)</f>
        <v>0</v>
      </c>
      <c r="N12" s="174">
        <v>0</v>
      </c>
      <c r="O12" s="174">
        <f>ROUND(E12*N12,2)</f>
        <v>0</v>
      </c>
      <c r="P12" s="174">
        <v>0</v>
      </c>
      <c r="Q12" s="174">
        <f>ROUND(E12*P12,2)</f>
        <v>0</v>
      </c>
      <c r="R12" s="176" t="s">
        <v>1574</v>
      </c>
      <c r="S12" s="176" t="s">
        <v>325</v>
      </c>
      <c r="T12" s="177" t="s">
        <v>325</v>
      </c>
      <c r="U12" s="159">
        <v>1.34E-2</v>
      </c>
      <c r="V12" s="159">
        <f>ROUND(E12*U12,2)</f>
        <v>0.28000000000000003</v>
      </c>
      <c r="W12" s="159"/>
      <c r="X12" s="159" t="s">
        <v>207</v>
      </c>
      <c r="Y12" s="149"/>
      <c r="Z12" s="149"/>
      <c r="AA12" s="149"/>
      <c r="AB12" s="149"/>
      <c r="AC12" s="149"/>
      <c r="AD12" s="149"/>
      <c r="AE12" s="149"/>
      <c r="AF12" s="149"/>
      <c r="AG12" s="149" t="s">
        <v>1575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4" t="s">
        <v>1582</v>
      </c>
      <c r="D13" s="265"/>
      <c r="E13" s="265"/>
      <c r="F13" s="265"/>
      <c r="G13" s="265"/>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1577</v>
      </c>
      <c r="AH13" s="149"/>
      <c r="AI13" s="149"/>
      <c r="AJ13" s="149"/>
      <c r="AK13" s="149"/>
      <c r="AL13" s="149"/>
      <c r="AM13" s="149"/>
      <c r="AN13" s="149"/>
      <c r="AO13" s="149"/>
      <c r="AP13" s="149"/>
      <c r="AQ13" s="149"/>
      <c r="AR13" s="149"/>
      <c r="AS13" s="149"/>
      <c r="AT13" s="149"/>
      <c r="AU13" s="149"/>
      <c r="AV13" s="149"/>
      <c r="AW13" s="149"/>
      <c r="AX13" s="149"/>
      <c r="AY13" s="149"/>
      <c r="AZ13" s="149"/>
      <c r="BA13" s="178" t="str">
        <f>C13</f>
        <v>nebo lesní půdy, s vodorovným přemístěním na hromady v místě upotřebení nebo na dočasné či trvalé skládky se složením</v>
      </c>
      <c r="BB13" s="149"/>
      <c r="BC13" s="149"/>
      <c r="BD13" s="149"/>
      <c r="BE13" s="149"/>
      <c r="BF13" s="149"/>
      <c r="BG13" s="149"/>
      <c r="BH13" s="149"/>
    </row>
    <row r="14" spans="1:60" outlineLevel="1" x14ac:dyDescent="0.2">
      <c r="A14" s="156"/>
      <c r="B14" s="157"/>
      <c r="C14" s="194" t="s">
        <v>1583</v>
      </c>
      <c r="D14" s="192"/>
      <c r="E14" s="193">
        <v>7.2</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1579</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4" t="s">
        <v>1584</v>
      </c>
      <c r="D15" s="192"/>
      <c r="E15" s="193">
        <v>12.8</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1579</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94" t="s">
        <v>1585</v>
      </c>
      <c r="D16" s="192"/>
      <c r="E16" s="193">
        <v>0.82</v>
      </c>
      <c r="F16" s="159"/>
      <c r="G16" s="15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1579</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1">
        <v>3</v>
      </c>
      <c r="B17" s="172" t="s">
        <v>1586</v>
      </c>
      <c r="C17" s="187" t="s">
        <v>1587</v>
      </c>
      <c r="D17" s="173" t="s">
        <v>1468</v>
      </c>
      <c r="E17" s="174">
        <v>2.17</v>
      </c>
      <c r="F17" s="175"/>
      <c r="G17" s="176">
        <f>ROUND(E17*F17,2)</f>
        <v>0</v>
      </c>
      <c r="H17" s="175">
        <v>0</v>
      </c>
      <c r="I17" s="176">
        <f>ROUND(E17*H17,2)</f>
        <v>0</v>
      </c>
      <c r="J17" s="175">
        <v>750</v>
      </c>
      <c r="K17" s="176">
        <f>ROUND(E17*J17,2)</f>
        <v>1627.5</v>
      </c>
      <c r="L17" s="176">
        <v>21</v>
      </c>
      <c r="M17" s="176">
        <f>G17*(1+L17/100)</f>
        <v>0</v>
      </c>
      <c r="N17" s="174">
        <v>0</v>
      </c>
      <c r="O17" s="174">
        <f>ROUND(E17*N17,2)</f>
        <v>0</v>
      </c>
      <c r="P17" s="174">
        <v>0</v>
      </c>
      <c r="Q17" s="174">
        <f>ROUND(E17*P17,2)</f>
        <v>0</v>
      </c>
      <c r="R17" s="176" t="s">
        <v>1574</v>
      </c>
      <c r="S17" s="176" t="s">
        <v>325</v>
      </c>
      <c r="T17" s="177" t="s">
        <v>325</v>
      </c>
      <c r="U17" s="159">
        <v>1.7629999999999999</v>
      </c>
      <c r="V17" s="159">
        <f>ROUND(E17*U17,2)</f>
        <v>3.83</v>
      </c>
      <c r="W17" s="159"/>
      <c r="X17" s="159" t="s">
        <v>207</v>
      </c>
      <c r="Y17" s="149"/>
      <c r="Z17" s="149"/>
      <c r="AA17" s="149"/>
      <c r="AB17" s="149"/>
      <c r="AC17" s="149"/>
      <c r="AD17" s="149"/>
      <c r="AE17" s="149"/>
      <c r="AF17" s="149"/>
      <c r="AG17" s="149" t="s">
        <v>1575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4" t="s">
        <v>1588</v>
      </c>
      <c r="D18" s="265"/>
      <c r="E18" s="265"/>
      <c r="F18" s="265"/>
      <c r="G18" s="265"/>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1577</v>
      </c>
      <c r="AH18" s="149"/>
      <c r="AI18" s="149"/>
      <c r="AJ18" s="149"/>
      <c r="AK18" s="149"/>
      <c r="AL18" s="149"/>
      <c r="AM18" s="149"/>
      <c r="AN18" s="149"/>
      <c r="AO18" s="149"/>
      <c r="AP18" s="149"/>
      <c r="AQ18" s="149"/>
      <c r="AR18" s="149"/>
      <c r="AS18" s="149"/>
      <c r="AT18" s="149"/>
      <c r="AU18" s="149"/>
      <c r="AV18" s="149"/>
      <c r="AW18" s="149"/>
      <c r="AX18" s="149"/>
      <c r="AY18" s="149"/>
      <c r="AZ18" s="149"/>
      <c r="BA18" s="178" t="str">
        <f>C18</f>
        <v>Příplatek k cenám hloubených vykopávek za ztížení vykopávky v blízkosti podzemního vedení nebo výbušnin pro jakoukoliv třídu horniny.</v>
      </c>
      <c r="BB18" s="149"/>
      <c r="BC18" s="149"/>
      <c r="BD18" s="149"/>
      <c r="BE18" s="149"/>
      <c r="BF18" s="149"/>
      <c r="BG18" s="149"/>
      <c r="BH18" s="149"/>
    </row>
    <row r="19" spans="1:60" outlineLevel="1" x14ac:dyDescent="0.2">
      <c r="A19" s="156"/>
      <c r="B19" s="157"/>
      <c r="C19" s="194" t="s">
        <v>1589</v>
      </c>
      <c r="D19" s="192"/>
      <c r="E19" s="193">
        <v>2.17</v>
      </c>
      <c r="F19" s="159"/>
      <c r="G19" s="15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1579</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1">
        <v>4</v>
      </c>
      <c r="B20" s="172" t="s">
        <v>1590</v>
      </c>
      <c r="C20" s="187" t="s">
        <v>1591</v>
      </c>
      <c r="D20" s="173" t="s">
        <v>1468</v>
      </c>
      <c r="E20" s="174">
        <v>3</v>
      </c>
      <c r="F20" s="175"/>
      <c r="G20" s="176">
        <f>ROUND(E20*F20,2)</f>
        <v>0</v>
      </c>
      <c r="H20" s="175">
        <v>0</v>
      </c>
      <c r="I20" s="176">
        <f>ROUND(E20*H20,2)</f>
        <v>0</v>
      </c>
      <c r="J20" s="175">
        <v>3510</v>
      </c>
      <c r="K20" s="176">
        <f>ROUND(E20*J20,2)</f>
        <v>10530</v>
      </c>
      <c r="L20" s="176">
        <v>21</v>
      </c>
      <c r="M20" s="176">
        <f>G20*(1+L20/100)</f>
        <v>0</v>
      </c>
      <c r="N20" s="174">
        <v>0</v>
      </c>
      <c r="O20" s="174">
        <f>ROUND(E20*N20,2)</f>
        <v>0</v>
      </c>
      <c r="P20" s="174">
        <v>0</v>
      </c>
      <c r="Q20" s="174">
        <f>ROUND(E20*P20,2)</f>
        <v>0</v>
      </c>
      <c r="R20" s="176" t="s">
        <v>1574</v>
      </c>
      <c r="S20" s="176" t="s">
        <v>325</v>
      </c>
      <c r="T20" s="177" t="s">
        <v>325</v>
      </c>
      <c r="U20" s="159">
        <v>1.4</v>
      </c>
      <c r="V20" s="159">
        <f>ROUND(E20*U20,2)</f>
        <v>4.2</v>
      </c>
      <c r="W20" s="159"/>
      <c r="X20" s="159" t="s">
        <v>207</v>
      </c>
      <c r="Y20" s="149"/>
      <c r="Z20" s="149"/>
      <c r="AA20" s="149"/>
      <c r="AB20" s="149"/>
      <c r="AC20" s="149"/>
      <c r="AD20" s="149"/>
      <c r="AE20" s="149"/>
      <c r="AF20" s="149"/>
      <c r="AG20" s="149" t="s">
        <v>1575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4" t="s">
        <v>1592</v>
      </c>
      <c r="D21" s="265"/>
      <c r="E21" s="265"/>
      <c r="F21" s="265"/>
      <c r="G21" s="265"/>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1577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1">
        <v>5</v>
      </c>
      <c r="B22" s="172" t="s">
        <v>1593</v>
      </c>
      <c r="C22" s="187" t="s">
        <v>1594</v>
      </c>
      <c r="D22" s="173" t="s">
        <v>1468</v>
      </c>
      <c r="E22" s="174">
        <v>165.79</v>
      </c>
      <c r="F22" s="175"/>
      <c r="G22" s="176">
        <f>ROUND(E22*F22,2)</f>
        <v>0</v>
      </c>
      <c r="H22" s="175">
        <v>0</v>
      </c>
      <c r="I22" s="176">
        <f>ROUND(E22*H22,2)</f>
        <v>0</v>
      </c>
      <c r="J22" s="175">
        <v>202</v>
      </c>
      <c r="K22" s="176">
        <f>ROUND(E22*J22,2)</f>
        <v>33489.58</v>
      </c>
      <c r="L22" s="176">
        <v>21</v>
      </c>
      <c r="M22" s="176">
        <f>G22*(1+L22/100)</f>
        <v>0</v>
      </c>
      <c r="N22" s="174">
        <v>0</v>
      </c>
      <c r="O22" s="174">
        <f>ROUND(E22*N22,2)</f>
        <v>0</v>
      </c>
      <c r="P22" s="174">
        <v>0</v>
      </c>
      <c r="Q22" s="174">
        <f>ROUND(E22*P22,2)</f>
        <v>0</v>
      </c>
      <c r="R22" s="176" t="s">
        <v>1574</v>
      </c>
      <c r="S22" s="176" t="s">
        <v>325</v>
      </c>
      <c r="T22" s="177" t="s">
        <v>325</v>
      </c>
      <c r="U22" s="159">
        <v>0.19</v>
      </c>
      <c r="V22" s="159">
        <f>ROUND(E22*U22,2)</f>
        <v>31.5</v>
      </c>
      <c r="W22" s="159"/>
      <c r="X22" s="159" t="s">
        <v>207</v>
      </c>
      <c r="Y22" s="149"/>
      <c r="Z22" s="149"/>
      <c r="AA22" s="149"/>
      <c r="AB22" s="149"/>
      <c r="AC22" s="149"/>
      <c r="AD22" s="149"/>
      <c r="AE22" s="149"/>
      <c r="AF22" s="149"/>
      <c r="AG22" s="149" t="s">
        <v>1575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33.75" outlineLevel="1" x14ac:dyDescent="0.2">
      <c r="A23" s="156"/>
      <c r="B23" s="157"/>
      <c r="C23" s="264" t="s">
        <v>1595</v>
      </c>
      <c r="D23" s="265"/>
      <c r="E23" s="265"/>
      <c r="F23" s="265"/>
      <c r="G23" s="265"/>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1577</v>
      </c>
      <c r="AH23" s="149"/>
      <c r="AI23" s="149"/>
      <c r="AJ23" s="149"/>
      <c r="AK23" s="149"/>
      <c r="AL23" s="149"/>
      <c r="AM23" s="149"/>
      <c r="AN23" s="149"/>
      <c r="AO23" s="149"/>
      <c r="AP23" s="149"/>
      <c r="AQ23" s="149"/>
      <c r="AR23" s="149"/>
      <c r="AS23" s="149"/>
      <c r="AT23" s="149"/>
      <c r="AU23" s="149"/>
      <c r="AV23" s="149"/>
      <c r="AW23" s="149"/>
      <c r="AX23" s="149"/>
      <c r="AY23" s="149"/>
      <c r="AZ23" s="149"/>
      <c r="BA23" s="178" t="str">
        <f>C23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3" s="149"/>
      <c r="BC23" s="149"/>
      <c r="BD23" s="149"/>
      <c r="BE23" s="149"/>
      <c r="BF23" s="149"/>
      <c r="BG23" s="149"/>
      <c r="BH23" s="149"/>
    </row>
    <row r="24" spans="1:60" outlineLevel="1" x14ac:dyDescent="0.2">
      <c r="A24" s="156"/>
      <c r="B24" s="157"/>
      <c r="C24" s="194" t="s">
        <v>1596</v>
      </c>
      <c r="D24" s="192"/>
      <c r="E24" s="193">
        <v>101.25</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1579</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94" t="s">
        <v>1597</v>
      </c>
      <c r="D25" s="192"/>
      <c r="E25" s="193">
        <v>15</v>
      </c>
      <c r="F25" s="159"/>
      <c r="G25" s="159"/>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1579</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4" t="s">
        <v>1598</v>
      </c>
      <c r="D26" s="192"/>
      <c r="E26" s="193">
        <v>34.299999999999997</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1579</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4" t="s">
        <v>1599</v>
      </c>
      <c r="D27" s="192"/>
      <c r="E27" s="193">
        <v>8</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1579</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4" t="s">
        <v>1600</v>
      </c>
      <c r="D28" s="192"/>
      <c r="E28" s="193">
        <v>7.24</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1579</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1">
        <v>6</v>
      </c>
      <c r="B29" s="172" t="s">
        <v>1601</v>
      </c>
      <c r="C29" s="187" t="s">
        <v>1602</v>
      </c>
      <c r="D29" s="173" t="s">
        <v>1468</v>
      </c>
      <c r="E29" s="174">
        <v>165.79</v>
      </c>
      <c r="F29" s="175"/>
      <c r="G29" s="176">
        <f>ROUND(E29*F29,2)</f>
        <v>0</v>
      </c>
      <c r="H29" s="175">
        <v>0</v>
      </c>
      <c r="I29" s="176">
        <f>ROUND(E29*H29,2)</f>
        <v>0</v>
      </c>
      <c r="J29" s="175">
        <v>54.3</v>
      </c>
      <c r="K29" s="176">
        <f>ROUND(E29*J29,2)</f>
        <v>9002.4</v>
      </c>
      <c r="L29" s="176">
        <v>21</v>
      </c>
      <c r="M29" s="176">
        <f>G29*(1+L29/100)</f>
        <v>0</v>
      </c>
      <c r="N29" s="174">
        <v>0</v>
      </c>
      <c r="O29" s="174">
        <f>ROUND(E29*N29,2)</f>
        <v>0</v>
      </c>
      <c r="P29" s="174">
        <v>0</v>
      </c>
      <c r="Q29" s="174">
        <f>ROUND(E29*P29,2)</f>
        <v>0</v>
      </c>
      <c r="R29" s="176" t="s">
        <v>1574</v>
      </c>
      <c r="S29" s="176" t="s">
        <v>325</v>
      </c>
      <c r="T29" s="177" t="s">
        <v>325</v>
      </c>
      <c r="U29" s="159">
        <v>0.1024</v>
      </c>
      <c r="V29" s="159">
        <f>ROUND(E29*U29,2)</f>
        <v>16.98</v>
      </c>
      <c r="W29" s="159"/>
      <c r="X29" s="159" t="s">
        <v>207</v>
      </c>
      <c r="Y29" s="149"/>
      <c r="Z29" s="149"/>
      <c r="AA29" s="149"/>
      <c r="AB29" s="149"/>
      <c r="AC29" s="149"/>
      <c r="AD29" s="149"/>
      <c r="AE29" s="149"/>
      <c r="AF29" s="149"/>
      <c r="AG29" s="149" t="s">
        <v>1575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33.75" outlineLevel="1" x14ac:dyDescent="0.2">
      <c r="A30" s="156"/>
      <c r="B30" s="157"/>
      <c r="C30" s="264" t="s">
        <v>1595</v>
      </c>
      <c r="D30" s="265"/>
      <c r="E30" s="265"/>
      <c r="F30" s="265"/>
      <c r="G30" s="265"/>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1577</v>
      </c>
      <c r="AH30" s="149"/>
      <c r="AI30" s="149"/>
      <c r="AJ30" s="149"/>
      <c r="AK30" s="149"/>
      <c r="AL30" s="149"/>
      <c r="AM30" s="149"/>
      <c r="AN30" s="149"/>
      <c r="AO30" s="149"/>
      <c r="AP30" s="149"/>
      <c r="AQ30" s="149"/>
      <c r="AR30" s="149"/>
      <c r="AS30" s="149"/>
      <c r="AT30" s="149"/>
      <c r="AU30" s="149"/>
      <c r="AV30" s="149"/>
      <c r="AW30" s="149"/>
      <c r="AX30" s="149"/>
      <c r="AY30" s="149"/>
      <c r="AZ30" s="149"/>
      <c r="BA30" s="178" t="str">
        <f>C30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0" s="149"/>
      <c r="BC30" s="149"/>
      <c r="BD30" s="149"/>
      <c r="BE30" s="149"/>
      <c r="BF30" s="149"/>
      <c r="BG30" s="149"/>
      <c r="BH30" s="149"/>
    </row>
    <row r="31" spans="1:60" outlineLevel="1" x14ac:dyDescent="0.2">
      <c r="A31" s="171">
        <v>7</v>
      </c>
      <c r="B31" s="172" t="s">
        <v>1603</v>
      </c>
      <c r="C31" s="187" t="s">
        <v>1604</v>
      </c>
      <c r="D31" s="173" t="s">
        <v>1468</v>
      </c>
      <c r="E31" s="174">
        <v>150.55000000000001</v>
      </c>
      <c r="F31" s="175"/>
      <c r="G31" s="176">
        <f>ROUND(E31*F31,2)</f>
        <v>0</v>
      </c>
      <c r="H31" s="175">
        <v>0</v>
      </c>
      <c r="I31" s="176">
        <f>ROUND(E31*H31,2)</f>
        <v>0</v>
      </c>
      <c r="J31" s="175">
        <v>465.5</v>
      </c>
      <c r="K31" s="176">
        <f>ROUND(E31*J31,2)</f>
        <v>70081.03</v>
      </c>
      <c r="L31" s="176">
        <v>21</v>
      </c>
      <c r="M31" s="176">
        <f>G31*(1+L31/100)</f>
        <v>0</v>
      </c>
      <c r="N31" s="174">
        <v>0</v>
      </c>
      <c r="O31" s="174">
        <f>ROUND(E31*N31,2)</f>
        <v>0</v>
      </c>
      <c r="P31" s="174">
        <v>0</v>
      </c>
      <c r="Q31" s="174">
        <f>ROUND(E31*P31,2)</f>
        <v>0</v>
      </c>
      <c r="R31" s="176" t="s">
        <v>1574</v>
      </c>
      <c r="S31" s="176" t="s">
        <v>325</v>
      </c>
      <c r="T31" s="177" t="s">
        <v>325</v>
      </c>
      <c r="U31" s="159">
        <v>1.022</v>
      </c>
      <c r="V31" s="159">
        <f>ROUND(E31*U31,2)</f>
        <v>153.86000000000001</v>
      </c>
      <c r="W31" s="159"/>
      <c r="X31" s="159" t="s">
        <v>207</v>
      </c>
      <c r="Y31" s="149"/>
      <c r="Z31" s="149"/>
      <c r="AA31" s="149"/>
      <c r="AB31" s="149"/>
      <c r="AC31" s="149"/>
      <c r="AD31" s="149"/>
      <c r="AE31" s="149"/>
      <c r="AF31" s="149"/>
      <c r="AG31" s="149" t="s">
        <v>1575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56"/>
      <c r="B32" s="157"/>
      <c r="C32" s="264" t="s">
        <v>1605</v>
      </c>
      <c r="D32" s="265"/>
      <c r="E32" s="265"/>
      <c r="F32" s="265"/>
      <c r="G32" s="265"/>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1577</v>
      </c>
      <c r="AH32" s="149"/>
      <c r="AI32" s="149"/>
      <c r="AJ32" s="149"/>
      <c r="AK32" s="149"/>
      <c r="AL32" s="149"/>
      <c r="AM32" s="149"/>
      <c r="AN32" s="149"/>
      <c r="AO32" s="149"/>
      <c r="AP32" s="149"/>
      <c r="AQ32" s="149"/>
      <c r="AR32" s="149"/>
      <c r="AS32" s="149"/>
      <c r="AT32" s="149"/>
      <c r="AU32" s="149"/>
      <c r="AV32" s="149"/>
      <c r="AW32" s="149"/>
      <c r="AX32" s="149"/>
      <c r="AY32" s="149"/>
      <c r="AZ32" s="149"/>
      <c r="BA32" s="178" t="str">
        <f>C32</f>
        <v>s urovnáním dna do předepsaného profilu a spádu, s případně nutným přemístěním výkopku ve výkopišti a dále buď s přemístěním výkopku na přilehlém terénu na vzdálenost do 3 m od kraje jámy nebo s naložením na dopravní prostředek</v>
      </c>
      <c r="BB32" s="149"/>
      <c r="BC32" s="149"/>
      <c r="BD32" s="149"/>
      <c r="BE32" s="149"/>
      <c r="BF32" s="149"/>
      <c r="BG32" s="149"/>
      <c r="BH32" s="149"/>
    </row>
    <row r="33" spans="1:60" outlineLevel="1" x14ac:dyDescent="0.2">
      <c r="A33" s="156"/>
      <c r="B33" s="157"/>
      <c r="C33" s="194" t="s">
        <v>1596</v>
      </c>
      <c r="D33" s="192"/>
      <c r="E33" s="193">
        <v>101.25</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1579</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4" t="s">
        <v>1597</v>
      </c>
      <c r="D34" s="192"/>
      <c r="E34" s="193">
        <v>15</v>
      </c>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1579</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4" t="s">
        <v>1598</v>
      </c>
      <c r="D35" s="192"/>
      <c r="E35" s="193">
        <v>34.299999999999997</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1579</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1">
        <v>8</v>
      </c>
      <c r="B36" s="172" t="s">
        <v>1606</v>
      </c>
      <c r="C36" s="187" t="s">
        <v>1607</v>
      </c>
      <c r="D36" s="173" t="s">
        <v>1468</v>
      </c>
      <c r="E36" s="174">
        <v>15</v>
      </c>
      <c r="F36" s="175"/>
      <c r="G36" s="176">
        <f>ROUND(E36*F36,2)</f>
        <v>0</v>
      </c>
      <c r="H36" s="175">
        <v>0</v>
      </c>
      <c r="I36" s="176">
        <f>ROUND(E36*H36,2)</f>
        <v>0</v>
      </c>
      <c r="J36" s="175">
        <v>2385</v>
      </c>
      <c r="K36" s="176">
        <f>ROUND(E36*J36,2)</f>
        <v>35775</v>
      </c>
      <c r="L36" s="176">
        <v>21</v>
      </c>
      <c r="M36" s="176">
        <f>G36*(1+L36/100)</f>
        <v>0</v>
      </c>
      <c r="N36" s="174">
        <v>0</v>
      </c>
      <c r="O36" s="174">
        <f>ROUND(E36*N36,2)</f>
        <v>0</v>
      </c>
      <c r="P36" s="174">
        <v>0</v>
      </c>
      <c r="Q36" s="174">
        <f>ROUND(E36*P36,2)</f>
        <v>0</v>
      </c>
      <c r="R36" s="176" t="s">
        <v>1574</v>
      </c>
      <c r="S36" s="176" t="s">
        <v>325</v>
      </c>
      <c r="T36" s="177" t="s">
        <v>325</v>
      </c>
      <c r="U36" s="159">
        <v>6.298</v>
      </c>
      <c r="V36" s="159">
        <f>ROUND(E36*U36,2)</f>
        <v>94.47</v>
      </c>
      <c r="W36" s="159"/>
      <c r="X36" s="159" t="s">
        <v>207</v>
      </c>
      <c r="Y36" s="149"/>
      <c r="Z36" s="149"/>
      <c r="AA36" s="149"/>
      <c r="AB36" s="149"/>
      <c r="AC36" s="149"/>
      <c r="AD36" s="149"/>
      <c r="AE36" s="149"/>
      <c r="AF36" s="149"/>
      <c r="AG36" s="149" t="s">
        <v>1575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4" t="s">
        <v>1608</v>
      </c>
      <c r="D37" s="265"/>
      <c r="E37" s="265"/>
      <c r="F37" s="265"/>
      <c r="G37" s="265"/>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1577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94" t="s">
        <v>1609</v>
      </c>
      <c r="D38" s="192"/>
      <c r="E38" s="193">
        <v>15</v>
      </c>
      <c r="F38" s="159"/>
      <c r="G38" s="15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1579</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1">
        <v>9</v>
      </c>
      <c r="B39" s="172" t="s">
        <v>1610</v>
      </c>
      <c r="C39" s="187" t="s">
        <v>1611</v>
      </c>
      <c r="D39" s="173" t="s">
        <v>1468</v>
      </c>
      <c r="E39" s="174">
        <v>15</v>
      </c>
      <c r="F39" s="175"/>
      <c r="G39" s="176">
        <f>ROUND(E39*F39,2)</f>
        <v>0</v>
      </c>
      <c r="H39" s="175">
        <v>0</v>
      </c>
      <c r="I39" s="176">
        <f>ROUND(E39*H39,2)</f>
        <v>0</v>
      </c>
      <c r="J39" s="175">
        <v>435</v>
      </c>
      <c r="K39" s="176">
        <f>ROUND(E39*J39,2)</f>
        <v>6525</v>
      </c>
      <c r="L39" s="176">
        <v>21</v>
      </c>
      <c r="M39" s="176">
        <f>G39*(1+L39/100)</f>
        <v>0</v>
      </c>
      <c r="N39" s="174">
        <v>0</v>
      </c>
      <c r="O39" s="174">
        <f>ROUND(E39*N39,2)</f>
        <v>0</v>
      </c>
      <c r="P39" s="174">
        <v>0</v>
      </c>
      <c r="Q39" s="174">
        <f>ROUND(E39*P39,2)</f>
        <v>0</v>
      </c>
      <c r="R39" s="176" t="s">
        <v>1574</v>
      </c>
      <c r="S39" s="176" t="s">
        <v>325</v>
      </c>
      <c r="T39" s="177" t="s">
        <v>325</v>
      </c>
      <c r="U39" s="159">
        <v>0.97399999999999998</v>
      </c>
      <c r="V39" s="159">
        <f>ROUND(E39*U39,2)</f>
        <v>14.61</v>
      </c>
      <c r="W39" s="159"/>
      <c r="X39" s="159" t="s">
        <v>207</v>
      </c>
      <c r="Y39" s="149"/>
      <c r="Z39" s="149"/>
      <c r="AA39" s="149"/>
      <c r="AB39" s="149"/>
      <c r="AC39" s="149"/>
      <c r="AD39" s="149"/>
      <c r="AE39" s="149"/>
      <c r="AF39" s="149"/>
      <c r="AG39" s="149" t="s">
        <v>1575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1" x14ac:dyDescent="0.2">
      <c r="A40" s="156"/>
      <c r="B40" s="157"/>
      <c r="C40" s="264" t="s">
        <v>1612</v>
      </c>
      <c r="D40" s="265"/>
      <c r="E40" s="265"/>
      <c r="F40" s="265"/>
      <c r="G40" s="265"/>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1577</v>
      </c>
      <c r="AH40" s="149"/>
      <c r="AI40" s="149"/>
      <c r="AJ40" s="149"/>
      <c r="AK40" s="149"/>
      <c r="AL40" s="149"/>
      <c r="AM40" s="149"/>
      <c r="AN40" s="149"/>
      <c r="AO40" s="149"/>
      <c r="AP40" s="149"/>
      <c r="AQ40" s="149"/>
      <c r="AR40" s="149"/>
      <c r="AS40" s="149"/>
      <c r="AT40" s="149"/>
      <c r="AU40" s="149"/>
      <c r="AV40" s="149"/>
      <c r="AW40" s="149"/>
      <c r="AX40" s="149"/>
      <c r="AY40" s="149"/>
      <c r="AZ40" s="149"/>
      <c r="BA40" s="178" t="str">
        <f>C40</f>
        <v>nebo z pracovních šachet při podchycování základového zdiva, bez naložení, avšak s vyprázdněním nádoby na hromady nebo do dopravního prostředku,</v>
      </c>
      <c r="BB40" s="149"/>
      <c r="BC40" s="149"/>
      <c r="BD40" s="149"/>
      <c r="BE40" s="149"/>
      <c r="BF40" s="149"/>
      <c r="BG40" s="149"/>
      <c r="BH40" s="149"/>
    </row>
    <row r="41" spans="1:60" outlineLevel="1" x14ac:dyDescent="0.2">
      <c r="A41" s="171">
        <v>10</v>
      </c>
      <c r="B41" s="172" t="s">
        <v>1613</v>
      </c>
      <c r="C41" s="187" t="s">
        <v>1614</v>
      </c>
      <c r="D41" s="173" t="s">
        <v>1468</v>
      </c>
      <c r="E41" s="174">
        <v>247.68</v>
      </c>
      <c r="F41" s="175"/>
      <c r="G41" s="176">
        <f>ROUND(E41*F41,2)</f>
        <v>0</v>
      </c>
      <c r="H41" s="175">
        <v>0</v>
      </c>
      <c r="I41" s="176">
        <f>ROUND(E41*H41,2)</f>
        <v>0</v>
      </c>
      <c r="J41" s="175">
        <v>104.5</v>
      </c>
      <c r="K41" s="176">
        <f>ROUND(E41*J41,2)</f>
        <v>25882.560000000001</v>
      </c>
      <c r="L41" s="176">
        <v>21</v>
      </c>
      <c r="M41" s="176">
        <f>G41*(1+L41/100)</f>
        <v>0</v>
      </c>
      <c r="N41" s="174">
        <v>0</v>
      </c>
      <c r="O41" s="174">
        <f>ROUND(E41*N41,2)</f>
        <v>0</v>
      </c>
      <c r="P41" s="174">
        <v>0</v>
      </c>
      <c r="Q41" s="174">
        <f>ROUND(E41*P41,2)</f>
        <v>0</v>
      </c>
      <c r="R41" s="176" t="s">
        <v>1574</v>
      </c>
      <c r="S41" s="176" t="s">
        <v>325</v>
      </c>
      <c r="T41" s="177" t="s">
        <v>325</v>
      </c>
      <c r="U41" s="159">
        <v>1.0999999999999999E-2</v>
      </c>
      <c r="V41" s="159">
        <f>ROUND(E41*U41,2)</f>
        <v>2.72</v>
      </c>
      <c r="W41" s="159"/>
      <c r="X41" s="159" t="s">
        <v>207</v>
      </c>
      <c r="Y41" s="149"/>
      <c r="Z41" s="149"/>
      <c r="AA41" s="149"/>
      <c r="AB41" s="149"/>
      <c r="AC41" s="149"/>
      <c r="AD41" s="149"/>
      <c r="AE41" s="149"/>
      <c r="AF41" s="149"/>
      <c r="AG41" s="149" t="s">
        <v>1575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4" t="s">
        <v>1615</v>
      </c>
      <c r="D42" s="265"/>
      <c r="E42" s="265"/>
      <c r="F42" s="265"/>
      <c r="G42" s="265"/>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1577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4" t="s">
        <v>1616</v>
      </c>
      <c r="D43" s="192"/>
      <c r="E43" s="193">
        <v>247.68</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1579</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71">
        <v>11</v>
      </c>
      <c r="B44" s="172" t="s">
        <v>1617</v>
      </c>
      <c r="C44" s="187" t="s">
        <v>1618</v>
      </c>
      <c r="D44" s="173" t="s">
        <v>1468</v>
      </c>
      <c r="E44" s="174">
        <v>66.894000000000005</v>
      </c>
      <c r="F44" s="175"/>
      <c r="G44" s="176">
        <f>ROUND(E44*F44,2)</f>
        <v>0</v>
      </c>
      <c r="H44" s="175">
        <v>0</v>
      </c>
      <c r="I44" s="176">
        <f>ROUND(E44*H44,2)</f>
        <v>0</v>
      </c>
      <c r="J44" s="175">
        <v>286.5</v>
      </c>
      <c r="K44" s="176">
        <f>ROUND(E44*J44,2)</f>
        <v>19165.13</v>
      </c>
      <c r="L44" s="176">
        <v>21</v>
      </c>
      <c r="M44" s="176">
        <f>G44*(1+L44/100)</f>
        <v>0</v>
      </c>
      <c r="N44" s="174">
        <v>0</v>
      </c>
      <c r="O44" s="174">
        <f>ROUND(E44*N44,2)</f>
        <v>0</v>
      </c>
      <c r="P44" s="174">
        <v>0</v>
      </c>
      <c r="Q44" s="174">
        <f>ROUND(E44*P44,2)</f>
        <v>0</v>
      </c>
      <c r="R44" s="176" t="s">
        <v>1574</v>
      </c>
      <c r="S44" s="176" t="s">
        <v>325</v>
      </c>
      <c r="T44" s="177" t="s">
        <v>325</v>
      </c>
      <c r="U44" s="159">
        <v>1.0999999999999999E-2</v>
      </c>
      <c r="V44" s="159">
        <f>ROUND(E44*U44,2)</f>
        <v>0.74</v>
      </c>
      <c r="W44" s="159"/>
      <c r="X44" s="159" t="s">
        <v>207</v>
      </c>
      <c r="Y44" s="149"/>
      <c r="Z44" s="149"/>
      <c r="AA44" s="149"/>
      <c r="AB44" s="149"/>
      <c r="AC44" s="149"/>
      <c r="AD44" s="149"/>
      <c r="AE44" s="149"/>
      <c r="AF44" s="149"/>
      <c r="AG44" s="149" t="s">
        <v>1575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4" t="s">
        <v>1615</v>
      </c>
      <c r="D45" s="265"/>
      <c r="E45" s="265"/>
      <c r="F45" s="265"/>
      <c r="G45" s="265"/>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1577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4" t="s">
        <v>1619</v>
      </c>
      <c r="D46" s="192"/>
      <c r="E46" s="193">
        <v>66.894000000000005</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1579</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33.75" outlineLevel="1" x14ac:dyDescent="0.2">
      <c r="A47" s="171">
        <v>12</v>
      </c>
      <c r="B47" s="172" t="s">
        <v>1620</v>
      </c>
      <c r="C47" s="187" t="s">
        <v>1621</v>
      </c>
      <c r="D47" s="173" t="s">
        <v>1468</v>
      </c>
      <c r="E47" s="174">
        <v>668.94</v>
      </c>
      <c r="F47" s="175"/>
      <c r="G47" s="176">
        <f>ROUND(E47*F47,2)</f>
        <v>0</v>
      </c>
      <c r="H47" s="175">
        <v>0</v>
      </c>
      <c r="I47" s="176">
        <f>ROUND(E47*H47,2)</f>
        <v>0</v>
      </c>
      <c r="J47" s="175">
        <v>22.6</v>
      </c>
      <c r="K47" s="176">
        <f>ROUND(E47*J47,2)</f>
        <v>15118.04</v>
      </c>
      <c r="L47" s="176">
        <v>21</v>
      </c>
      <c r="M47" s="176">
        <f>G47*(1+L47/100)</f>
        <v>0</v>
      </c>
      <c r="N47" s="174">
        <v>0</v>
      </c>
      <c r="O47" s="174">
        <f>ROUND(E47*N47,2)</f>
        <v>0</v>
      </c>
      <c r="P47" s="174">
        <v>0</v>
      </c>
      <c r="Q47" s="174">
        <f>ROUND(E47*P47,2)</f>
        <v>0</v>
      </c>
      <c r="R47" s="176" t="s">
        <v>1574</v>
      </c>
      <c r="S47" s="176" t="s">
        <v>325</v>
      </c>
      <c r="T47" s="177" t="s">
        <v>325</v>
      </c>
      <c r="U47" s="159">
        <v>0</v>
      </c>
      <c r="V47" s="159">
        <f>ROUND(E47*U47,2)</f>
        <v>0</v>
      </c>
      <c r="W47" s="159"/>
      <c r="X47" s="159" t="s">
        <v>207</v>
      </c>
      <c r="Y47" s="149"/>
      <c r="Z47" s="149"/>
      <c r="AA47" s="149"/>
      <c r="AB47" s="149"/>
      <c r="AC47" s="149"/>
      <c r="AD47" s="149"/>
      <c r="AE47" s="149"/>
      <c r="AF47" s="149"/>
      <c r="AG47" s="149" t="s">
        <v>1575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4" t="s">
        <v>1615</v>
      </c>
      <c r="D48" s="265"/>
      <c r="E48" s="265"/>
      <c r="F48" s="265"/>
      <c r="G48" s="265"/>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1577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71">
        <v>13</v>
      </c>
      <c r="B49" s="172" t="s">
        <v>1622</v>
      </c>
      <c r="C49" s="187" t="s">
        <v>1623</v>
      </c>
      <c r="D49" s="173" t="s">
        <v>1468</v>
      </c>
      <c r="E49" s="174">
        <v>333.51</v>
      </c>
      <c r="F49" s="175"/>
      <c r="G49" s="176">
        <f>ROUND(E49*F49,2)</f>
        <v>0</v>
      </c>
      <c r="H49" s="175">
        <v>0</v>
      </c>
      <c r="I49" s="176">
        <f>ROUND(E49*H49,2)</f>
        <v>0</v>
      </c>
      <c r="J49" s="175">
        <v>70.2</v>
      </c>
      <c r="K49" s="176">
        <f>ROUND(E49*J49,2)</f>
        <v>23412.400000000001</v>
      </c>
      <c r="L49" s="176">
        <v>21</v>
      </c>
      <c r="M49" s="176">
        <f>G49*(1+L49/100)</f>
        <v>0</v>
      </c>
      <c r="N49" s="174">
        <v>0</v>
      </c>
      <c r="O49" s="174">
        <f>ROUND(E49*N49,2)</f>
        <v>0</v>
      </c>
      <c r="P49" s="174">
        <v>0</v>
      </c>
      <c r="Q49" s="174">
        <f>ROUND(E49*P49,2)</f>
        <v>0</v>
      </c>
      <c r="R49" s="176" t="s">
        <v>1574</v>
      </c>
      <c r="S49" s="176" t="s">
        <v>325</v>
      </c>
      <c r="T49" s="177" t="s">
        <v>325</v>
      </c>
      <c r="U49" s="159">
        <v>5.2999999999999999E-2</v>
      </c>
      <c r="V49" s="159">
        <f>ROUND(E49*U49,2)</f>
        <v>17.68</v>
      </c>
      <c r="W49" s="159"/>
      <c r="X49" s="159" t="s">
        <v>207</v>
      </c>
      <c r="Y49" s="149"/>
      <c r="Z49" s="149"/>
      <c r="AA49" s="149"/>
      <c r="AB49" s="149"/>
      <c r="AC49" s="149"/>
      <c r="AD49" s="149"/>
      <c r="AE49" s="149"/>
      <c r="AF49" s="149"/>
      <c r="AG49" s="149" t="s">
        <v>1575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4" t="s">
        <v>1624</v>
      </c>
      <c r="D50" s="192"/>
      <c r="E50" s="193">
        <v>333.51</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1579</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71">
        <v>14</v>
      </c>
      <c r="B51" s="172" t="s">
        <v>1625</v>
      </c>
      <c r="C51" s="187" t="s">
        <v>1626</v>
      </c>
      <c r="D51" s="173" t="s">
        <v>1468</v>
      </c>
      <c r="E51" s="174">
        <v>254.83199999999999</v>
      </c>
      <c r="F51" s="175"/>
      <c r="G51" s="176">
        <f>ROUND(E51*F51,2)</f>
        <v>0</v>
      </c>
      <c r="H51" s="175">
        <v>0</v>
      </c>
      <c r="I51" s="176">
        <f>ROUND(E51*H51,2)</f>
        <v>0</v>
      </c>
      <c r="J51" s="175">
        <v>129.5</v>
      </c>
      <c r="K51" s="176">
        <f>ROUND(E51*J51,2)</f>
        <v>33000.74</v>
      </c>
      <c r="L51" s="176">
        <v>21</v>
      </c>
      <c r="M51" s="176">
        <f>G51*(1+L51/100)</f>
        <v>0</v>
      </c>
      <c r="N51" s="174">
        <v>0</v>
      </c>
      <c r="O51" s="174">
        <f>ROUND(E51*N51,2)</f>
        <v>0</v>
      </c>
      <c r="P51" s="174">
        <v>0</v>
      </c>
      <c r="Q51" s="174">
        <f>ROUND(E51*P51,2)</f>
        <v>0</v>
      </c>
      <c r="R51" s="176" t="s">
        <v>1574</v>
      </c>
      <c r="S51" s="176" t="s">
        <v>325</v>
      </c>
      <c r="T51" s="177" t="s">
        <v>325</v>
      </c>
      <c r="U51" s="159">
        <v>0.20200000000000001</v>
      </c>
      <c r="V51" s="159">
        <f>ROUND(E51*U51,2)</f>
        <v>51.48</v>
      </c>
      <c r="W51" s="159"/>
      <c r="X51" s="159" t="s">
        <v>207</v>
      </c>
      <c r="Y51" s="149"/>
      <c r="Z51" s="149"/>
      <c r="AA51" s="149"/>
      <c r="AB51" s="149"/>
      <c r="AC51" s="149"/>
      <c r="AD51" s="149"/>
      <c r="AE51" s="149"/>
      <c r="AF51" s="149"/>
      <c r="AG51" s="149" t="s">
        <v>1575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4" t="s">
        <v>1627</v>
      </c>
      <c r="D52" s="265"/>
      <c r="E52" s="265"/>
      <c r="F52" s="265"/>
      <c r="G52" s="265"/>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1577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62" t="s">
        <v>1628</v>
      </c>
      <c r="D53" s="263"/>
      <c r="E53" s="263"/>
      <c r="F53" s="263"/>
      <c r="G53" s="263"/>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322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4" t="s">
        <v>1629</v>
      </c>
      <c r="D54" s="192"/>
      <c r="E54" s="193">
        <v>202.5</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1579</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4" t="s">
        <v>1630</v>
      </c>
      <c r="D55" s="192"/>
      <c r="E55" s="193">
        <v>-2.5</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1579</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4" t="s">
        <v>1631</v>
      </c>
      <c r="D56" s="192"/>
      <c r="E56" s="193">
        <v>-1.9359999999999999</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1579</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4" t="s">
        <v>1632</v>
      </c>
      <c r="D57" s="192"/>
      <c r="E57" s="193">
        <v>-24</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1579</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4" t="s">
        <v>1633</v>
      </c>
      <c r="D58" s="192"/>
      <c r="E58" s="193">
        <v>30</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1579</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4" t="s">
        <v>1634</v>
      </c>
      <c r="D59" s="192"/>
      <c r="E59" s="193">
        <v>-0.48399999999999999</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1579</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4" t="s">
        <v>1635</v>
      </c>
      <c r="D60" s="192"/>
      <c r="E60" s="193">
        <v>-0.4</v>
      </c>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1579</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4" t="s">
        <v>1636</v>
      </c>
      <c r="D61" s="192"/>
      <c r="E61" s="193">
        <v>-1</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1579</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4" t="s">
        <v>1637</v>
      </c>
      <c r="D62" s="192"/>
      <c r="E62" s="193">
        <v>53.816000000000003</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1579</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4" t="s">
        <v>1638</v>
      </c>
      <c r="D63" s="192"/>
      <c r="E63" s="193">
        <v>-1.6</v>
      </c>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1579</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4" t="s">
        <v>1639</v>
      </c>
      <c r="D64" s="192"/>
      <c r="E64" s="193">
        <v>-1.1559999999999999</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1579</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4" t="s">
        <v>1640</v>
      </c>
      <c r="D65" s="192"/>
      <c r="E65" s="193">
        <v>-9.4079999999999995</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1579</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4" t="s">
        <v>1641</v>
      </c>
      <c r="D66" s="192"/>
      <c r="E66" s="193">
        <v>11</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1579</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71">
        <v>15</v>
      </c>
      <c r="B67" s="172" t="s">
        <v>1642</v>
      </c>
      <c r="C67" s="187" t="s">
        <v>1643</v>
      </c>
      <c r="D67" s="173" t="s">
        <v>1468</v>
      </c>
      <c r="E67" s="174">
        <v>0.18</v>
      </c>
      <c r="F67" s="175"/>
      <c r="G67" s="176">
        <f>ROUND(E67*F67,2)</f>
        <v>0</v>
      </c>
      <c r="H67" s="175">
        <v>0</v>
      </c>
      <c r="I67" s="176">
        <f>ROUND(E67*H67,2)</f>
        <v>0</v>
      </c>
      <c r="J67" s="175">
        <v>85.8</v>
      </c>
      <c r="K67" s="176">
        <f>ROUND(E67*J67,2)</f>
        <v>15.44</v>
      </c>
      <c r="L67" s="176">
        <v>21</v>
      </c>
      <c r="M67" s="176">
        <f>G67*(1+L67/100)</f>
        <v>0</v>
      </c>
      <c r="N67" s="174">
        <v>0</v>
      </c>
      <c r="O67" s="174">
        <f>ROUND(E67*N67,2)</f>
        <v>0</v>
      </c>
      <c r="P67" s="174">
        <v>0</v>
      </c>
      <c r="Q67" s="174">
        <f>ROUND(E67*P67,2)</f>
        <v>0</v>
      </c>
      <c r="R67" s="176" t="s">
        <v>1574</v>
      </c>
      <c r="S67" s="176" t="s">
        <v>325</v>
      </c>
      <c r="T67" s="177" t="s">
        <v>325</v>
      </c>
      <c r="U67" s="159">
        <v>0.13200000000000001</v>
      </c>
      <c r="V67" s="159">
        <f>ROUND(E67*U67,2)</f>
        <v>0.02</v>
      </c>
      <c r="W67" s="159"/>
      <c r="X67" s="159" t="s">
        <v>207</v>
      </c>
      <c r="Y67" s="149"/>
      <c r="Z67" s="149"/>
      <c r="AA67" s="149"/>
      <c r="AB67" s="149"/>
      <c r="AC67" s="149"/>
      <c r="AD67" s="149"/>
      <c r="AE67" s="149"/>
      <c r="AF67" s="149"/>
      <c r="AG67" s="149" t="s">
        <v>1575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4" t="s">
        <v>1627</v>
      </c>
      <c r="D68" s="265"/>
      <c r="E68" s="265"/>
      <c r="F68" s="265"/>
      <c r="G68" s="265"/>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1577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2" t="s">
        <v>1644</v>
      </c>
      <c r="D69" s="263"/>
      <c r="E69" s="263"/>
      <c r="F69" s="263"/>
      <c r="G69" s="263"/>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322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4" t="s">
        <v>1645</v>
      </c>
      <c r="D70" s="192"/>
      <c r="E70" s="193">
        <v>0.18</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1579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1">
        <v>16</v>
      </c>
      <c r="B71" s="172" t="s">
        <v>1646</v>
      </c>
      <c r="C71" s="187" t="s">
        <v>1647</v>
      </c>
      <c r="D71" s="173" t="s">
        <v>1432</v>
      </c>
      <c r="E71" s="174">
        <v>15.6</v>
      </c>
      <c r="F71" s="175"/>
      <c r="G71" s="176">
        <f>ROUND(E71*F71,2)</f>
        <v>0</v>
      </c>
      <c r="H71" s="175">
        <v>4.28</v>
      </c>
      <c r="I71" s="176">
        <f>ROUND(E71*H71,2)</f>
        <v>66.77</v>
      </c>
      <c r="J71" s="175">
        <v>101.22</v>
      </c>
      <c r="K71" s="176">
        <f>ROUND(E71*J71,2)</f>
        <v>1579.03</v>
      </c>
      <c r="L71" s="176">
        <v>21</v>
      </c>
      <c r="M71" s="176">
        <f>G71*(1+L71/100)</f>
        <v>0</v>
      </c>
      <c r="N71" s="174">
        <v>0</v>
      </c>
      <c r="O71" s="174">
        <f>ROUND(E71*N71,2)</f>
        <v>0</v>
      </c>
      <c r="P71" s="174">
        <v>0</v>
      </c>
      <c r="Q71" s="174">
        <f>ROUND(E71*P71,2)</f>
        <v>0</v>
      </c>
      <c r="R71" s="176" t="s">
        <v>1648</v>
      </c>
      <c r="S71" s="176" t="s">
        <v>325</v>
      </c>
      <c r="T71" s="177" t="s">
        <v>325</v>
      </c>
      <c r="U71" s="159">
        <v>0.20300000000000001</v>
      </c>
      <c r="V71" s="159">
        <f>ROUND(E71*U71,2)</f>
        <v>3.17</v>
      </c>
      <c r="W71" s="159"/>
      <c r="X71" s="159" t="s">
        <v>207</v>
      </c>
      <c r="Y71" s="149"/>
      <c r="Z71" s="149"/>
      <c r="AA71" s="149"/>
      <c r="AB71" s="149"/>
      <c r="AC71" s="149"/>
      <c r="AD71" s="149"/>
      <c r="AE71" s="149"/>
      <c r="AF71" s="149"/>
      <c r="AG71" s="149" t="s">
        <v>1575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x14ac:dyDescent="0.2">
      <c r="A72" s="156"/>
      <c r="B72" s="157"/>
      <c r="C72" s="264" t="s">
        <v>1649</v>
      </c>
      <c r="D72" s="265"/>
      <c r="E72" s="265"/>
      <c r="F72" s="265"/>
      <c r="G72" s="265"/>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1577</v>
      </c>
      <c r="AH72" s="149"/>
      <c r="AI72" s="149"/>
      <c r="AJ72" s="149"/>
      <c r="AK72" s="149"/>
      <c r="AL72" s="149"/>
      <c r="AM72" s="149"/>
      <c r="AN72" s="149"/>
      <c r="AO72" s="149"/>
      <c r="AP72" s="149"/>
      <c r="AQ72" s="149"/>
      <c r="AR72" s="149"/>
      <c r="AS72" s="149"/>
      <c r="AT72" s="149"/>
      <c r="AU72" s="149"/>
      <c r="AV72" s="149"/>
      <c r="AW72" s="149"/>
      <c r="AX72" s="149"/>
      <c r="AY72" s="149"/>
      <c r="AZ72" s="149"/>
      <c r="BA72" s="178" t="str">
        <f>C72</f>
        <v>s vyprofilováním, s přihnojením organickým hnojivem, naložením a odvozem shrabků a pokosené trávy na vzdálenost do 10 km a s jejich složením,</v>
      </c>
      <c r="BB72" s="149"/>
      <c r="BC72" s="149"/>
      <c r="BD72" s="149"/>
      <c r="BE72" s="149"/>
      <c r="BF72" s="149"/>
      <c r="BG72" s="149"/>
      <c r="BH72" s="149"/>
    </row>
    <row r="73" spans="1:60" outlineLevel="1" x14ac:dyDescent="0.2">
      <c r="A73" s="156"/>
      <c r="B73" s="157"/>
      <c r="C73" s="262" t="s">
        <v>1650</v>
      </c>
      <c r="D73" s="263"/>
      <c r="E73" s="263"/>
      <c r="F73" s="263"/>
      <c r="G73" s="263"/>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322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4" t="s">
        <v>1651</v>
      </c>
      <c r="D74" s="192"/>
      <c r="E74" s="193">
        <v>15.6</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1579</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1">
        <v>17</v>
      </c>
      <c r="B75" s="172" t="s">
        <v>1652</v>
      </c>
      <c r="C75" s="187" t="s">
        <v>1653</v>
      </c>
      <c r="D75" s="173" t="s">
        <v>1432</v>
      </c>
      <c r="E75" s="174">
        <v>65</v>
      </c>
      <c r="F75" s="175"/>
      <c r="G75" s="176">
        <f>ROUND(E75*F75,2)</f>
        <v>0</v>
      </c>
      <c r="H75" s="175">
        <v>0</v>
      </c>
      <c r="I75" s="176">
        <f>ROUND(E75*H75,2)</f>
        <v>0</v>
      </c>
      <c r="J75" s="175">
        <v>13.8</v>
      </c>
      <c r="K75" s="176">
        <f>ROUND(E75*J75,2)</f>
        <v>897</v>
      </c>
      <c r="L75" s="176">
        <v>21</v>
      </c>
      <c r="M75" s="176">
        <f>G75*(1+L75/100)</f>
        <v>0</v>
      </c>
      <c r="N75" s="174">
        <v>0</v>
      </c>
      <c r="O75" s="174">
        <f>ROUND(E75*N75,2)</f>
        <v>0</v>
      </c>
      <c r="P75" s="174">
        <v>0</v>
      </c>
      <c r="Q75" s="174">
        <f>ROUND(E75*P75,2)</f>
        <v>0</v>
      </c>
      <c r="R75" s="176" t="s">
        <v>1574</v>
      </c>
      <c r="S75" s="176" t="s">
        <v>325</v>
      </c>
      <c r="T75" s="177" t="s">
        <v>325</v>
      </c>
      <c r="U75" s="159">
        <v>1.7999999999999999E-2</v>
      </c>
      <c r="V75" s="159">
        <f>ROUND(E75*U75,2)</f>
        <v>1.17</v>
      </c>
      <c r="W75" s="159"/>
      <c r="X75" s="159" t="s">
        <v>207</v>
      </c>
      <c r="Y75" s="149"/>
      <c r="Z75" s="149"/>
      <c r="AA75" s="149"/>
      <c r="AB75" s="149"/>
      <c r="AC75" s="149"/>
      <c r="AD75" s="149"/>
      <c r="AE75" s="149"/>
      <c r="AF75" s="149"/>
      <c r="AG75" s="149" t="s">
        <v>1575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64" t="s">
        <v>1654</v>
      </c>
      <c r="D76" s="265"/>
      <c r="E76" s="265"/>
      <c r="F76" s="265"/>
      <c r="G76" s="265"/>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1577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4" t="s">
        <v>1655</v>
      </c>
      <c r="D77" s="192"/>
      <c r="E77" s="193">
        <v>36</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1579</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94" t="s">
        <v>1656</v>
      </c>
      <c r="D78" s="192"/>
      <c r="E78" s="193">
        <v>7.84</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1579</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4" t="s">
        <v>1657</v>
      </c>
      <c r="D79" s="192"/>
      <c r="E79" s="193">
        <v>21.16</v>
      </c>
      <c r="F79" s="159"/>
      <c r="G79" s="15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1579</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1">
        <v>18</v>
      </c>
      <c r="B80" s="172" t="s">
        <v>1658</v>
      </c>
      <c r="C80" s="187" t="s">
        <v>1659</v>
      </c>
      <c r="D80" s="173" t="s">
        <v>1432</v>
      </c>
      <c r="E80" s="174">
        <v>15.6</v>
      </c>
      <c r="F80" s="175"/>
      <c r="G80" s="176">
        <f>ROUND(E80*F80,2)</f>
        <v>0</v>
      </c>
      <c r="H80" s="175">
        <v>0</v>
      </c>
      <c r="I80" s="176">
        <f>ROUND(E80*H80,2)</f>
        <v>0</v>
      </c>
      <c r="J80" s="175">
        <v>51.8</v>
      </c>
      <c r="K80" s="176">
        <f>ROUND(E80*J80,2)</f>
        <v>808.08</v>
      </c>
      <c r="L80" s="176">
        <v>21</v>
      </c>
      <c r="M80" s="176">
        <f>G80*(1+L80/100)</f>
        <v>0</v>
      </c>
      <c r="N80" s="174">
        <v>0</v>
      </c>
      <c r="O80" s="174">
        <f>ROUND(E80*N80,2)</f>
        <v>0</v>
      </c>
      <c r="P80" s="174">
        <v>0</v>
      </c>
      <c r="Q80" s="174">
        <f>ROUND(E80*P80,2)</f>
        <v>0</v>
      </c>
      <c r="R80" s="176" t="s">
        <v>1574</v>
      </c>
      <c r="S80" s="176" t="s">
        <v>325</v>
      </c>
      <c r="T80" s="177" t="s">
        <v>325</v>
      </c>
      <c r="U80" s="159">
        <v>0.13</v>
      </c>
      <c r="V80" s="159">
        <f>ROUND(E80*U80,2)</f>
        <v>2.0299999999999998</v>
      </c>
      <c r="W80" s="159"/>
      <c r="X80" s="159" t="s">
        <v>207</v>
      </c>
      <c r="Y80" s="149"/>
      <c r="Z80" s="149"/>
      <c r="AA80" s="149"/>
      <c r="AB80" s="149"/>
      <c r="AC80" s="149"/>
      <c r="AD80" s="149"/>
      <c r="AE80" s="149"/>
      <c r="AF80" s="149"/>
      <c r="AG80" s="149" t="s">
        <v>1575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56"/>
      <c r="B81" s="157"/>
      <c r="C81" s="264" t="s">
        <v>1660</v>
      </c>
      <c r="D81" s="265"/>
      <c r="E81" s="265"/>
      <c r="F81" s="265"/>
      <c r="G81" s="265"/>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1577</v>
      </c>
      <c r="AH81" s="149"/>
      <c r="AI81" s="149"/>
      <c r="AJ81" s="149"/>
      <c r="AK81" s="149"/>
      <c r="AL81" s="149"/>
      <c r="AM81" s="149"/>
      <c r="AN81" s="149"/>
      <c r="AO81" s="149"/>
      <c r="AP81" s="149"/>
      <c r="AQ81" s="149"/>
      <c r="AR81" s="149"/>
      <c r="AS81" s="149"/>
      <c r="AT81" s="149"/>
      <c r="AU81" s="149"/>
      <c r="AV81" s="149"/>
      <c r="AW81" s="149"/>
      <c r="AX81" s="149"/>
      <c r="AY81" s="149"/>
      <c r="AZ81" s="149"/>
      <c r="BA81" s="178" t="str">
        <f>C81</f>
        <v>s případným nutným přemístěním hromad nebo dočasných skládek na místo potřeby ze vzdálenosti do 30 m, v rovině nebo ve svahu do 1 : 5,</v>
      </c>
      <c r="BB81" s="149"/>
      <c r="BC81" s="149"/>
      <c r="BD81" s="149"/>
      <c r="BE81" s="149"/>
      <c r="BF81" s="149"/>
      <c r="BG81" s="149"/>
      <c r="BH81" s="149"/>
    </row>
    <row r="82" spans="1:60" outlineLevel="1" x14ac:dyDescent="0.2">
      <c r="A82" s="156"/>
      <c r="B82" s="157"/>
      <c r="C82" s="194" t="s">
        <v>1651</v>
      </c>
      <c r="D82" s="192"/>
      <c r="E82" s="193">
        <v>15.6</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1579</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71">
        <v>19</v>
      </c>
      <c r="B83" s="172" t="s">
        <v>1661</v>
      </c>
      <c r="C83" s="187" t="s">
        <v>1662</v>
      </c>
      <c r="D83" s="173" t="s">
        <v>1432</v>
      </c>
      <c r="E83" s="174">
        <v>100</v>
      </c>
      <c r="F83" s="175"/>
      <c r="G83" s="176">
        <f>ROUND(E83*F83,2)</f>
        <v>0</v>
      </c>
      <c r="H83" s="175">
        <v>0</v>
      </c>
      <c r="I83" s="176">
        <f>ROUND(E83*H83,2)</f>
        <v>0</v>
      </c>
      <c r="J83" s="175">
        <v>101.5</v>
      </c>
      <c r="K83" s="176">
        <f>ROUND(E83*J83,2)</f>
        <v>10150</v>
      </c>
      <c r="L83" s="176">
        <v>21</v>
      </c>
      <c r="M83" s="176">
        <f>G83*(1+L83/100)</f>
        <v>0</v>
      </c>
      <c r="N83" s="174">
        <v>0</v>
      </c>
      <c r="O83" s="174">
        <f>ROUND(E83*N83,2)</f>
        <v>0</v>
      </c>
      <c r="P83" s="174">
        <v>0</v>
      </c>
      <c r="Q83" s="174">
        <f>ROUND(E83*P83,2)</f>
        <v>0</v>
      </c>
      <c r="R83" s="176" t="s">
        <v>1574</v>
      </c>
      <c r="S83" s="176" t="s">
        <v>325</v>
      </c>
      <c r="T83" s="177" t="s">
        <v>325</v>
      </c>
      <c r="U83" s="159">
        <v>0.254</v>
      </c>
      <c r="V83" s="159">
        <f>ROUND(E83*U83,2)</f>
        <v>25.4</v>
      </c>
      <c r="W83" s="159"/>
      <c r="X83" s="159" t="s">
        <v>207</v>
      </c>
      <c r="Y83" s="149"/>
      <c r="Z83" s="149"/>
      <c r="AA83" s="149"/>
      <c r="AB83" s="149"/>
      <c r="AC83" s="149"/>
      <c r="AD83" s="149"/>
      <c r="AE83" s="149"/>
      <c r="AF83" s="149"/>
      <c r="AG83" s="149" t="s">
        <v>1575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56"/>
      <c r="B84" s="157"/>
      <c r="C84" s="264" t="s">
        <v>1660</v>
      </c>
      <c r="D84" s="265"/>
      <c r="E84" s="265"/>
      <c r="F84" s="265"/>
      <c r="G84" s="265"/>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1577</v>
      </c>
      <c r="AH84" s="149"/>
      <c r="AI84" s="149"/>
      <c r="AJ84" s="149"/>
      <c r="AK84" s="149"/>
      <c r="AL84" s="149"/>
      <c r="AM84" s="149"/>
      <c r="AN84" s="149"/>
      <c r="AO84" s="149"/>
      <c r="AP84" s="149"/>
      <c r="AQ84" s="149"/>
      <c r="AR84" s="149"/>
      <c r="AS84" s="149"/>
      <c r="AT84" s="149"/>
      <c r="AU84" s="149"/>
      <c r="AV84" s="149"/>
      <c r="AW84" s="149"/>
      <c r="AX84" s="149"/>
      <c r="AY84" s="149"/>
      <c r="AZ84" s="149"/>
      <c r="BA84" s="178" t="str">
        <f>C84</f>
        <v>s případným nutným přemístěním hromad nebo dočasných skládek na místo potřeby ze vzdálenosti do 30 m, v rovině nebo ve svahu do 1 : 5,</v>
      </c>
      <c r="BB84" s="149"/>
      <c r="BC84" s="149"/>
      <c r="BD84" s="149"/>
      <c r="BE84" s="149"/>
      <c r="BF84" s="149"/>
      <c r="BG84" s="149"/>
      <c r="BH84" s="149"/>
    </row>
    <row r="85" spans="1:60" outlineLevel="1" x14ac:dyDescent="0.2">
      <c r="A85" s="156"/>
      <c r="B85" s="157"/>
      <c r="C85" s="194" t="s">
        <v>1663</v>
      </c>
      <c r="D85" s="192"/>
      <c r="E85" s="193">
        <v>36</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1579</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4" t="s">
        <v>1664</v>
      </c>
      <c r="D86" s="192"/>
      <c r="E86" s="193">
        <v>64</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1579</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71">
        <v>20</v>
      </c>
      <c r="B87" s="172" t="s">
        <v>1665</v>
      </c>
      <c r="C87" s="187" t="s">
        <v>1666</v>
      </c>
      <c r="D87" s="173" t="s">
        <v>1432</v>
      </c>
      <c r="E87" s="174">
        <v>12</v>
      </c>
      <c r="F87" s="175"/>
      <c r="G87" s="176">
        <f>ROUND(E87*F87,2)</f>
        <v>0</v>
      </c>
      <c r="H87" s="175">
        <v>0</v>
      </c>
      <c r="I87" s="176">
        <f>ROUND(E87*H87,2)</f>
        <v>0</v>
      </c>
      <c r="J87" s="175">
        <v>35.9</v>
      </c>
      <c r="K87" s="176">
        <f>ROUND(E87*J87,2)</f>
        <v>430.8</v>
      </c>
      <c r="L87" s="176">
        <v>21</v>
      </c>
      <c r="M87" s="176">
        <f>G87*(1+L87/100)</f>
        <v>0</v>
      </c>
      <c r="N87" s="174">
        <v>0</v>
      </c>
      <c r="O87" s="174">
        <f>ROUND(E87*N87,2)</f>
        <v>0</v>
      </c>
      <c r="P87" s="174">
        <v>0</v>
      </c>
      <c r="Q87" s="174">
        <f>ROUND(E87*P87,2)</f>
        <v>0</v>
      </c>
      <c r="R87" s="176" t="s">
        <v>1648</v>
      </c>
      <c r="S87" s="176" t="s">
        <v>325</v>
      </c>
      <c r="T87" s="177" t="s">
        <v>325</v>
      </c>
      <c r="U87" s="159">
        <v>0.09</v>
      </c>
      <c r="V87" s="159">
        <f>ROUND(E87*U87,2)</f>
        <v>1.08</v>
      </c>
      <c r="W87" s="159"/>
      <c r="X87" s="159" t="s">
        <v>207</v>
      </c>
      <c r="Y87" s="149"/>
      <c r="Z87" s="149"/>
      <c r="AA87" s="149"/>
      <c r="AB87" s="149"/>
      <c r="AC87" s="149"/>
      <c r="AD87" s="149"/>
      <c r="AE87" s="149"/>
      <c r="AF87" s="149"/>
      <c r="AG87" s="149" t="s">
        <v>1575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4" t="s">
        <v>1667</v>
      </c>
      <c r="D88" s="265"/>
      <c r="E88" s="265"/>
      <c r="F88" s="265"/>
      <c r="G88" s="265"/>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1577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4" t="s">
        <v>1668</v>
      </c>
      <c r="D89" s="192"/>
      <c r="E89" s="193">
        <v>12</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1579</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1">
        <v>21</v>
      </c>
      <c r="B90" s="172" t="s">
        <v>1669</v>
      </c>
      <c r="C90" s="187" t="s">
        <v>1670</v>
      </c>
      <c r="D90" s="173" t="s">
        <v>1468</v>
      </c>
      <c r="E90" s="174">
        <v>66.894000000000005</v>
      </c>
      <c r="F90" s="175"/>
      <c r="G90" s="176">
        <f>ROUND(E90*F90,2)</f>
        <v>0</v>
      </c>
      <c r="H90" s="175">
        <v>0</v>
      </c>
      <c r="I90" s="176">
        <f>ROUND(E90*H90,2)</f>
        <v>0</v>
      </c>
      <c r="J90" s="175">
        <v>587</v>
      </c>
      <c r="K90" s="176">
        <f>ROUND(E90*J90,2)</f>
        <v>39266.78</v>
      </c>
      <c r="L90" s="176">
        <v>21</v>
      </c>
      <c r="M90" s="176">
        <f>G90*(1+L90/100)</f>
        <v>0</v>
      </c>
      <c r="N90" s="174">
        <v>0</v>
      </c>
      <c r="O90" s="174">
        <f>ROUND(E90*N90,2)</f>
        <v>0</v>
      </c>
      <c r="P90" s="174">
        <v>0</v>
      </c>
      <c r="Q90" s="174">
        <f>ROUND(E90*P90,2)</f>
        <v>0</v>
      </c>
      <c r="R90" s="176" t="s">
        <v>1574</v>
      </c>
      <c r="S90" s="176" t="s">
        <v>325</v>
      </c>
      <c r="T90" s="177" t="s">
        <v>325</v>
      </c>
      <c r="U90" s="159">
        <v>0</v>
      </c>
      <c r="V90" s="159">
        <f>ROUND(E90*U90,2)</f>
        <v>0</v>
      </c>
      <c r="W90" s="159"/>
      <c r="X90" s="159" t="s">
        <v>207</v>
      </c>
      <c r="Y90" s="149"/>
      <c r="Z90" s="149"/>
      <c r="AA90" s="149"/>
      <c r="AB90" s="149"/>
      <c r="AC90" s="149"/>
      <c r="AD90" s="149"/>
      <c r="AE90" s="149"/>
      <c r="AF90" s="149"/>
      <c r="AG90" s="149" t="s">
        <v>1575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4" t="s">
        <v>1671</v>
      </c>
      <c r="D91" s="192"/>
      <c r="E91" s="193">
        <v>2.5</v>
      </c>
      <c r="F91" s="159"/>
      <c r="G91" s="15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1579</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94" t="s">
        <v>1672</v>
      </c>
      <c r="D92" s="192"/>
      <c r="E92" s="193">
        <v>1.9359999999999999</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1579</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4" t="s">
        <v>1673</v>
      </c>
      <c r="D93" s="192"/>
      <c r="E93" s="193">
        <v>24</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1579</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4" t="s">
        <v>1674</v>
      </c>
      <c r="D94" s="192"/>
      <c r="E94" s="193">
        <v>0.48399999999999999</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1579</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4" t="s">
        <v>1675</v>
      </c>
      <c r="D95" s="192"/>
      <c r="E95" s="193">
        <v>0.4</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1579</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4" t="s">
        <v>1676</v>
      </c>
      <c r="D96" s="192"/>
      <c r="E96" s="193">
        <v>1</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1579</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4" t="s">
        <v>1677</v>
      </c>
      <c r="D97" s="192"/>
      <c r="E97" s="193">
        <v>1.6</v>
      </c>
      <c r="F97" s="159"/>
      <c r="G97" s="15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1579</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4" t="s">
        <v>1678</v>
      </c>
      <c r="D98" s="192"/>
      <c r="E98" s="193">
        <v>1.1559999999999999</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1579</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4" t="s">
        <v>1679</v>
      </c>
      <c r="D99" s="192"/>
      <c r="E99" s="193">
        <v>9.4079999999999995</v>
      </c>
      <c r="F99" s="159"/>
      <c r="G99" s="15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1579</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94" t="s">
        <v>1609</v>
      </c>
      <c r="D100" s="192"/>
      <c r="E100" s="193">
        <v>15</v>
      </c>
      <c r="F100" s="159"/>
      <c r="G100" s="15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1579</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94" t="s">
        <v>1680</v>
      </c>
      <c r="D101" s="192"/>
      <c r="E101" s="193">
        <v>9.41</v>
      </c>
      <c r="F101" s="159"/>
      <c r="G101" s="15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1579</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9">
        <v>22</v>
      </c>
      <c r="B102" s="180" t="s">
        <v>1681</v>
      </c>
      <c r="C102" s="188" t="s">
        <v>1682</v>
      </c>
      <c r="D102" s="181" t="s">
        <v>730</v>
      </c>
      <c r="E102" s="182">
        <v>4</v>
      </c>
      <c r="F102" s="183"/>
      <c r="G102" s="184">
        <f>ROUND(E102*F102,2)</f>
        <v>0</v>
      </c>
      <c r="H102" s="183">
        <v>0</v>
      </c>
      <c r="I102" s="184">
        <f>ROUND(E102*H102,2)</f>
        <v>0</v>
      </c>
      <c r="J102" s="183">
        <v>359</v>
      </c>
      <c r="K102" s="184">
        <f>ROUND(E102*J102,2)</f>
        <v>1436</v>
      </c>
      <c r="L102" s="184">
        <v>21</v>
      </c>
      <c r="M102" s="184">
        <f>G102*(1+L102/100)</f>
        <v>0</v>
      </c>
      <c r="N102" s="182">
        <v>2.478E-2</v>
      </c>
      <c r="O102" s="182">
        <f>ROUND(E102*N102,2)</f>
        <v>0.1</v>
      </c>
      <c r="P102" s="182">
        <v>0</v>
      </c>
      <c r="Q102" s="182">
        <f>ROUND(E102*P102,2)</f>
        <v>0</v>
      </c>
      <c r="R102" s="184"/>
      <c r="S102" s="184" t="s">
        <v>318</v>
      </c>
      <c r="T102" s="185" t="s">
        <v>325</v>
      </c>
      <c r="U102" s="159">
        <v>0.54700000000000004</v>
      </c>
      <c r="V102" s="159">
        <f>ROUND(E102*U102,2)</f>
        <v>2.19</v>
      </c>
      <c r="W102" s="159"/>
      <c r="X102" s="159" t="s">
        <v>207</v>
      </c>
      <c r="Y102" s="149"/>
      <c r="Z102" s="149"/>
      <c r="AA102" s="149"/>
      <c r="AB102" s="149"/>
      <c r="AC102" s="149"/>
      <c r="AD102" s="149"/>
      <c r="AE102" s="149"/>
      <c r="AF102" s="149"/>
      <c r="AG102" s="149" t="s">
        <v>1575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1">
        <v>23</v>
      </c>
      <c r="B103" s="172" t="s">
        <v>1683</v>
      </c>
      <c r="C103" s="187" t="s">
        <v>1684</v>
      </c>
      <c r="D103" s="173" t="s">
        <v>789</v>
      </c>
      <c r="E103" s="174">
        <v>0.39</v>
      </c>
      <c r="F103" s="175"/>
      <c r="G103" s="176">
        <f>ROUND(E103*F103,2)</f>
        <v>0</v>
      </c>
      <c r="H103" s="175">
        <v>113.5</v>
      </c>
      <c r="I103" s="176">
        <f>ROUND(E103*H103,2)</f>
        <v>44.27</v>
      </c>
      <c r="J103" s="175">
        <v>0</v>
      </c>
      <c r="K103" s="176">
        <f>ROUND(E103*J103,2)</f>
        <v>0</v>
      </c>
      <c r="L103" s="176">
        <v>21</v>
      </c>
      <c r="M103" s="176">
        <f>G103*(1+L103/100)</f>
        <v>0</v>
      </c>
      <c r="N103" s="174">
        <v>1E-3</v>
      </c>
      <c r="O103" s="174">
        <f>ROUND(E103*N103,2)</f>
        <v>0</v>
      </c>
      <c r="P103" s="174">
        <v>0</v>
      </c>
      <c r="Q103" s="174">
        <f>ROUND(E103*P103,2)</f>
        <v>0</v>
      </c>
      <c r="R103" s="176" t="s">
        <v>1685</v>
      </c>
      <c r="S103" s="176" t="s">
        <v>325</v>
      </c>
      <c r="T103" s="177" t="s">
        <v>325</v>
      </c>
      <c r="U103" s="159">
        <v>0</v>
      </c>
      <c r="V103" s="159">
        <f>ROUND(E103*U103,2)</f>
        <v>0</v>
      </c>
      <c r="W103" s="159"/>
      <c r="X103" s="159" t="s">
        <v>1686</v>
      </c>
      <c r="Y103" s="149"/>
      <c r="Z103" s="149"/>
      <c r="AA103" s="149"/>
      <c r="AB103" s="149"/>
      <c r="AC103" s="149"/>
      <c r="AD103" s="149"/>
      <c r="AE103" s="149"/>
      <c r="AF103" s="149"/>
      <c r="AG103" s="149" t="s">
        <v>1687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4" t="s">
        <v>1688</v>
      </c>
      <c r="D104" s="192"/>
      <c r="E104" s="193">
        <v>0.39</v>
      </c>
      <c r="F104" s="159"/>
      <c r="G104" s="15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1579</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x14ac:dyDescent="0.2">
      <c r="A105" s="161" t="s">
        <v>314</v>
      </c>
      <c r="B105" s="162" t="s">
        <v>116</v>
      </c>
      <c r="C105" s="186" t="s">
        <v>117</v>
      </c>
      <c r="D105" s="163"/>
      <c r="E105" s="164"/>
      <c r="F105" s="165"/>
      <c r="G105" s="165">
        <f>SUMIF(AG106:AG171,"&lt;&gt;NOR",G106:G171)</f>
        <v>0</v>
      </c>
      <c r="H105" s="165"/>
      <c r="I105" s="165">
        <f>SUM(I106:I171)</f>
        <v>254029.62</v>
      </c>
      <c r="J105" s="165"/>
      <c r="K105" s="165">
        <f>SUM(K106:K171)</f>
        <v>126613.51999999999</v>
      </c>
      <c r="L105" s="165"/>
      <c r="M105" s="165">
        <f>SUM(M106:M171)</f>
        <v>0</v>
      </c>
      <c r="N105" s="164"/>
      <c r="O105" s="164">
        <f>SUM(O106:O171)</f>
        <v>168.30999999999997</v>
      </c>
      <c r="P105" s="164"/>
      <c r="Q105" s="164">
        <f>SUM(Q106:Q171)</f>
        <v>0</v>
      </c>
      <c r="R105" s="165"/>
      <c r="S105" s="165"/>
      <c r="T105" s="166"/>
      <c r="U105" s="160"/>
      <c r="V105" s="160">
        <f>SUM(V106:V171)</f>
        <v>255.59999999999997</v>
      </c>
      <c r="W105" s="160"/>
      <c r="X105" s="160"/>
      <c r="AG105" t="s">
        <v>315</v>
      </c>
    </row>
    <row r="106" spans="1:60" ht="22.5" outlineLevel="1" x14ac:dyDescent="0.2">
      <c r="A106" s="171">
        <v>24</v>
      </c>
      <c r="B106" s="172" t="s">
        <v>1689</v>
      </c>
      <c r="C106" s="187" t="s">
        <v>1690</v>
      </c>
      <c r="D106" s="173" t="s">
        <v>1432</v>
      </c>
      <c r="E106" s="174">
        <v>65</v>
      </c>
      <c r="F106" s="175"/>
      <c r="G106" s="176">
        <f>ROUND(E106*F106,2)</f>
        <v>0</v>
      </c>
      <c r="H106" s="175">
        <v>0</v>
      </c>
      <c r="I106" s="176">
        <f>ROUND(E106*H106,2)</f>
        <v>0</v>
      </c>
      <c r="J106" s="175">
        <v>7.6</v>
      </c>
      <c r="K106" s="176">
        <f>ROUND(E106*J106,2)</f>
        <v>494</v>
      </c>
      <c r="L106" s="176">
        <v>21</v>
      </c>
      <c r="M106" s="176">
        <f>G106*(1+L106/100)</f>
        <v>0</v>
      </c>
      <c r="N106" s="174">
        <v>0</v>
      </c>
      <c r="O106" s="174">
        <f>ROUND(E106*N106,2)</f>
        <v>0</v>
      </c>
      <c r="P106" s="174">
        <v>0</v>
      </c>
      <c r="Q106" s="174">
        <f>ROUND(E106*P106,2)</f>
        <v>0</v>
      </c>
      <c r="R106" s="176" t="s">
        <v>1574</v>
      </c>
      <c r="S106" s="176" t="s">
        <v>325</v>
      </c>
      <c r="T106" s="177" t="s">
        <v>325</v>
      </c>
      <c r="U106" s="159">
        <v>5.0000000000000001E-3</v>
      </c>
      <c r="V106" s="159">
        <f>ROUND(E106*U106,2)</f>
        <v>0.33</v>
      </c>
      <c r="W106" s="159"/>
      <c r="X106" s="159" t="s">
        <v>207</v>
      </c>
      <c r="Y106" s="149"/>
      <c r="Z106" s="149"/>
      <c r="AA106" s="149"/>
      <c r="AB106" s="149"/>
      <c r="AC106" s="149"/>
      <c r="AD106" s="149"/>
      <c r="AE106" s="149"/>
      <c r="AF106" s="149"/>
      <c r="AG106" s="149" t="s">
        <v>1575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4" t="s">
        <v>1691</v>
      </c>
      <c r="D107" s="265"/>
      <c r="E107" s="265"/>
      <c r="F107" s="265"/>
      <c r="G107" s="265"/>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1577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78" t="str">
        <f>C107</f>
        <v>z rostlé horniny tř.1 - 4 pod násypy z hornin soudržných do 92% PS a hornin nesoudržných sypkých relativní ulehlosti I(d) do 0,8</v>
      </c>
      <c r="BB107" s="149"/>
      <c r="BC107" s="149"/>
      <c r="BD107" s="149"/>
      <c r="BE107" s="149"/>
      <c r="BF107" s="149"/>
      <c r="BG107" s="149"/>
      <c r="BH107" s="149"/>
    </row>
    <row r="108" spans="1:60" outlineLevel="1" x14ac:dyDescent="0.2">
      <c r="A108" s="156"/>
      <c r="B108" s="157"/>
      <c r="C108" s="194" t="s">
        <v>1655</v>
      </c>
      <c r="D108" s="192"/>
      <c r="E108" s="193">
        <v>36</v>
      </c>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1579</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94" t="s">
        <v>1656</v>
      </c>
      <c r="D109" s="192"/>
      <c r="E109" s="193">
        <v>7.84</v>
      </c>
      <c r="F109" s="159"/>
      <c r="G109" s="15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1579</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4" t="s">
        <v>1657</v>
      </c>
      <c r="D110" s="192"/>
      <c r="E110" s="193">
        <v>21.16</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1579</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1">
        <v>25</v>
      </c>
      <c r="B111" s="172" t="s">
        <v>1692</v>
      </c>
      <c r="C111" s="187" t="s">
        <v>1693</v>
      </c>
      <c r="D111" s="173" t="s">
        <v>1468</v>
      </c>
      <c r="E111" s="174">
        <v>3.492</v>
      </c>
      <c r="F111" s="175"/>
      <c r="G111" s="176">
        <f>ROUND(E111*F111,2)</f>
        <v>0</v>
      </c>
      <c r="H111" s="175">
        <v>2349.09</v>
      </c>
      <c r="I111" s="176">
        <f>ROUND(E111*H111,2)</f>
        <v>8203.02</v>
      </c>
      <c r="J111" s="175">
        <v>295.91000000000003</v>
      </c>
      <c r="K111" s="176">
        <f>ROUND(E111*J111,2)</f>
        <v>1033.32</v>
      </c>
      <c r="L111" s="176">
        <v>21</v>
      </c>
      <c r="M111" s="176">
        <f>G111*(1+L111/100)</f>
        <v>0</v>
      </c>
      <c r="N111" s="174">
        <v>2.5249999999999999</v>
      </c>
      <c r="O111" s="174">
        <f>ROUND(E111*N111,2)</f>
        <v>8.82</v>
      </c>
      <c r="P111" s="174">
        <v>0</v>
      </c>
      <c r="Q111" s="174">
        <f>ROUND(E111*P111,2)</f>
        <v>0</v>
      </c>
      <c r="R111" s="176" t="s">
        <v>1694</v>
      </c>
      <c r="S111" s="176" t="s">
        <v>325</v>
      </c>
      <c r="T111" s="177" t="s">
        <v>325</v>
      </c>
      <c r="U111" s="159">
        <v>0.47699999999999998</v>
      </c>
      <c r="V111" s="159">
        <f>ROUND(E111*U111,2)</f>
        <v>1.67</v>
      </c>
      <c r="W111" s="159"/>
      <c r="X111" s="159" t="s">
        <v>207</v>
      </c>
      <c r="Y111" s="149"/>
      <c r="Z111" s="149"/>
      <c r="AA111" s="149"/>
      <c r="AB111" s="149"/>
      <c r="AC111" s="149"/>
      <c r="AD111" s="149"/>
      <c r="AE111" s="149"/>
      <c r="AF111" s="149"/>
      <c r="AG111" s="149" t="s">
        <v>1575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264" t="s">
        <v>1695</v>
      </c>
      <c r="D112" s="265"/>
      <c r="E112" s="265"/>
      <c r="F112" s="265"/>
      <c r="G112" s="265"/>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1577</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4" t="s">
        <v>1696</v>
      </c>
      <c r="D113" s="192"/>
      <c r="E113" s="193">
        <v>1.9359999999999999</v>
      </c>
      <c r="F113" s="159"/>
      <c r="G113" s="15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1579</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4" t="s">
        <v>1675</v>
      </c>
      <c r="D114" s="192"/>
      <c r="E114" s="193">
        <v>0.4</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1579</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4" t="s">
        <v>1678</v>
      </c>
      <c r="D115" s="192"/>
      <c r="E115" s="193">
        <v>1.1559999999999999</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1579</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1">
        <v>26</v>
      </c>
      <c r="B116" s="172" t="s">
        <v>1697</v>
      </c>
      <c r="C116" s="187" t="s">
        <v>1698</v>
      </c>
      <c r="D116" s="173" t="s">
        <v>1468</v>
      </c>
      <c r="E116" s="174">
        <v>1.1779999999999999</v>
      </c>
      <c r="F116" s="175"/>
      <c r="G116" s="176">
        <f>ROUND(E116*F116,2)</f>
        <v>0</v>
      </c>
      <c r="H116" s="175">
        <v>2544.09</v>
      </c>
      <c r="I116" s="176">
        <f>ROUND(E116*H116,2)</f>
        <v>2996.94</v>
      </c>
      <c r="J116" s="175">
        <v>295.91000000000003</v>
      </c>
      <c r="K116" s="176">
        <f>ROUND(E116*J116,2)</f>
        <v>348.58</v>
      </c>
      <c r="L116" s="176">
        <v>21</v>
      </c>
      <c r="M116" s="176">
        <f>G116*(1+L116/100)</f>
        <v>0</v>
      </c>
      <c r="N116" s="174">
        <v>2.5249999999999999</v>
      </c>
      <c r="O116" s="174">
        <f>ROUND(E116*N116,2)</f>
        <v>2.97</v>
      </c>
      <c r="P116" s="174">
        <v>0</v>
      </c>
      <c r="Q116" s="174">
        <f>ROUND(E116*P116,2)</f>
        <v>0</v>
      </c>
      <c r="R116" s="176" t="s">
        <v>1694</v>
      </c>
      <c r="S116" s="176" t="s">
        <v>325</v>
      </c>
      <c r="T116" s="177" t="s">
        <v>325</v>
      </c>
      <c r="U116" s="159">
        <v>0.47699999999999998</v>
      </c>
      <c r="V116" s="159">
        <f>ROUND(E116*U116,2)</f>
        <v>0.56000000000000005</v>
      </c>
      <c r="W116" s="159"/>
      <c r="X116" s="159" t="s">
        <v>207</v>
      </c>
      <c r="Y116" s="149"/>
      <c r="Z116" s="149"/>
      <c r="AA116" s="149"/>
      <c r="AB116" s="149"/>
      <c r="AC116" s="149"/>
      <c r="AD116" s="149"/>
      <c r="AE116" s="149"/>
      <c r="AF116" s="149"/>
      <c r="AG116" s="149" t="s">
        <v>1575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4" t="s">
        <v>1695</v>
      </c>
      <c r="D117" s="265"/>
      <c r="E117" s="265"/>
      <c r="F117" s="265"/>
      <c r="G117" s="265"/>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1577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94" t="s">
        <v>1699</v>
      </c>
      <c r="D118" s="192"/>
      <c r="E118" s="193">
        <v>1.1779999999999999</v>
      </c>
      <c r="F118" s="159"/>
      <c r="G118" s="159"/>
      <c r="H118" s="159"/>
      <c r="I118" s="159"/>
      <c r="J118" s="159"/>
      <c r="K118" s="159"/>
      <c r="L118" s="159"/>
      <c r="M118" s="159"/>
      <c r="N118" s="158"/>
      <c r="O118" s="158"/>
      <c r="P118" s="158"/>
      <c r="Q118" s="158"/>
      <c r="R118" s="159"/>
      <c r="S118" s="159"/>
      <c r="T118" s="159"/>
      <c r="U118" s="159"/>
      <c r="V118" s="159"/>
      <c r="W118" s="159"/>
      <c r="X118" s="159"/>
      <c r="Y118" s="149"/>
      <c r="Z118" s="149"/>
      <c r="AA118" s="149"/>
      <c r="AB118" s="149"/>
      <c r="AC118" s="149"/>
      <c r="AD118" s="149"/>
      <c r="AE118" s="149"/>
      <c r="AF118" s="149"/>
      <c r="AG118" s="149" t="s">
        <v>1579</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1">
        <v>27</v>
      </c>
      <c r="B119" s="172" t="s">
        <v>1700</v>
      </c>
      <c r="C119" s="187" t="s">
        <v>1701</v>
      </c>
      <c r="D119" s="173" t="s">
        <v>1468</v>
      </c>
      <c r="E119" s="174">
        <v>3.5339999999999998</v>
      </c>
      <c r="F119" s="175"/>
      <c r="G119" s="176">
        <f>ROUND(E119*F119,2)</f>
        <v>0</v>
      </c>
      <c r="H119" s="175">
        <v>2777.91</v>
      </c>
      <c r="I119" s="176">
        <f>ROUND(E119*H119,2)</f>
        <v>9817.1299999999992</v>
      </c>
      <c r="J119" s="175">
        <v>297.08999999999997</v>
      </c>
      <c r="K119" s="176">
        <f>ROUND(E119*J119,2)</f>
        <v>1049.92</v>
      </c>
      <c r="L119" s="176">
        <v>21</v>
      </c>
      <c r="M119" s="176">
        <f>G119*(1+L119/100)</f>
        <v>0</v>
      </c>
      <c r="N119" s="174">
        <v>2.5249999999999999</v>
      </c>
      <c r="O119" s="174">
        <f>ROUND(E119*N119,2)</f>
        <v>8.92</v>
      </c>
      <c r="P119" s="174">
        <v>0</v>
      </c>
      <c r="Q119" s="174">
        <f>ROUND(E119*P119,2)</f>
        <v>0</v>
      </c>
      <c r="R119" s="176" t="s">
        <v>1694</v>
      </c>
      <c r="S119" s="176" t="s">
        <v>325</v>
      </c>
      <c r="T119" s="177" t="s">
        <v>325</v>
      </c>
      <c r="U119" s="159">
        <v>0.48</v>
      </c>
      <c r="V119" s="159">
        <f>ROUND(E119*U119,2)</f>
        <v>1.7</v>
      </c>
      <c r="W119" s="159"/>
      <c r="X119" s="159" t="s">
        <v>207</v>
      </c>
      <c r="Y119" s="149"/>
      <c r="Z119" s="149"/>
      <c r="AA119" s="149"/>
      <c r="AB119" s="149"/>
      <c r="AC119" s="149"/>
      <c r="AD119" s="149"/>
      <c r="AE119" s="149"/>
      <c r="AF119" s="149"/>
      <c r="AG119" s="149" t="s">
        <v>1575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64" t="s">
        <v>1702</v>
      </c>
      <c r="D120" s="265"/>
      <c r="E120" s="265"/>
      <c r="F120" s="265"/>
      <c r="G120" s="265"/>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1577</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4" t="s">
        <v>1703</v>
      </c>
      <c r="D121" s="192"/>
      <c r="E121" s="193">
        <v>3.5339999999999998</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1579</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1">
        <v>28</v>
      </c>
      <c r="B122" s="172" t="s">
        <v>1704</v>
      </c>
      <c r="C122" s="187" t="s">
        <v>1705</v>
      </c>
      <c r="D122" s="173" t="s">
        <v>1432</v>
      </c>
      <c r="E122" s="174">
        <v>10.25</v>
      </c>
      <c r="F122" s="175"/>
      <c r="G122" s="176">
        <f>ROUND(E122*F122,2)</f>
        <v>0</v>
      </c>
      <c r="H122" s="175">
        <v>169.69</v>
      </c>
      <c r="I122" s="176">
        <f>ROUND(E122*H122,2)</f>
        <v>1739.32</v>
      </c>
      <c r="J122" s="175">
        <v>677.31</v>
      </c>
      <c r="K122" s="176">
        <f>ROUND(E122*J122,2)</f>
        <v>6942.43</v>
      </c>
      <c r="L122" s="176">
        <v>21</v>
      </c>
      <c r="M122" s="176">
        <f>G122*(1+L122/100)</f>
        <v>0</v>
      </c>
      <c r="N122" s="174">
        <v>3.9199999999999999E-2</v>
      </c>
      <c r="O122" s="174">
        <f>ROUND(E122*N122,2)</f>
        <v>0.4</v>
      </c>
      <c r="P122" s="174">
        <v>0</v>
      </c>
      <c r="Q122" s="174">
        <f>ROUND(E122*P122,2)</f>
        <v>0</v>
      </c>
      <c r="R122" s="176" t="s">
        <v>1694</v>
      </c>
      <c r="S122" s="176" t="s">
        <v>325</v>
      </c>
      <c r="T122" s="177" t="s">
        <v>325</v>
      </c>
      <c r="U122" s="159">
        <v>1.6</v>
      </c>
      <c r="V122" s="159">
        <f>ROUND(E122*U122,2)</f>
        <v>16.399999999999999</v>
      </c>
      <c r="W122" s="159"/>
      <c r="X122" s="159" t="s">
        <v>207</v>
      </c>
      <c r="Y122" s="149"/>
      <c r="Z122" s="149"/>
      <c r="AA122" s="149"/>
      <c r="AB122" s="149"/>
      <c r="AC122" s="149"/>
      <c r="AD122" s="149"/>
      <c r="AE122" s="149"/>
      <c r="AF122" s="149"/>
      <c r="AG122" s="149" t="s">
        <v>1575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56"/>
      <c r="B123" s="157"/>
      <c r="C123" s="264" t="s">
        <v>1706</v>
      </c>
      <c r="D123" s="265"/>
      <c r="E123" s="265"/>
      <c r="F123" s="265"/>
      <c r="G123" s="265"/>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1577</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78" t="str">
        <f>C123</f>
        <v>svislé nebo šikmé (odkloněné) , půdorysně přímé nebo zalomené, stěn základových desek ve volných nebo zapažených jámách, rýhách, šachtách, včetně případných vzpěr,</v>
      </c>
      <c r="BB123" s="149"/>
      <c r="BC123" s="149"/>
      <c r="BD123" s="149"/>
      <c r="BE123" s="149"/>
      <c r="BF123" s="149"/>
      <c r="BG123" s="149"/>
      <c r="BH123" s="149"/>
    </row>
    <row r="124" spans="1:60" outlineLevel="1" x14ac:dyDescent="0.2">
      <c r="A124" s="156"/>
      <c r="B124" s="157"/>
      <c r="C124" s="194" t="s">
        <v>1707</v>
      </c>
      <c r="D124" s="192"/>
      <c r="E124" s="193">
        <v>3.36</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1579</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4" t="s">
        <v>1708</v>
      </c>
      <c r="D125" s="192"/>
      <c r="E125" s="193">
        <v>1.1200000000000001</v>
      </c>
      <c r="F125" s="159"/>
      <c r="G125" s="15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1579</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4" t="s">
        <v>1709</v>
      </c>
      <c r="D126" s="192"/>
      <c r="E126" s="193">
        <v>2.56</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1579</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4" t="s">
        <v>1710</v>
      </c>
      <c r="D127" s="192"/>
      <c r="E127" s="193">
        <v>1.07</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1579</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4" t="s">
        <v>1711</v>
      </c>
      <c r="D128" s="192"/>
      <c r="E128" s="193">
        <v>2.14</v>
      </c>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1579</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1">
        <v>29</v>
      </c>
      <c r="B129" s="172" t="s">
        <v>1712</v>
      </c>
      <c r="C129" s="187" t="s">
        <v>1713</v>
      </c>
      <c r="D129" s="173" t="s">
        <v>1432</v>
      </c>
      <c r="E129" s="174">
        <v>10.25</v>
      </c>
      <c r="F129" s="175"/>
      <c r="G129" s="176">
        <f>ROUND(E129*F129,2)</f>
        <v>0</v>
      </c>
      <c r="H129" s="175">
        <v>0</v>
      </c>
      <c r="I129" s="176">
        <f>ROUND(E129*H129,2)</f>
        <v>0</v>
      </c>
      <c r="J129" s="175">
        <v>136.5</v>
      </c>
      <c r="K129" s="176">
        <f>ROUND(E129*J129,2)</f>
        <v>1399.13</v>
      </c>
      <c r="L129" s="176">
        <v>21</v>
      </c>
      <c r="M129" s="176">
        <f>G129*(1+L129/100)</f>
        <v>0</v>
      </c>
      <c r="N129" s="174">
        <v>0</v>
      </c>
      <c r="O129" s="174">
        <f>ROUND(E129*N129,2)</f>
        <v>0</v>
      </c>
      <c r="P129" s="174">
        <v>0</v>
      </c>
      <c r="Q129" s="174">
        <f>ROUND(E129*P129,2)</f>
        <v>0</v>
      </c>
      <c r="R129" s="176" t="s">
        <v>1694</v>
      </c>
      <c r="S129" s="176" t="s">
        <v>325</v>
      </c>
      <c r="T129" s="177" t="s">
        <v>325</v>
      </c>
      <c r="U129" s="159">
        <v>0.32</v>
      </c>
      <c r="V129" s="159">
        <f>ROUND(E129*U129,2)</f>
        <v>3.28</v>
      </c>
      <c r="W129" s="159"/>
      <c r="X129" s="159" t="s">
        <v>207</v>
      </c>
      <c r="Y129" s="149"/>
      <c r="Z129" s="149"/>
      <c r="AA129" s="149"/>
      <c r="AB129" s="149"/>
      <c r="AC129" s="149"/>
      <c r="AD129" s="149"/>
      <c r="AE129" s="149"/>
      <c r="AF129" s="149"/>
      <c r="AG129" s="149" t="s">
        <v>1575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x14ac:dyDescent="0.2">
      <c r="A130" s="156"/>
      <c r="B130" s="157"/>
      <c r="C130" s="264" t="s">
        <v>1706</v>
      </c>
      <c r="D130" s="265"/>
      <c r="E130" s="265"/>
      <c r="F130" s="265"/>
      <c r="G130" s="265"/>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1577</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78" t="str">
        <f>C130</f>
        <v>svislé nebo šikmé (odkloněné) , půdorysně přímé nebo zalomené, stěn základových desek ve volných nebo zapažených jámách, rýhách, šachtách, včetně případných vzpěr,</v>
      </c>
      <c r="BB130" s="149"/>
      <c r="BC130" s="149"/>
      <c r="BD130" s="149"/>
      <c r="BE130" s="149"/>
      <c r="BF130" s="149"/>
      <c r="BG130" s="149"/>
      <c r="BH130" s="149"/>
    </row>
    <row r="131" spans="1:60" outlineLevel="1" x14ac:dyDescent="0.2">
      <c r="A131" s="156"/>
      <c r="B131" s="157"/>
      <c r="C131" s="262" t="s">
        <v>1714</v>
      </c>
      <c r="D131" s="263"/>
      <c r="E131" s="263"/>
      <c r="F131" s="263"/>
      <c r="G131" s="263"/>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322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1">
        <v>30</v>
      </c>
      <c r="B132" s="172" t="s">
        <v>1715</v>
      </c>
      <c r="C132" s="187" t="s">
        <v>1716</v>
      </c>
      <c r="D132" s="173" t="s">
        <v>1717</v>
      </c>
      <c r="E132" s="174">
        <v>0.3</v>
      </c>
      <c r="F132" s="175"/>
      <c r="G132" s="176">
        <f>ROUND(E132*F132,2)</f>
        <v>0</v>
      </c>
      <c r="H132" s="175">
        <v>46802.76</v>
      </c>
      <c r="I132" s="176">
        <f>ROUND(E132*H132,2)</f>
        <v>14040.83</v>
      </c>
      <c r="J132" s="175">
        <v>7577.24</v>
      </c>
      <c r="K132" s="176">
        <f>ROUND(E132*J132,2)</f>
        <v>2273.17</v>
      </c>
      <c r="L132" s="176">
        <v>21</v>
      </c>
      <c r="M132" s="176">
        <f>G132*(1+L132/100)</f>
        <v>0</v>
      </c>
      <c r="N132" s="174">
        <v>1.0554399999999999</v>
      </c>
      <c r="O132" s="174">
        <f>ROUND(E132*N132,2)</f>
        <v>0.32</v>
      </c>
      <c r="P132" s="174">
        <v>0</v>
      </c>
      <c r="Q132" s="174">
        <f>ROUND(E132*P132,2)</f>
        <v>0</v>
      </c>
      <c r="R132" s="176" t="s">
        <v>1694</v>
      </c>
      <c r="S132" s="176" t="s">
        <v>325</v>
      </c>
      <c r="T132" s="177" t="s">
        <v>325</v>
      </c>
      <c r="U132" s="159">
        <v>15.231</v>
      </c>
      <c r="V132" s="159">
        <f>ROUND(E132*U132,2)</f>
        <v>4.57</v>
      </c>
      <c r="W132" s="159"/>
      <c r="X132" s="159" t="s">
        <v>207</v>
      </c>
      <c r="Y132" s="149"/>
      <c r="Z132" s="149"/>
      <c r="AA132" s="149"/>
      <c r="AB132" s="149"/>
      <c r="AC132" s="149"/>
      <c r="AD132" s="149"/>
      <c r="AE132" s="149"/>
      <c r="AF132" s="149"/>
      <c r="AG132" s="149" t="s">
        <v>1575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64" t="s">
        <v>1718</v>
      </c>
      <c r="D133" s="265"/>
      <c r="E133" s="265"/>
      <c r="F133" s="265"/>
      <c r="G133" s="265"/>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1577</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1">
        <v>31</v>
      </c>
      <c r="B134" s="172" t="s">
        <v>1719</v>
      </c>
      <c r="C134" s="187" t="s">
        <v>1720</v>
      </c>
      <c r="D134" s="173" t="s">
        <v>1468</v>
      </c>
      <c r="E134" s="174">
        <v>45.003999999999998</v>
      </c>
      <c r="F134" s="175"/>
      <c r="G134" s="176">
        <f>ROUND(E134*F134,2)</f>
        <v>0</v>
      </c>
      <c r="H134" s="175">
        <v>2777.91</v>
      </c>
      <c r="I134" s="176">
        <f>ROUND(E134*H134,2)</f>
        <v>125017.06</v>
      </c>
      <c r="J134" s="175">
        <v>297.08999999999997</v>
      </c>
      <c r="K134" s="176">
        <f>ROUND(E134*J134,2)</f>
        <v>13370.24</v>
      </c>
      <c r="L134" s="176">
        <v>21</v>
      </c>
      <c r="M134" s="176">
        <f>G134*(1+L134/100)</f>
        <v>0</v>
      </c>
      <c r="N134" s="174">
        <v>2.5249999999999999</v>
      </c>
      <c r="O134" s="174">
        <f>ROUND(E134*N134,2)</f>
        <v>113.64</v>
      </c>
      <c r="P134" s="174">
        <v>0</v>
      </c>
      <c r="Q134" s="174">
        <f>ROUND(E134*P134,2)</f>
        <v>0</v>
      </c>
      <c r="R134" s="176" t="s">
        <v>1694</v>
      </c>
      <c r="S134" s="176" t="s">
        <v>325</v>
      </c>
      <c r="T134" s="177" t="s">
        <v>325</v>
      </c>
      <c r="U134" s="159">
        <v>0.48</v>
      </c>
      <c r="V134" s="159">
        <f>ROUND(E134*U134,2)</f>
        <v>21.6</v>
      </c>
      <c r="W134" s="159"/>
      <c r="X134" s="159" t="s">
        <v>207</v>
      </c>
      <c r="Y134" s="149"/>
      <c r="Z134" s="149"/>
      <c r="AA134" s="149"/>
      <c r="AB134" s="149"/>
      <c r="AC134" s="149"/>
      <c r="AD134" s="149"/>
      <c r="AE134" s="149"/>
      <c r="AF134" s="149"/>
      <c r="AG134" s="149" t="s">
        <v>1575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4" t="s">
        <v>1702</v>
      </c>
      <c r="D135" s="265"/>
      <c r="E135" s="265"/>
      <c r="F135" s="265"/>
      <c r="G135" s="265"/>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1577</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4" t="s">
        <v>1721</v>
      </c>
      <c r="D136" s="192"/>
      <c r="E136" s="193">
        <v>24</v>
      </c>
      <c r="F136" s="159"/>
      <c r="G136" s="159"/>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1579</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94" t="s">
        <v>1722</v>
      </c>
      <c r="D137" s="192"/>
      <c r="E137" s="193">
        <v>1.4</v>
      </c>
      <c r="F137" s="159"/>
      <c r="G137" s="15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1579</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94" t="s">
        <v>1723</v>
      </c>
      <c r="D138" s="192"/>
      <c r="E138" s="193">
        <v>12.544</v>
      </c>
      <c r="F138" s="159"/>
      <c r="G138" s="159"/>
      <c r="H138" s="159"/>
      <c r="I138" s="159"/>
      <c r="J138" s="159"/>
      <c r="K138" s="159"/>
      <c r="L138" s="159"/>
      <c r="M138" s="159"/>
      <c r="N138" s="158"/>
      <c r="O138" s="158"/>
      <c r="P138" s="158"/>
      <c r="Q138" s="158"/>
      <c r="R138" s="159"/>
      <c r="S138" s="159"/>
      <c r="T138" s="159"/>
      <c r="U138" s="159"/>
      <c r="V138" s="159"/>
      <c r="W138" s="159"/>
      <c r="X138" s="159"/>
      <c r="Y138" s="149"/>
      <c r="Z138" s="149"/>
      <c r="AA138" s="149"/>
      <c r="AB138" s="149"/>
      <c r="AC138" s="149"/>
      <c r="AD138" s="149"/>
      <c r="AE138" s="149"/>
      <c r="AF138" s="149"/>
      <c r="AG138" s="149" t="s">
        <v>1579</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4" t="s">
        <v>1724</v>
      </c>
      <c r="D139" s="192"/>
      <c r="E139" s="193">
        <v>0.1</v>
      </c>
      <c r="F139" s="159"/>
      <c r="G139" s="15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1579</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4" t="s">
        <v>1725</v>
      </c>
      <c r="D140" s="192"/>
      <c r="E140" s="193">
        <v>6.96</v>
      </c>
      <c r="F140" s="159"/>
      <c r="G140" s="159"/>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1579</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1">
        <v>32</v>
      </c>
      <c r="B141" s="172" t="s">
        <v>1726</v>
      </c>
      <c r="C141" s="187" t="s">
        <v>1727</v>
      </c>
      <c r="D141" s="173" t="s">
        <v>1432</v>
      </c>
      <c r="E141" s="174">
        <v>100.44</v>
      </c>
      <c r="F141" s="175"/>
      <c r="G141" s="176">
        <f>ROUND(E141*F141,2)</f>
        <v>0</v>
      </c>
      <c r="H141" s="175">
        <v>169.69</v>
      </c>
      <c r="I141" s="176">
        <f>ROUND(E141*H141,2)</f>
        <v>17043.66</v>
      </c>
      <c r="J141" s="175">
        <v>443.31</v>
      </c>
      <c r="K141" s="176">
        <f>ROUND(E141*J141,2)</f>
        <v>44526.06</v>
      </c>
      <c r="L141" s="176">
        <v>21</v>
      </c>
      <c r="M141" s="176">
        <f>G141*(1+L141/100)</f>
        <v>0</v>
      </c>
      <c r="N141" s="174">
        <v>3.9199999999999999E-2</v>
      </c>
      <c r="O141" s="174">
        <f>ROUND(E141*N141,2)</f>
        <v>3.94</v>
      </c>
      <c r="P141" s="174">
        <v>0</v>
      </c>
      <c r="Q141" s="174">
        <f>ROUND(E141*P141,2)</f>
        <v>0</v>
      </c>
      <c r="R141" s="176" t="s">
        <v>1694</v>
      </c>
      <c r="S141" s="176" t="s">
        <v>325</v>
      </c>
      <c r="T141" s="177" t="s">
        <v>325</v>
      </c>
      <c r="U141" s="159">
        <v>1.05</v>
      </c>
      <c r="V141" s="159">
        <f>ROUND(E141*U141,2)</f>
        <v>105.46</v>
      </c>
      <c r="W141" s="159"/>
      <c r="X141" s="159" t="s">
        <v>207</v>
      </c>
      <c r="Y141" s="149"/>
      <c r="Z141" s="149"/>
      <c r="AA141" s="149"/>
      <c r="AB141" s="149"/>
      <c r="AC141" s="149"/>
      <c r="AD141" s="149"/>
      <c r="AE141" s="149"/>
      <c r="AF141" s="149"/>
      <c r="AG141" s="149" t="s">
        <v>1575</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22.5" outlineLevel="1" x14ac:dyDescent="0.2">
      <c r="A142" s="156"/>
      <c r="B142" s="157"/>
      <c r="C142" s="264" t="s">
        <v>1728</v>
      </c>
      <c r="D142" s="265"/>
      <c r="E142" s="265"/>
      <c r="F142" s="265"/>
      <c r="G142" s="265"/>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1577</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78" t="str">
        <f>C142</f>
        <v>bednění svislé nebo šikmé (odkloněné), půdorysně přímé nebo zalomené, stěn základových patek ve volných nebo zapažených jámách, rýhách, šachtách, včetně případných vzpěr,</v>
      </c>
      <c r="BB142" s="149"/>
      <c r="BC142" s="149"/>
      <c r="BD142" s="149"/>
      <c r="BE142" s="149"/>
      <c r="BF142" s="149"/>
      <c r="BG142" s="149"/>
      <c r="BH142" s="149"/>
    </row>
    <row r="143" spans="1:60" outlineLevel="1" x14ac:dyDescent="0.2">
      <c r="A143" s="156"/>
      <c r="B143" s="157"/>
      <c r="C143" s="194" t="s">
        <v>1729</v>
      </c>
      <c r="D143" s="192"/>
      <c r="E143" s="193">
        <v>48</v>
      </c>
      <c r="F143" s="159"/>
      <c r="G143" s="15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1579</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94" t="s">
        <v>1730</v>
      </c>
      <c r="D144" s="192"/>
      <c r="E144" s="193">
        <v>11.2</v>
      </c>
      <c r="F144" s="159"/>
      <c r="G144" s="159"/>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1579</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4" t="s">
        <v>1731</v>
      </c>
      <c r="D145" s="192"/>
      <c r="E145" s="193">
        <v>35.840000000000003</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1579</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4" t="s">
        <v>1732</v>
      </c>
      <c r="D146" s="192"/>
      <c r="E146" s="193">
        <v>0.6</v>
      </c>
      <c r="F146" s="159"/>
      <c r="G146" s="159"/>
      <c r="H146" s="159"/>
      <c r="I146" s="159"/>
      <c r="J146" s="159"/>
      <c r="K146" s="159"/>
      <c r="L146" s="159"/>
      <c r="M146" s="159"/>
      <c r="N146" s="158"/>
      <c r="O146" s="158"/>
      <c r="P146" s="158"/>
      <c r="Q146" s="158"/>
      <c r="R146" s="159"/>
      <c r="S146" s="159"/>
      <c r="T146" s="159"/>
      <c r="U146" s="159"/>
      <c r="V146" s="159"/>
      <c r="W146" s="159"/>
      <c r="X146" s="159"/>
      <c r="Y146" s="149"/>
      <c r="Z146" s="149"/>
      <c r="AA146" s="149"/>
      <c r="AB146" s="149"/>
      <c r="AC146" s="149"/>
      <c r="AD146" s="149"/>
      <c r="AE146" s="149"/>
      <c r="AF146" s="149"/>
      <c r="AG146" s="149" t="s">
        <v>1579</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4" t="s">
        <v>1733</v>
      </c>
      <c r="D147" s="192"/>
      <c r="E147" s="193">
        <v>4.8</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1579</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1">
        <v>33</v>
      </c>
      <c r="B148" s="172" t="s">
        <v>1734</v>
      </c>
      <c r="C148" s="187" t="s">
        <v>1735</v>
      </c>
      <c r="D148" s="173" t="s">
        <v>1432</v>
      </c>
      <c r="E148" s="174">
        <v>100.44</v>
      </c>
      <c r="F148" s="175"/>
      <c r="G148" s="176">
        <f>ROUND(E148*F148,2)</f>
        <v>0</v>
      </c>
      <c r="H148" s="175">
        <v>0</v>
      </c>
      <c r="I148" s="176">
        <f>ROUND(E148*H148,2)</f>
        <v>0</v>
      </c>
      <c r="J148" s="175">
        <v>136.5</v>
      </c>
      <c r="K148" s="176">
        <f>ROUND(E148*J148,2)</f>
        <v>13710.06</v>
      </c>
      <c r="L148" s="176">
        <v>21</v>
      </c>
      <c r="M148" s="176">
        <f>G148*(1+L148/100)</f>
        <v>0</v>
      </c>
      <c r="N148" s="174">
        <v>0</v>
      </c>
      <c r="O148" s="174">
        <f>ROUND(E148*N148,2)</f>
        <v>0</v>
      </c>
      <c r="P148" s="174">
        <v>0</v>
      </c>
      <c r="Q148" s="174">
        <f>ROUND(E148*P148,2)</f>
        <v>0</v>
      </c>
      <c r="R148" s="176" t="s">
        <v>1694</v>
      </c>
      <c r="S148" s="176" t="s">
        <v>325</v>
      </c>
      <c r="T148" s="177" t="s">
        <v>325</v>
      </c>
      <c r="U148" s="159">
        <v>0.32</v>
      </c>
      <c r="V148" s="159">
        <f>ROUND(E148*U148,2)</f>
        <v>32.14</v>
      </c>
      <c r="W148" s="159"/>
      <c r="X148" s="159" t="s">
        <v>207</v>
      </c>
      <c r="Y148" s="149"/>
      <c r="Z148" s="149"/>
      <c r="AA148" s="149"/>
      <c r="AB148" s="149"/>
      <c r="AC148" s="149"/>
      <c r="AD148" s="149"/>
      <c r="AE148" s="149"/>
      <c r="AF148" s="149"/>
      <c r="AG148" s="149" t="s">
        <v>1575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1" x14ac:dyDescent="0.2">
      <c r="A149" s="156"/>
      <c r="B149" s="157"/>
      <c r="C149" s="264" t="s">
        <v>1728</v>
      </c>
      <c r="D149" s="265"/>
      <c r="E149" s="265"/>
      <c r="F149" s="265"/>
      <c r="G149" s="265"/>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1577</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78" t="str">
        <f>C149</f>
        <v>bednění svislé nebo šikmé (odkloněné), půdorysně přímé nebo zalomené, stěn základových patek ve volných nebo zapažených jámách, rýhách, šachtách, včetně případných vzpěr,</v>
      </c>
      <c r="BB149" s="149"/>
      <c r="BC149" s="149"/>
      <c r="BD149" s="149"/>
      <c r="BE149" s="149"/>
      <c r="BF149" s="149"/>
      <c r="BG149" s="149"/>
      <c r="BH149" s="149"/>
    </row>
    <row r="150" spans="1:60" outlineLevel="1" x14ac:dyDescent="0.2">
      <c r="A150" s="156"/>
      <c r="B150" s="157"/>
      <c r="C150" s="262" t="s">
        <v>1736</v>
      </c>
      <c r="D150" s="263"/>
      <c r="E150" s="263"/>
      <c r="F150" s="263"/>
      <c r="G150" s="263"/>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322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1">
        <v>34</v>
      </c>
      <c r="B151" s="172" t="s">
        <v>1737</v>
      </c>
      <c r="C151" s="187" t="s">
        <v>1738</v>
      </c>
      <c r="D151" s="173" t="s">
        <v>1717</v>
      </c>
      <c r="E151" s="174">
        <v>0.874</v>
      </c>
      <c r="F151" s="175"/>
      <c r="G151" s="176">
        <f>ROUND(E151*F151,2)</f>
        <v>0</v>
      </c>
      <c r="H151" s="175">
        <v>46802.76</v>
      </c>
      <c r="I151" s="176">
        <f>ROUND(E151*H151,2)</f>
        <v>40905.61</v>
      </c>
      <c r="J151" s="175">
        <v>7577.24</v>
      </c>
      <c r="K151" s="176">
        <f>ROUND(E151*J151,2)</f>
        <v>6622.51</v>
      </c>
      <c r="L151" s="176">
        <v>21</v>
      </c>
      <c r="M151" s="176">
        <f>G151*(1+L151/100)</f>
        <v>0</v>
      </c>
      <c r="N151" s="174">
        <v>1.0554399999999999</v>
      </c>
      <c r="O151" s="174">
        <f>ROUND(E151*N151,2)</f>
        <v>0.92</v>
      </c>
      <c r="P151" s="174">
        <v>0</v>
      </c>
      <c r="Q151" s="174">
        <f>ROUND(E151*P151,2)</f>
        <v>0</v>
      </c>
      <c r="R151" s="176" t="s">
        <v>1694</v>
      </c>
      <c r="S151" s="176" t="s">
        <v>325</v>
      </c>
      <c r="T151" s="177" t="s">
        <v>325</v>
      </c>
      <c r="U151" s="159">
        <v>15.231</v>
      </c>
      <c r="V151" s="159">
        <f>ROUND(E151*U151,2)</f>
        <v>13.31</v>
      </c>
      <c r="W151" s="159"/>
      <c r="X151" s="159" t="s">
        <v>207</v>
      </c>
      <c r="Y151" s="149"/>
      <c r="Z151" s="149"/>
      <c r="AA151" s="149"/>
      <c r="AB151" s="149"/>
      <c r="AC151" s="149"/>
      <c r="AD151" s="149"/>
      <c r="AE151" s="149"/>
      <c r="AF151" s="149"/>
      <c r="AG151" s="149" t="s">
        <v>1575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264" t="s">
        <v>1718</v>
      </c>
      <c r="D152" s="265"/>
      <c r="E152" s="265"/>
      <c r="F152" s="265"/>
      <c r="G152" s="265"/>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1577</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194" t="s">
        <v>1739</v>
      </c>
      <c r="D153" s="192"/>
      <c r="E153" s="193">
        <v>9.4799999999999995E-2</v>
      </c>
      <c r="F153" s="159"/>
      <c r="G153" s="15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1579</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94" t="s">
        <v>1740</v>
      </c>
      <c r="D154" s="192"/>
      <c r="E154" s="193">
        <v>0.7742</v>
      </c>
      <c r="F154" s="159"/>
      <c r="G154" s="159"/>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1579</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94" t="s">
        <v>1741</v>
      </c>
      <c r="D155" s="192"/>
      <c r="E155" s="193">
        <v>5.0000000000000001E-3</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1579</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1">
        <v>35</v>
      </c>
      <c r="B156" s="172" t="s">
        <v>1742</v>
      </c>
      <c r="C156" s="187" t="s">
        <v>1743</v>
      </c>
      <c r="D156" s="173" t="s">
        <v>1717</v>
      </c>
      <c r="E156" s="174">
        <v>0.53415000000000001</v>
      </c>
      <c r="F156" s="175"/>
      <c r="G156" s="176">
        <f>ROUND(E156*F156,2)</f>
        <v>0</v>
      </c>
      <c r="H156" s="175">
        <v>41849.9</v>
      </c>
      <c r="I156" s="176">
        <f>ROUND(E156*H156,2)</f>
        <v>22354.12</v>
      </c>
      <c r="J156" s="175">
        <v>13160.1</v>
      </c>
      <c r="K156" s="176">
        <f>ROUND(E156*J156,2)</f>
        <v>7029.47</v>
      </c>
      <c r="L156" s="176">
        <v>21</v>
      </c>
      <c r="M156" s="176">
        <f>G156*(1+L156/100)</f>
        <v>0</v>
      </c>
      <c r="N156" s="174">
        <v>1.0211600000000001</v>
      </c>
      <c r="O156" s="174">
        <f>ROUND(E156*N156,2)</f>
        <v>0.55000000000000004</v>
      </c>
      <c r="P156" s="174">
        <v>0</v>
      </c>
      <c r="Q156" s="174">
        <f>ROUND(E156*P156,2)</f>
        <v>0</v>
      </c>
      <c r="R156" s="176" t="s">
        <v>1694</v>
      </c>
      <c r="S156" s="176" t="s">
        <v>325</v>
      </c>
      <c r="T156" s="177" t="s">
        <v>325</v>
      </c>
      <c r="U156" s="159">
        <v>23.530999999999999</v>
      </c>
      <c r="V156" s="159">
        <f>ROUND(E156*U156,2)</f>
        <v>12.57</v>
      </c>
      <c r="W156" s="159"/>
      <c r="X156" s="159" t="s">
        <v>207</v>
      </c>
      <c r="Y156" s="149"/>
      <c r="Z156" s="149"/>
      <c r="AA156" s="149"/>
      <c r="AB156" s="149"/>
      <c r="AC156" s="149"/>
      <c r="AD156" s="149"/>
      <c r="AE156" s="149"/>
      <c r="AF156" s="149"/>
      <c r="AG156" s="149" t="s">
        <v>1575</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264" t="s">
        <v>1718</v>
      </c>
      <c r="D157" s="265"/>
      <c r="E157" s="265"/>
      <c r="F157" s="265"/>
      <c r="G157" s="265"/>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1577</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4" t="s">
        <v>1744</v>
      </c>
      <c r="D158" s="192"/>
      <c r="E158" s="193">
        <v>0.53415000000000001</v>
      </c>
      <c r="F158" s="159"/>
      <c r="G158" s="15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1579</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1">
        <v>36</v>
      </c>
      <c r="B159" s="172" t="s">
        <v>1745</v>
      </c>
      <c r="C159" s="187" t="s">
        <v>1746</v>
      </c>
      <c r="D159" s="173" t="s">
        <v>1468</v>
      </c>
      <c r="E159" s="174">
        <v>4</v>
      </c>
      <c r="F159" s="175"/>
      <c r="G159" s="176">
        <f>ROUND(E159*F159,2)</f>
        <v>0</v>
      </c>
      <c r="H159" s="175">
        <v>2748.31</v>
      </c>
      <c r="I159" s="176">
        <f>ROUND(E159*H159,2)</f>
        <v>10993.24</v>
      </c>
      <c r="J159" s="175">
        <v>3826.69</v>
      </c>
      <c r="K159" s="176">
        <f>ROUND(E159*J159,2)</f>
        <v>15306.76</v>
      </c>
      <c r="L159" s="176">
        <v>21</v>
      </c>
      <c r="M159" s="176">
        <f>G159*(1+L159/100)</f>
        <v>0</v>
      </c>
      <c r="N159" s="174">
        <v>2.52766</v>
      </c>
      <c r="O159" s="174">
        <f>ROUND(E159*N159,2)</f>
        <v>10.11</v>
      </c>
      <c r="P159" s="174">
        <v>0</v>
      </c>
      <c r="Q159" s="174">
        <f>ROUND(E159*P159,2)</f>
        <v>0</v>
      </c>
      <c r="R159" s="176" t="s">
        <v>1747</v>
      </c>
      <c r="S159" s="176" t="s">
        <v>325</v>
      </c>
      <c r="T159" s="177" t="s">
        <v>325</v>
      </c>
      <c r="U159" s="159">
        <v>7.8220000000000001</v>
      </c>
      <c r="V159" s="159">
        <f>ROUND(E159*U159,2)</f>
        <v>31.29</v>
      </c>
      <c r="W159" s="159"/>
      <c r="X159" s="159" t="s">
        <v>207</v>
      </c>
      <c r="Y159" s="149"/>
      <c r="Z159" s="149"/>
      <c r="AA159" s="149"/>
      <c r="AB159" s="149"/>
      <c r="AC159" s="149"/>
      <c r="AD159" s="149"/>
      <c r="AE159" s="149"/>
      <c r="AF159" s="149"/>
      <c r="AG159" s="149" t="s">
        <v>1575</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4" t="s">
        <v>1748</v>
      </c>
      <c r="D160" s="265"/>
      <c r="E160" s="265"/>
      <c r="F160" s="265"/>
      <c r="G160" s="265"/>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1577</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1">
        <v>37</v>
      </c>
      <c r="B161" s="172" t="s">
        <v>1749</v>
      </c>
      <c r="C161" s="187" t="s">
        <v>1750</v>
      </c>
      <c r="D161" s="173" t="s">
        <v>1432</v>
      </c>
      <c r="E161" s="174">
        <v>11.52</v>
      </c>
      <c r="F161" s="175"/>
      <c r="G161" s="176">
        <f>ROUND(E161*F161,2)</f>
        <v>0</v>
      </c>
      <c r="H161" s="175">
        <v>36.72</v>
      </c>
      <c r="I161" s="176">
        <f>ROUND(E161*H161,2)</f>
        <v>423.01</v>
      </c>
      <c r="J161" s="175">
        <v>76.28</v>
      </c>
      <c r="K161" s="176">
        <f>ROUND(E161*J161,2)</f>
        <v>878.75</v>
      </c>
      <c r="L161" s="176">
        <v>21</v>
      </c>
      <c r="M161" s="176">
        <f>G161*(1+L161/100)</f>
        <v>0</v>
      </c>
      <c r="N161" s="174">
        <v>5.0000000000000001E-4</v>
      </c>
      <c r="O161" s="174">
        <f>ROUND(E161*N161,2)</f>
        <v>0.01</v>
      </c>
      <c r="P161" s="174">
        <v>0</v>
      </c>
      <c r="Q161" s="174">
        <f>ROUND(E161*P161,2)</f>
        <v>0</v>
      </c>
      <c r="R161" s="176" t="s">
        <v>1751</v>
      </c>
      <c r="S161" s="176" t="s">
        <v>325</v>
      </c>
      <c r="T161" s="177" t="s">
        <v>325</v>
      </c>
      <c r="U161" s="159">
        <v>9.4E-2</v>
      </c>
      <c r="V161" s="159">
        <f>ROUND(E161*U161,2)</f>
        <v>1.08</v>
      </c>
      <c r="W161" s="159"/>
      <c r="X161" s="159" t="s">
        <v>207</v>
      </c>
      <c r="Y161" s="149"/>
      <c r="Z161" s="149"/>
      <c r="AA161" s="149"/>
      <c r="AB161" s="149"/>
      <c r="AC161" s="149"/>
      <c r="AD161" s="149"/>
      <c r="AE161" s="149"/>
      <c r="AF161" s="149"/>
      <c r="AG161" s="149" t="s">
        <v>1575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4" t="s">
        <v>1752</v>
      </c>
      <c r="D162" s="192"/>
      <c r="E162" s="193">
        <v>11.52</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1579</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1">
        <v>38</v>
      </c>
      <c r="B163" s="172" t="s">
        <v>1753</v>
      </c>
      <c r="C163" s="187" t="s">
        <v>1754</v>
      </c>
      <c r="D163" s="173" t="s">
        <v>1468</v>
      </c>
      <c r="E163" s="174">
        <v>3.6560000000000001</v>
      </c>
      <c r="F163" s="175"/>
      <c r="G163" s="176">
        <f>ROUND(E163*F163,2)</f>
        <v>0</v>
      </c>
      <c r="H163" s="175">
        <v>0</v>
      </c>
      <c r="I163" s="176">
        <f>ROUND(E163*H163,2)</f>
        <v>0</v>
      </c>
      <c r="J163" s="175">
        <v>1469</v>
      </c>
      <c r="K163" s="176">
        <f>ROUND(E163*J163,2)</f>
        <v>5370.66</v>
      </c>
      <c r="L163" s="176">
        <v>21</v>
      </c>
      <c r="M163" s="176">
        <f>G163*(1+L163/100)</f>
        <v>0</v>
      </c>
      <c r="N163" s="174">
        <v>2.16</v>
      </c>
      <c r="O163" s="174">
        <f>ROUND(E163*N163,2)</f>
        <v>7.9</v>
      </c>
      <c r="P163" s="174">
        <v>0</v>
      </c>
      <c r="Q163" s="174">
        <f>ROUND(E163*P163,2)</f>
        <v>0</v>
      </c>
      <c r="R163" s="176"/>
      <c r="S163" s="176" t="s">
        <v>318</v>
      </c>
      <c r="T163" s="177" t="s">
        <v>325</v>
      </c>
      <c r="U163" s="159">
        <v>1.085</v>
      </c>
      <c r="V163" s="159">
        <f>ROUND(E163*U163,2)</f>
        <v>3.97</v>
      </c>
      <c r="W163" s="159"/>
      <c r="X163" s="159" t="s">
        <v>207</v>
      </c>
      <c r="Y163" s="149"/>
      <c r="Z163" s="149"/>
      <c r="AA163" s="149"/>
      <c r="AB163" s="149"/>
      <c r="AC163" s="149"/>
      <c r="AD163" s="149"/>
      <c r="AE163" s="149"/>
      <c r="AF163" s="149"/>
      <c r="AG163" s="149" t="s">
        <v>1575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94" t="s">
        <v>1755</v>
      </c>
      <c r="D164" s="192"/>
      <c r="E164" s="193">
        <v>2.5</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1579</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4" t="s">
        <v>1756</v>
      </c>
      <c r="D165" s="192"/>
      <c r="E165" s="193">
        <v>1.1559999999999999</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1579</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1">
        <v>39</v>
      </c>
      <c r="B166" s="172" t="s">
        <v>1757</v>
      </c>
      <c r="C166" s="187" t="s">
        <v>1758</v>
      </c>
      <c r="D166" s="173" t="s">
        <v>1468</v>
      </c>
      <c r="E166" s="174">
        <v>4.5839999999999996</v>
      </c>
      <c r="F166" s="175"/>
      <c r="G166" s="176">
        <f>ROUND(E166*F166,2)</f>
        <v>0</v>
      </c>
      <c r="H166" s="175">
        <v>0</v>
      </c>
      <c r="I166" s="176">
        <f>ROUND(E166*H166,2)</f>
        <v>0</v>
      </c>
      <c r="J166" s="175">
        <v>1219</v>
      </c>
      <c r="K166" s="176">
        <f>ROUND(E166*J166,2)</f>
        <v>5587.9</v>
      </c>
      <c r="L166" s="176">
        <v>21</v>
      </c>
      <c r="M166" s="176">
        <f>G166*(1+L166/100)</f>
        <v>0</v>
      </c>
      <c r="N166" s="174">
        <v>2.1</v>
      </c>
      <c r="O166" s="174">
        <f>ROUND(E166*N166,2)</f>
        <v>9.6300000000000008</v>
      </c>
      <c r="P166" s="174">
        <v>0</v>
      </c>
      <c r="Q166" s="174">
        <f>ROUND(E166*P166,2)</f>
        <v>0</v>
      </c>
      <c r="R166" s="176"/>
      <c r="S166" s="176" t="s">
        <v>318</v>
      </c>
      <c r="T166" s="177" t="s">
        <v>325</v>
      </c>
      <c r="U166" s="159">
        <v>0.96499999999999997</v>
      </c>
      <c r="V166" s="159">
        <f>ROUND(E166*U166,2)</f>
        <v>4.42</v>
      </c>
      <c r="W166" s="159"/>
      <c r="X166" s="159" t="s">
        <v>207</v>
      </c>
      <c r="Y166" s="149"/>
      <c r="Z166" s="149"/>
      <c r="AA166" s="149"/>
      <c r="AB166" s="149"/>
      <c r="AC166" s="149"/>
      <c r="AD166" s="149"/>
      <c r="AE166" s="149"/>
      <c r="AF166" s="149"/>
      <c r="AG166" s="149" t="s">
        <v>1575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4" t="s">
        <v>1759</v>
      </c>
      <c r="D167" s="192"/>
      <c r="E167" s="193">
        <v>2.5</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1579</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4" t="s">
        <v>1674</v>
      </c>
      <c r="D168" s="192"/>
      <c r="E168" s="193">
        <v>0.48399999999999999</v>
      </c>
      <c r="F168" s="159"/>
      <c r="G168" s="15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1579</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4" t="s">
        <v>1677</v>
      </c>
      <c r="D169" s="192"/>
      <c r="E169" s="193">
        <v>1.6</v>
      </c>
      <c r="F169" s="159"/>
      <c r="G169" s="159"/>
      <c r="H169" s="159"/>
      <c r="I169" s="159"/>
      <c r="J169" s="159"/>
      <c r="K169" s="159"/>
      <c r="L169" s="159"/>
      <c r="M169" s="159"/>
      <c r="N169" s="158"/>
      <c r="O169" s="158"/>
      <c r="P169" s="158"/>
      <c r="Q169" s="158"/>
      <c r="R169" s="159"/>
      <c r="S169" s="159"/>
      <c r="T169" s="159"/>
      <c r="U169" s="159"/>
      <c r="V169" s="159"/>
      <c r="W169" s="159"/>
      <c r="X169" s="159"/>
      <c r="Y169" s="149"/>
      <c r="Z169" s="149"/>
      <c r="AA169" s="149"/>
      <c r="AB169" s="149"/>
      <c r="AC169" s="149"/>
      <c r="AD169" s="149"/>
      <c r="AE169" s="149"/>
      <c r="AF169" s="149"/>
      <c r="AG169" s="149" t="s">
        <v>1579</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1">
        <v>40</v>
      </c>
      <c r="B170" s="172" t="s">
        <v>1760</v>
      </c>
      <c r="C170" s="187" t="s">
        <v>1761</v>
      </c>
      <c r="D170" s="173" t="s">
        <v>1762</v>
      </c>
      <c r="E170" s="174">
        <v>16</v>
      </c>
      <c r="F170" s="175"/>
      <c r="G170" s="176">
        <f>ROUND(E170*F170,2)</f>
        <v>0</v>
      </c>
      <c r="H170" s="175">
        <v>30.98</v>
      </c>
      <c r="I170" s="176">
        <f>ROUND(E170*H170,2)</f>
        <v>495.68</v>
      </c>
      <c r="J170" s="175">
        <v>41.91</v>
      </c>
      <c r="K170" s="176">
        <f>ROUND(E170*J170,2)</f>
        <v>670.56</v>
      </c>
      <c r="L170" s="176">
        <v>21</v>
      </c>
      <c r="M170" s="176">
        <f>G170*(1+L170/100)</f>
        <v>0</v>
      </c>
      <c r="N170" s="174">
        <v>1.106E-2</v>
      </c>
      <c r="O170" s="174">
        <f>ROUND(E170*N170,2)</f>
        <v>0.18</v>
      </c>
      <c r="P170" s="174">
        <v>0</v>
      </c>
      <c r="Q170" s="174">
        <f>ROUND(E170*P170,2)</f>
        <v>0</v>
      </c>
      <c r="R170" s="176"/>
      <c r="S170" s="176" t="s">
        <v>318</v>
      </c>
      <c r="T170" s="177" t="s">
        <v>1763</v>
      </c>
      <c r="U170" s="159">
        <v>7.8E-2</v>
      </c>
      <c r="V170" s="159">
        <f>ROUND(E170*U170,2)</f>
        <v>1.25</v>
      </c>
      <c r="W170" s="159"/>
      <c r="X170" s="159" t="s">
        <v>207</v>
      </c>
      <c r="Y170" s="149"/>
      <c r="Z170" s="149"/>
      <c r="AA170" s="149"/>
      <c r="AB170" s="149"/>
      <c r="AC170" s="149"/>
      <c r="AD170" s="149"/>
      <c r="AE170" s="149"/>
      <c r="AF170" s="149"/>
      <c r="AG170" s="149" t="s">
        <v>1575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4" t="s">
        <v>1764</v>
      </c>
      <c r="D171" s="192"/>
      <c r="E171" s="193">
        <v>16</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1579</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x14ac:dyDescent="0.2">
      <c r="A172" s="161" t="s">
        <v>314</v>
      </c>
      <c r="B172" s="162" t="s">
        <v>118</v>
      </c>
      <c r="C172" s="186" t="s">
        <v>119</v>
      </c>
      <c r="D172" s="163"/>
      <c r="E172" s="164"/>
      <c r="F172" s="165"/>
      <c r="G172" s="165">
        <f>SUMIF(AG173:AG175,"&lt;&gt;NOR",G173:G175)</f>
        <v>0</v>
      </c>
      <c r="H172" s="165"/>
      <c r="I172" s="165">
        <f>SUM(I173:I175)</f>
        <v>314.33999999999997</v>
      </c>
      <c r="J172" s="165"/>
      <c r="K172" s="165">
        <f>SUM(K173:K175)</f>
        <v>723.66</v>
      </c>
      <c r="L172" s="165"/>
      <c r="M172" s="165">
        <f>SUM(M173:M175)</f>
        <v>0</v>
      </c>
      <c r="N172" s="164"/>
      <c r="O172" s="164">
        <f>SUM(O173:O175)</f>
        <v>0</v>
      </c>
      <c r="P172" s="164"/>
      <c r="Q172" s="164">
        <f>SUM(Q173:Q175)</f>
        <v>0</v>
      </c>
      <c r="R172" s="165"/>
      <c r="S172" s="165"/>
      <c r="T172" s="166"/>
      <c r="U172" s="160"/>
      <c r="V172" s="160">
        <f>SUM(V173:V175)</f>
        <v>1.42</v>
      </c>
      <c r="W172" s="160"/>
      <c r="X172" s="160"/>
      <c r="AG172" t="s">
        <v>315</v>
      </c>
    </row>
    <row r="173" spans="1:60" outlineLevel="1" x14ac:dyDescent="0.2">
      <c r="A173" s="171">
        <v>41</v>
      </c>
      <c r="B173" s="172" t="s">
        <v>1765</v>
      </c>
      <c r="C173" s="187" t="s">
        <v>1766</v>
      </c>
      <c r="D173" s="173" t="s">
        <v>730</v>
      </c>
      <c r="E173" s="174">
        <v>1.2</v>
      </c>
      <c r="F173" s="175"/>
      <c r="G173" s="176">
        <f>ROUND(E173*F173,2)</f>
        <v>0</v>
      </c>
      <c r="H173" s="175">
        <v>261.95</v>
      </c>
      <c r="I173" s="176">
        <f>ROUND(E173*H173,2)</f>
        <v>314.33999999999997</v>
      </c>
      <c r="J173" s="175">
        <v>603.04999999999995</v>
      </c>
      <c r="K173" s="176">
        <f>ROUND(E173*J173,2)</f>
        <v>723.66</v>
      </c>
      <c r="L173" s="176">
        <v>21</v>
      </c>
      <c r="M173" s="176">
        <f>G173*(1+L173/100)</f>
        <v>0</v>
      </c>
      <c r="N173" s="174">
        <v>1.2E-4</v>
      </c>
      <c r="O173" s="174">
        <f>ROUND(E173*N173,2)</f>
        <v>0</v>
      </c>
      <c r="P173" s="174">
        <v>0</v>
      </c>
      <c r="Q173" s="174">
        <f>ROUND(E173*P173,2)</f>
        <v>0</v>
      </c>
      <c r="R173" s="176" t="s">
        <v>1747</v>
      </c>
      <c r="S173" s="176" t="s">
        <v>325</v>
      </c>
      <c r="T173" s="177" t="s">
        <v>325</v>
      </c>
      <c r="U173" s="159">
        <v>1.18</v>
      </c>
      <c r="V173" s="159">
        <f>ROUND(E173*U173,2)</f>
        <v>1.42</v>
      </c>
      <c r="W173" s="159"/>
      <c r="X173" s="159" t="s">
        <v>207</v>
      </c>
      <c r="Y173" s="149"/>
      <c r="Z173" s="149"/>
      <c r="AA173" s="149"/>
      <c r="AB173" s="149"/>
      <c r="AC173" s="149"/>
      <c r="AD173" s="149"/>
      <c r="AE173" s="149"/>
      <c r="AF173" s="149"/>
      <c r="AG173" s="149" t="s">
        <v>1575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33.75" outlineLevel="1" x14ac:dyDescent="0.2">
      <c r="A174" s="156"/>
      <c r="B174" s="157"/>
      <c r="C174" s="264" t="s">
        <v>1767</v>
      </c>
      <c r="D174" s="265"/>
      <c r="E174" s="265"/>
      <c r="F174" s="265"/>
      <c r="G174" s="265"/>
      <c r="H174" s="159"/>
      <c r="I174" s="159"/>
      <c r="J174" s="159"/>
      <c r="K174" s="159"/>
      <c r="L174" s="159"/>
      <c r="M174" s="159"/>
      <c r="N174" s="158"/>
      <c r="O174" s="158"/>
      <c r="P174" s="158"/>
      <c r="Q174" s="158"/>
      <c r="R174" s="159"/>
      <c r="S174" s="159"/>
      <c r="T174" s="159"/>
      <c r="U174" s="159"/>
      <c r="V174" s="159"/>
      <c r="W174" s="159"/>
      <c r="X174" s="159"/>
      <c r="Y174" s="149"/>
      <c r="Z174" s="149"/>
      <c r="AA174" s="149"/>
      <c r="AB174" s="149"/>
      <c r="AC174" s="149"/>
      <c r="AD174" s="149"/>
      <c r="AE174" s="149"/>
      <c r="AF174" s="149"/>
      <c r="AG174" s="149" t="s">
        <v>1577</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78" t="str">
        <f>C174</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74" s="149"/>
      <c r="BC174" s="149"/>
      <c r="BD174" s="149"/>
      <c r="BE174" s="149"/>
      <c r="BF174" s="149"/>
      <c r="BG174" s="149"/>
      <c r="BH174" s="149"/>
    </row>
    <row r="175" spans="1:60" outlineLevel="1" x14ac:dyDescent="0.2">
      <c r="A175" s="156"/>
      <c r="B175" s="157"/>
      <c r="C175" s="194" t="s">
        <v>1768</v>
      </c>
      <c r="D175" s="192"/>
      <c r="E175" s="193">
        <v>1.2</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1579</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314</v>
      </c>
      <c r="B176" s="162" t="s">
        <v>124</v>
      </c>
      <c r="C176" s="186" t="s">
        <v>125</v>
      </c>
      <c r="D176" s="163"/>
      <c r="E176" s="164"/>
      <c r="F176" s="165"/>
      <c r="G176" s="165">
        <f>SUMIF(AG177:AG178,"&lt;&gt;NOR",G177:G178)</f>
        <v>0</v>
      </c>
      <c r="H176" s="165"/>
      <c r="I176" s="165">
        <f>SUM(I177:I178)</f>
        <v>76.03</v>
      </c>
      <c r="J176" s="165"/>
      <c r="K176" s="165">
        <f>SUM(K177:K178)</f>
        <v>1590.53</v>
      </c>
      <c r="L176" s="165"/>
      <c r="M176" s="165">
        <f>SUM(M177:M178)</f>
        <v>0</v>
      </c>
      <c r="N176" s="164"/>
      <c r="O176" s="164">
        <f>SUM(O177:O178)</f>
        <v>7.0000000000000007E-2</v>
      </c>
      <c r="P176" s="164"/>
      <c r="Q176" s="164">
        <f>SUM(Q177:Q178)</f>
        <v>0</v>
      </c>
      <c r="R176" s="165"/>
      <c r="S176" s="165"/>
      <c r="T176" s="166"/>
      <c r="U176" s="160"/>
      <c r="V176" s="160">
        <f>SUM(V177:V178)</f>
        <v>3.49</v>
      </c>
      <c r="W176" s="160"/>
      <c r="X176" s="160"/>
      <c r="AG176" t="s">
        <v>315</v>
      </c>
    </row>
    <row r="177" spans="1:60" outlineLevel="1" x14ac:dyDescent="0.2">
      <c r="A177" s="171">
        <v>42</v>
      </c>
      <c r="B177" s="172" t="s">
        <v>1769</v>
      </c>
      <c r="C177" s="187" t="s">
        <v>1770</v>
      </c>
      <c r="D177" s="173" t="s">
        <v>730</v>
      </c>
      <c r="E177" s="174">
        <v>19.2</v>
      </c>
      <c r="F177" s="175"/>
      <c r="G177" s="176">
        <f>ROUND(E177*F177,2)</f>
        <v>0</v>
      </c>
      <c r="H177" s="175">
        <v>3.96</v>
      </c>
      <c r="I177" s="176">
        <f>ROUND(E177*H177,2)</f>
        <v>76.03</v>
      </c>
      <c r="J177" s="175">
        <v>82.84</v>
      </c>
      <c r="K177" s="176">
        <f>ROUND(E177*J177,2)</f>
        <v>1590.53</v>
      </c>
      <c r="L177" s="176">
        <v>21</v>
      </c>
      <c r="M177" s="176">
        <f>G177*(1+L177/100)</f>
        <v>0</v>
      </c>
      <c r="N177" s="174">
        <v>3.7100000000000002E-3</v>
      </c>
      <c r="O177" s="174">
        <f>ROUND(E177*N177,2)</f>
        <v>7.0000000000000007E-2</v>
      </c>
      <c r="P177" s="174">
        <v>0</v>
      </c>
      <c r="Q177" s="174">
        <f>ROUND(E177*P177,2)</f>
        <v>0</v>
      </c>
      <c r="R177" s="176" t="s">
        <v>1747</v>
      </c>
      <c r="S177" s="176" t="s">
        <v>325</v>
      </c>
      <c r="T177" s="177" t="s">
        <v>325</v>
      </c>
      <c r="U177" s="159">
        <v>0.18179999999999999</v>
      </c>
      <c r="V177" s="159">
        <f>ROUND(E177*U177,2)</f>
        <v>3.49</v>
      </c>
      <c r="W177" s="159"/>
      <c r="X177" s="159" t="s">
        <v>207</v>
      </c>
      <c r="Y177" s="149"/>
      <c r="Z177" s="149"/>
      <c r="AA177" s="149"/>
      <c r="AB177" s="149"/>
      <c r="AC177" s="149"/>
      <c r="AD177" s="149"/>
      <c r="AE177" s="149"/>
      <c r="AF177" s="149"/>
      <c r="AG177" s="149" t="s">
        <v>1575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94" t="s">
        <v>1771</v>
      </c>
      <c r="D178" s="192"/>
      <c r="E178" s="193">
        <v>19.2</v>
      </c>
      <c r="F178" s="159"/>
      <c r="G178" s="159"/>
      <c r="H178" s="159"/>
      <c r="I178" s="159"/>
      <c r="J178" s="159"/>
      <c r="K178" s="159"/>
      <c r="L178" s="159"/>
      <c r="M178" s="159"/>
      <c r="N178" s="158"/>
      <c r="O178" s="158"/>
      <c r="P178" s="158"/>
      <c r="Q178" s="158"/>
      <c r="R178" s="159"/>
      <c r="S178" s="159"/>
      <c r="T178" s="159"/>
      <c r="U178" s="159"/>
      <c r="V178" s="159"/>
      <c r="W178" s="159"/>
      <c r="X178" s="159"/>
      <c r="Y178" s="149"/>
      <c r="Z178" s="149"/>
      <c r="AA178" s="149"/>
      <c r="AB178" s="149"/>
      <c r="AC178" s="149"/>
      <c r="AD178" s="149"/>
      <c r="AE178" s="149"/>
      <c r="AF178" s="149"/>
      <c r="AG178" s="149" t="s">
        <v>1579</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x14ac:dyDescent="0.2">
      <c r="A179" s="161" t="s">
        <v>314</v>
      </c>
      <c r="B179" s="162" t="s">
        <v>126</v>
      </c>
      <c r="C179" s="186" t="s">
        <v>127</v>
      </c>
      <c r="D179" s="163"/>
      <c r="E179" s="164"/>
      <c r="F179" s="165"/>
      <c r="G179" s="165">
        <f>SUMIF(AG180:AG183,"&lt;&gt;NOR",G180:G183)</f>
        <v>0</v>
      </c>
      <c r="H179" s="165"/>
      <c r="I179" s="165">
        <f>SUM(I180:I183)</f>
        <v>0</v>
      </c>
      <c r="J179" s="165"/>
      <c r="K179" s="165">
        <f>SUM(K180:K183)</f>
        <v>18288</v>
      </c>
      <c r="L179" s="165"/>
      <c r="M179" s="165">
        <f>SUM(M180:M183)</f>
        <v>0</v>
      </c>
      <c r="N179" s="164"/>
      <c r="O179" s="164">
        <f>SUM(O180:O183)</f>
        <v>0.05</v>
      </c>
      <c r="P179" s="164"/>
      <c r="Q179" s="164">
        <f>SUM(Q180:Q183)</f>
        <v>0</v>
      </c>
      <c r="R179" s="165"/>
      <c r="S179" s="165"/>
      <c r="T179" s="166"/>
      <c r="U179" s="160"/>
      <c r="V179" s="160">
        <f>SUM(V180:V183)</f>
        <v>18.29</v>
      </c>
      <c r="W179" s="160"/>
      <c r="X179" s="160"/>
      <c r="AG179" t="s">
        <v>315</v>
      </c>
    </row>
    <row r="180" spans="1:60" outlineLevel="1" x14ac:dyDescent="0.2">
      <c r="A180" s="171">
        <v>43</v>
      </c>
      <c r="B180" s="172" t="s">
        <v>1772</v>
      </c>
      <c r="C180" s="187" t="s">
        <v>1773</v>
      </c>
      <c r="D180" s="173" t="s">
        <v>1432</v>
      </c>
      <c r="E180" s="174">
        <v>76.2</v>
      </c>
      <c r="F180" s="175"/>
      <c r="G180" s="176">
        <f>ROUND(E180*F180,2)</f>
        <v>0</v>
      </c>
      <c r="H180" s="175">
        <v>0</v>
      </c>
      <c r="I180" s="176">
        <f>ROUND(E180*H180,2)</f>
        <v>0</v>
      </c>
      <c r="J180" s="175">
        <v>240</v>
      </c>
      <c r="K180" s="176">
        <f>ROUND(E180*J180,2)</f>
        <v>18288</v>
      </c>
      <c r="L180" s="176">
        <v>21</v>
      </c>
      <c r="M180" s="176">
        <f>G180*(1+L180/100)</f>
        <v>0</v>
      </c>
      <c r="N180" s="174">
        <v>7.2000000000000005E-4</v>
      </c>
      <c r="O180" s="174">
        <f>ROUND(E180*N180,2)</f>
        <v>0.05</v>
      </c>
      <c r="P180" s="174">
        <v>0</v>
      </c>
      <c r="Q180" s="174">
        <f>ROUND(E180*P180,2)</f>
        <v>0</v>
      </c>
      <c r="R180" s="176"/>
      <c r="S180" s="176" t="s">
        <v>318</v>
      </c>
      <c r="T180" s="177" t="s">
        <v>325</v>
      </c>
      <c r="U180" s="159">
        <v>0.24</v>
      </c>
      <c r="V180" s="159">
        <f>ROUND(E180*U180,2)</f>
        <v>18.29</v>
      </c>
      <c r="W180" s="159"/>
      <c r="X180" s="159" t="s">
        <v>207</v>
      </c>
      <c r="Y180" s="149"/>
      <c r="Z180" s="149"/>
      <c r="AA180" s="149"/>
      <c r="AB180" s="149"/>
      <c r="AC180" s="149"/>
      <c r="AD180" s="149"/>
      <c r="AE180" s="149"/>
      <c r="AF180" s="149"/>
      <c r="AG180" s="149" t="s">
        <v>1575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53" t="s">
        <v>1774</v>
      </c>
      <c r="D181" s="254"/>
      <c r="E181" s="254"/>
      <c r="F181" s="254"/>
      <c r="G181" s="254"/>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322</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4" t="s">
        <v>1775</v>
      </c>
      <c r="D182" s="192"/>
      <c r="E182" s="193">
        <v>64</v>
      </c>
      <c r="F182" s="159"/>
      <c r="G182" s="159"/>
      <c r="H182" s="159"/>
      <c r="I182" s="159"/>
      <c r="J182" s="159"/>
      <c r="K182" s="159"/>
      <c r="L182" s="159"/>
      <c r="M182" s="159"/>
      <c r="N182" s="158"/>
      <c r="O182" s="158"/>
      <c r="P182" s="158"/>
      <c r="Q182" s="158"/>
      <c r="R182" s="159"/>
      <c r="S182" s="159"/>
      <c r="T182" s="159"/>
      <c r="U182" s="159"/>
      <c r="V182" s="159"/>
      <c r="W182" s="159"/>
      <c r="X182" s="159"/>
      <c r="Y182" s="149"/>
      <c r="Z182" s="149"/>
      <c r="AA182" s="149"/>
      <c r="AB182" s="149"/>
      <c r="AC182" s="149"/>
      <c r="AD182" s="149"/>
      <c r="AE182" s="149"/>
      <c r="AF182" s="149"/>
      <c r="AG182" s="149" t="s">
        <v>1579</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4" t="s">
        <v>1776</v>
      </c>
      <c r="D183" s="192"/>
      <c r="E183" s="193">
        <v>12.2</v>
      </c>
      <c r="F183" s="159"/>
      <c r="G183" s="15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1579</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x14ac:dyDescent="0.2">
      <c r="A184" s="161" t="s">
        <v>314</v>
      </c>
      <c r="B184" s="162" t="s">
        <v>128</v>
      </c>
      <c r="C184" s="186" t="s">
        <v>129</v>
      </c>
      <c r="D184" s="163"/>
      <c r="E184" s="164"/>
      <c r="F184" s="165"/>
      <c r="G184" s="165">
        <f>SUMIF(AG185:AG186,"&lt;&gt;NOR",G185:G186)</f>
        <v>0</v>
      </c>
      <c r="H184" s="165"/>
      <c r="I184" s="165">
        <f>SUM(I185:I186)</f>
        <v>132.25</v>
      </c>
      <c r="J184" s="165"/>
      <c r="K184" s="165">
        <f>SUM(K185:K186)</f>
        <v>44.15</v>
      </c>
      <c r="L184" s="165"/>
      <c r="M184" s="165">
        <f>SUM(M185:M186)</f>
        <v>0</v>
      </c>
      <c r="N184" s="164"/>
      <c r="O184" s="164">
        <f>SUM(O185:O186)</f>
        <v>0.1</v>
      </c>
      <c r="P184" s="164"/>
      <c r="Q184" s="164">
        <f>SUM(Q185:Q186)</f>
        <v>0</v>
      </c>
      <c r="R184" s="165"/>
      <c r="S184" s="165"/>
      <c r="T184" s="166"/>
      <c r="U184" s="160"/>
      <c r="V184" s="160">
        <f>SUM(V185:V186)</f>
        <v>0.11</v>
      </c>
      <c r="W184" s="160"/>
      <c r="X184" s="160"/>
      <c r="AG184" t="s">
        <v>315</v>
      </c>
    </row>
    <row r="185" spans="1:60" outlineLevel="1" x14ac:dyDescent="0.2">
      <c r="A185" s="171">
        <v>44</v>
      </c>
      <c r="B185" s="172" t="s">
        <v>1777</v>
      </c>
      <c r="C185" s="187" t="s">
        <v>1778</v>
      </c>
      <c r="D185" s="173" t="s">
        <v>1432</v>
      </c>
      <c r="E185" s="174">
        <v>0.6</v>
      </c>
      <c r="F185" s="175"/>
      <c r="G185" s="176">
        <f>ROUND(E185*F185,2)</f>
        <v>0</v>
      </c>
      <c r="H185" s="175">
        <v>220.42</v>
      </c>
      <c r="I185" s="176">
        <f>ROUND(E185*H185,2)</f>
        <v>132.25</v>
      </c>
      <c r="J185" s="175">
        <v>73.58</v>
      </c>
      <c r="K185" s="176">
        <f>ROUND(E185*J185,2)</f>
        <v>44.15</v>
      </c>
      <c r="L185" s="176">
        <v>21</v>
      </c>
      <c r="M185" s="176">
        <f>G185*(1+L185/100)</f>
        <v>0</v>
      </c>
      <c r="N185" s="174">
        <v>0.16</v>
      </c>
      <c r="O185" s="174">
        <f>ROUND(E185*N185,2)</f>
        <v>0.1</v>
      </c>
      <c r="P185" s="174">
        <v>0</v>
      </c>
      <c r="Q185" s="174">
        <f>ROUND(E185*P185,2)</f>
        <v>0</v>
      </c>
      <c r="R185" s="176" t="s">
        <v>1694</v>
      </c>
      <c r="S185" s="176" t="s">
        <v>325</v>
      </c>
      <c r="T185" s="177" t="s">
        <v>325</v>
      </c>
      <c r="U185" s="159">
        <v>0.18</v>
      </c>
      <c r="V185" s="159">
        <f>ROUND(E185*U185,2)</f>
        <v>0.11</v>
      </c>
      <c r="W185" s="159"/>
      <c r="X185" s="159" t="s">
        <v>207</v>
      </c>
      <c r="Y185" s="149"/>
      <c r="Z185" s="149"/>
      <c r="AA185" s="149"/>
      <c r="AB185" s="149"/>
      <c r="AC185" s="149"/>
      <c r="AD185" s="149"/>
      <c r="AE185" s="149"/>
      <c r="AF185" s="149"/>
      <c r="AG185" s="149" t="s">
        <v>1575</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4" t="s">
        <v>1779</v>
      </c>
      <c r="D186" s="192"/>
      <c r="E186" s="193">
        <v>0.6</v>
      </c>
      <c r="F186" s="159"/>
      <c r="G186" s="159"/>
      <c r="H186" s="159"/>
      <c r="I186" s="159"/>
      <c r="J186" s="159"/>
      <c r="K186" s="159"/>
      <c r="L186" s="159"/>
      <c r="M186" s="159"/>
      <c r="N186" s="158"/>
      <c r="O186" s="158"/>
      <c r="P186" s="158"/>
      <c r="Q186" s="158"/>
      <c r="R186" s="159"/>
      <c r="S186" s="159"/>
      <c r="T186" s="159"/>
      <c r="U186" s="159"/>
      <c r="V186" s="159"/>
      <c r="W186" s="159"/>
      <c r="X186" s="159"/>
      <c r="Y186" s="149"/>
      <c r="Z186" s="149"/>
      <c r="AA186" s="149"/>
      <c r="AB186" s="149"/>
      <c r="AC186" s="149"/>
      <c r="AD186" s="149"/>
      <c r="AE186" s="149"/>
      <c r="AF186" s="149"/>
      <c r="AG186" s="149" t="s">
        <v>1579</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x14ac:dyDescent="0.2">
      <c r="A187" s="161" t="s">
        <v>314</v>
      </c>
      <c r="B187" s="162" t="s">
        <v>130</v>
      </c>
      <c r="C187" s="186" t="s">
        <v>131</v>
      </c>
      <c r="D187" s="163"/>
      <c r="E187" s="164"/>
      <c r="F187" s="165"/>
      <c r="G187" s="165">
        <f>SUMIF(AG188:AG189,"&lt;&gt;NOR",G188:G189)</f>
        <v>0</v>
      </c>
      <c r="H187" s="165"/>
      <c r="I187" s="165">
        <f>SUM(I188:I189)</f>
        <v>2181.17</v>
      </c>
      <c r="J187" s="165"/>
      <c r="K187" s="165">
        <f>SUM(K188:K189)</f>
        <v>1038.83</v>
      </c>
      <c r="L187" s="165"/>
      <c r="M187" s="165">
        <f>SUM(M188:M189)</f>
        <v>0</v>
      </c>
      <c r="N187" s="164"/>
      <c r="O187" s="164">
        <f>SUM(O188:O189)</f>
        <v>7.0000000000000007E-2</v>
      </c>
      <c r="P187" s="164"/>
      <c r="Q187" s="164">
        <f>SUM(Q188:Q189)</f>
        <v>0</v>
      </c>
      <c r="R187" s="165"/>
      <c r="S187" s="165"/>
      <c r="T187" s="166"/>
      <c r="U187" s="160"/>
      <c r="V187" s="160">
        <f>SUM(V188:V189)</f>
        <v>2.1</v>
      </c>
      <c r="W187" s="160"/>
      <c r="X187" s="160"/>
      <c r="AG187" t="s">
        <v>315</v>
      </c>
    </row>
    <row r="188" spans="1:60" ht="22.5" outlineLevel="1" x14ac:dyDescent="0.2">
      <c r="A188" s="171">
        <v>45</v>
      </c>
      <c r="B188" s="172" t="s">
        <v>1780</v>
      </c>
      <c r="C188" s="187" t="s">
        <v>1781</v>
      </c>
      <c r="D188" s="173" t="s">
        <v>395</v>
      </c>
      <c r="E188" s="174">
        <v>1</v>
      </c>
      <c r="F188" s="175"/>
      <c r="G188" s="176">
        <f>ROUND(E188*F188,2)</f>
        <v>0</v>
      </c>
      <c r="H188" s="175">
        <v>2181.17</v>
      </c>
      <c r="I188" s="176">
        <f>ROUND(E188*H188,2)</f>
        <v>2181.17</v>
      </c>
      <c r="J188" s="175">
        <v>1038.83</v>
      </c>
      <c r="K188" s="176">
        <f>ROUND(E188*J188,2)</f>
        <v>1038.83</v>
      </c>
      <c r="L188" s="176">
        <v>21</v>
      </c>
      <c r="M188" s="176">
        <f>G188*(1+L188/100)</f>
        <v>0</v>
      </c>
      <c r="N188" s="174">
        <v>6.7210000000000006E-2</v>
      </c>
      <c r="O188" s="174">
        <f>ROUND(E188*N188,2)</f>
        <v>7.0000000000000007E-2</v>
      </c>
      <c r="P188" s="174">
        <v>0</v>
      </c>
      <c r="Q188" s="174">
        <f>ROUND(E188*P188,2)</f>
        <v>0</v>
      </c>
      <c r="R188" s="176" t="s">
        <v>1747</v>
      </c>
      <c r="S188" s="176" t="s">
        <v>325</v>
      </c>
      <c r="T188" s="177" t="s">
        <v>325</v>
      </c>
      <c r="U188" s="159">
        <v>2.097</v>
      </c>
      <c r="V188" s="159">
        <f>ROUND(E188*U188,2)</f>
        <v>2.1</v>
      </c>
      <c r="W188" s="159"/>
      <c r="X188" s="159" t="s">
        <v>207</v>
      </c>
      <c r="Y188" s="149"/>
      <c r="Z188" s="149"/>
      <c r="AA188" s="149"/>
      <c r="AB188" s="149"/>
      <c r="AC188" s="149"/>
      <c r="AD188" s="149"/>
      <c r="AE188" s="149"/>
      <c r="AF188" s="149"/>
      <c r="AG188" s="149" t="s">
        <v>1575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2.5" outlineLevel="1" x14ac:dyDescent="0.2">
      <c r="A189" s="156"/>
      <c r="B189" s="157"/>
      <c r="C189" s="264" t="s">
        <v>1782</v>
      </c>
      <c r="D189" s="265"/>
      <c r="E189" s="265"/>
      <c r="F189" s="265"/>
      <c r="G189" s="265"/>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1577</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78" t="str">
        <f>C189</f>
        <v>lisované nebo z úhelníků s vybetonováním prahu, z pomocného pracovního lešení o výšce podlahy do 1900 mm a pro zatížení do 1,5 kPa, včetně dodávky zárubně</v>
      </c>
      <c r="BB189" s="149"/>
      <c r="BC189" s="149"/>
      <c r="BD189" s="149"/>
      <c r="BE189" s="149"/>
      <c r="BF189" s="149"/>
      <c r="BG189" s="149"/>
      <c r="BH189" s="149"/>
    </row>
    <row r="190" spans="1:60" x14ac:dyDescent="0.2">
      <c r="A190" s="161" t="s">
        <v>314</v>
      </c>
      <c r="B190" s="162" t="s">
        <v>140</v>
      </c>
      <c r="C190" s="186" t="s">
        <v>141</v>
      </c>
      <c r="D190" s="163"/>
      <c r="E190" s="164"/>
      <c r="F190" s="165"/>
      <c r="G190" s="165">
        <f>SUMIF(AG191:AG192,"&lt;&gt;NOR",G191:G192)</f>
        <v>0</v>
      </c>
      <c r="H190" s="165"/>
      <c r="I190" s="165">
        <f>SUM(I191:I192)</f>
        <v>16.2</v>
      </c>
      <c r="J190" s="165"/>
      <c r="K190" s="165">
        <f>SUM(K191:K192)</f>
        <v>10225.799999999999</v>
      </c>
      <c r="L190" s="165"/>
      <c r="M190" s="165">
        <f>SUM(M191:M192)</f>
        <v>0</v>
      </c>
      <c r="N190" s="164"/>
      <c r="O190" s="164">
        <f>SUM(O191:O192)</f>
        <v>0</v>
      </c>
      <c r="P190" s="164"/>
      <c r="Q190" s="164">
        <f>SUM(Q191:Q192)</f>
        <v>0</v>
      </c>
      <c r="R190" s="165"/>
      <c r="S190" s="165"/>
      <c r="T190" s="166"/>
      <c r="U190" s="160"/>
      <c r="V190" s="160">
        <f>SUM(V191:V192)</f>
        <v>25.02</v>
      </c>
      <c r="W190" s="160"/>
      <c r="X190" s="160"/>
      <c r="AG190" t="s">
        <v>315</v>
      </c>
    </row>
    <row r="191" spans="1:60" ht="33.75" outlineLevel="1" x14ac:dyDescent="0.2">
      <c r="A191" s="171">
        <v>46</v>
      </c>
      <c r="B191" s="172" t="s">
        <v>1783</v>
      </c>
      <c r="C191" s="187" t="s">
        <v>1784</v>
      </c>
      <c r="D191" s="173" t="s">
        <v>1432</v>
      </c>
      <c r="E191" s="174">
        <v>180</v>
      </c>
      <c r="F191" s="175"/>
      <c r="G191" s="176">
        <f>ROUND(E191*F191,2)</f>
        <v>0</v>
      </c>
      <c r="H191" s="175">
        <v>0.09</v>
      </c>
      <c r="I191" s="176">
        <f>ROUND(E191*H191,2)</f>
        <v>16.2</v>
      </c>
      <c r="J191" s="175">
        <v>56.81</v>
      </c>
      <c r="K191" s="176">
        <f>ROUND(E191*J191,2)</f>
        <v>10225.799999999999</v>
      </c>
      <c r="L191" s="176">
        <v>21</v>
      </c>
      <c r="M191" s="176">
        <f>G191*(1+L191/100)</f>
        <v>0</v>
      </c>
      <c r="N191" s="174">
        <v>0</v>
      </c>
      <c r="O191" s="174">
        <f>ROUND(E191*N191,2)</f>
        <v>0</v>
      </c>
      <c r="P191" s="174">
        <v>0</v>
      </c>
      <c r="Q191" s="174">
        <f>ROUND(E191*P191,2)</f>
        <v>0</v>
      </c>
      <c r="R191" s="176" t="s">
        <v>1694</v>
      </c>
      <c r="S191" s="176" t="s">
        <v>325</v>
      </c>
      <c r="T191" s="177" t="s">
        <v>325</v>
      </c>
      <c r="U191" s="159">
        <v>0.13900000000000001</v>
      </c>
      <c r="V191" s="159">
        <f>ROUND(E191*U191,2)</f>
        <v>25.02</v>
      </c>
      <c r="W191" s="159"/>
      <c r="X191" s="159" t="s">
        <v>207</v>
      </c>
      <c r="Y191" s="149"/>
      <c r="Z191" s="149"/>
      <c r="AA191" s="149"/>
      <c r="AB191" s="149"/>
      <c r="AC191" s="149"/>
      <c r="AD191" s="149"/>
      <c r="AE191" s="149"/>
      <c r="AF191" s="149"/>
      <c r="AG191" s="149" t="s">
        <v>1575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4" t="s">
        <v>1785</v>
      </c>
      <c r="D192" s="192"/>
      <c r="E192" s="193">
        <v>180</v>
      </c>
      <c r="F192" s="159"/>
      <c r="G192" s="159"/>
      <c r="H192" s="159"/>
      <c r="I192" s="159"/>
      <c r="J192" s="159"/>
      <c r="K192" s="159"/>
      <c r="L192" s="159"/>
      <c r="M192" s="159"/>
      <c r="N192" s="158"/>
      <c r="O192" s="158"/>
      <c r="P192" s="158"/>
      <c r="Q192" s="158"/>
      <c r="R192" s="159"/>
      <c r="S192" s="159"/>
      <c r="T192" s="159"/>
      <c r="U192" s="159"/>
      <c r="V192" s="159"/>
      <c r="W192" s="159"/>
      <c r="X192" s="159"/>
      <c r="Y192" s="149"/>
      <c r="Z192" s="149"/>
      <c r="AA192" s="149"/>
      <c r="AB192" s="149"/>
      <c r="AC192" s="149"/>
      <c r="AD192" s="149"/>
      <c r="AE192" s="149"/>
      <c r="AF192" s="149"/>
      <c r="AG192" s="149" t="s">
        <v>1579</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x14ac:dyDescent="0.2">
      <c r="A193" s="161" t="s">
        <v>314</v>
      </c>
      <c r="B193" s="162" t="s">
        <v>142</v>
      </c>
      <c r="C193" s="186" t="s">
        <v>143</v>
      </c>
      <c r="D193" s="163"/>
      <c r="E193" s="164"/>
      <c r="F193" s="165"/>
      <c r="G193" s="165">
        <f>SUMIF(AG194:AG201,"&lt;&gt;NOR",G194:G201)</f>
        <v>0</v>
      </c>
      <c r="H193" s="165"/>
      <c r="I193" s="165">
        <f>SUM(I194:I201)</f>
        <v>4009.51</v>
      </c>
      <c r="J193" s="165"/>
      <c r="K193" s="165">
        <f>SUM(K194:K201)</f>
        <v>50073.89</v>
      </c>
      <c r="L193" s="165"/>
      <c r="M193" s="165">
        <f>SUM(M194:M201)</f>
        <v>0</v>
      </c>
      <c r="N193" s="164"/>
      <c r="O193" s="164">
        <f>SUM(O194:O201)</f>
        <v>0</v>
      </c>
      <c r="P193" s="164"/>
      <c r="Q193" s="164">
        <f>SUM(Q194:Q201)</f>
        <v>13.039999999999997</v>
      </c>
      <c r="R193" s="165"/>
      <c r="S193" s="165"/>
      <c r="T193" s="166"/>
      <c r="U193" s="160"/>
      <c r="V193" s="160">
        <f>SUM(V194:V201)</f>
        <v>91.94</v>
      </c>
      <c r="W193" s="160"/>
      <c r="X193" s="160"/>
      <c r="AG193" t="s">
        <v>315</v>
      </c>
    </row>
    <row r="194" spans="1:60" outlineLevel="1" x14ac:dyDescent="0.2">
      <c r="A194" s="171">
        <v>47</v>
      </c>
      <c r="B194" s="172" t="s">
        <v>1786</v>
      </c>
      <c r="C194" s="187" t="s">
        <v>1787</v>
      </c>
      <c r="D194" s="173" t="s">
        <v>1468</v>
      </c>
      <c r="E194" s="174">
        <v>4</v>
      </c>
      <c r="F194" s="175"/>
      <c r="G194" s="176">
        <f>ROUND(E194*F194,2)</f>
        <v>0</v>
      </c>
      <c r="H194" s="175">
        <v>0</v>
      </c>
      <c r="I194" s="176">
        <f>ROUND(E194*H194,2)</f>
        <v>0</v>
      </c>
      <c r="J194" s="175">
        <v>7320</v>
      </c>
      <c r="K194" s="176">
        <f>ROUND(E194*J194,2)</f>
        <v>29280</v>
      </c>
      <c r="L194" s="176">
        <v>21</v>
      </c>
      <c r="M194" s="176">
        <f>G194*(1+L194/100)</f>
        <v>0</v>
      </c>
      <c r="N194" s="174">
        <v>0</v>
      </c>
      <c r="O194" s="174">
        <f>ROUND(E194*N194,2)</f>
        <v>0</v>
      </c>
      <c r="P194" s="174">
        <v>2.4</v>
      </c>
      <c r="Q194" s="174">
        <f>ROUND(E194*P194,2)</f>
        <v>9.6</v>
      </c>
      <c r="R194" s="176" t="s">
        <v>1788</v>
      </c>
      <c r="S194" s="176" t="s">
        <v>325</v>
      </c>
      <c r="T194" s="177" t="s">
        <v>325</v>
      </c>
      <c r="U194" s="159">
        <v>13.301</v>
      </c>
      <c r="V194" s="159">
        <f>ROUND(E194*U194,2)</f>
        <v>53.2</v>
      </c>
      <c r="W194" s="159"/>
      <c r="X194" s="159" t="s">
        <v>207</v>
      </c>
      <c r="Y194" s="149"/>
      <c r="Z194" s="149"/>
      <c r="AA194" s="149"/>
      <c r="AB194" s="149"/>
      <c r="AC194" s="149"/>
      <c r="AD194" s="149"/>
      <c r="AE194" s="149"/>
      <c r="AF194" s="149"/>
      <c r="AG194" s="149" t="s">
        <v>1575</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4" t="s">
        <v>1789</v>
      </c>
      <c r="D195" s="265"/>
      <c r="E195" s="265"/>
      <c r="F195" s="265"/>
      <c r="G195" s="265"/>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1577</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79">
        <v>48</v>
      </c>
      <c r="B196" s="180" t="s">
        <v>1790</v>
      </c>
      <c r="C196" s="188" t="s">
        <v>1791</v>
      </c>
      <c r="D196" s="181" t="s">
        <v>1468</v>
      </c>
      <c r="E196" s="182">
        <v>1.5</v>
      </c>
      <c r="F196" s="183"/>
      <c r="G196" s="184">
        <f>ROUND(E196*F196,2)</f>
        <v>0</v>
      </c>
      <c r="H196" s="183">
        <v>0</v>
      </c>
      <c r="I196" s="184">
        <f>ROUND(E196*H196,2)</f>
        <v>0</v>
      </c>
      <c r="J196" s="183">
        <v>1849</v>
      </c>
      <c r="K196" s="184">
        <f>ROUND(E196*J196,2)</f>
        <v>2773.5</v>
      </c>
      <c r="L196" s="184">
        <v>21</v>
      </c>
      <c r="M196" s="184">
        <f>G196*(1+L196/100)</f>
        <v>0</v>
      </c>
      <c r="N196" s="182">
        <v>0</v>
      </c>
      <c r="O196" s="182">
        <f>ROUND(E196*N196,2)</f>
        <v>0</v>
      </c>
      <c r="P196" s="182">
        <v>2.2000000000000002</v>
      </c>
      <c r="Q196" s="182">
        <f>ROUND(E196*P196,2)</f>
        <v>3.3</v>
      </c>
      <c r="R196" s="184" t="s">
        <v>1788</v>
      </c>
      <c r="S196" s="184" t="s">
        <v>325</v>
      </c>
      <c r="T196" s="185" t="s">
        <v>325</v>
      </c>
      <c r="U196" s="159">
        <v>3.9769999999999999</v>
      </c>
      <c r="V196" s="159">
        <f>ROUND(E196*U196,2)</f>
        <v>5.97</v>
      </c>
      <c r="W196" s="159"/>
      <c r="X196" s="159" t="s">
        <v>207</v>
      </c>
      <c r="Y196" s="149"/>
      <c r="Z196" s="149"/>
      <c r="AA196" s="149"/>
      <c r="AB196" s="149"/>
      <c r="AC196" s="149"/>
      <c r="AD196" s="149"/>
      <c r="AE196" s="149"/>
      <c r="AF196" s="149"/>
      <c r="AG196" s="149" t="s">
        <v>1575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71">
        <v>49</v>
      </c>
      <c r="B197" s="172" t="s">
        <v>1792</v>
      </c>
      <c r="C197" s="187" t="s">
        <v>1793</v>
      </c>
      <c r="D197" s="173" t="s">
        <v>395</v>
      </c>
      <c r="E197" s="174">
        <v>1</v>
      </c>
      <c r="F197" s="175"/>
      <c r="G197" s="176">
        <f>ROUND(E197*F197,2)</f>
        <v>0</v>
      </c>
      <c r="H197" s="175">
        <v>0</v>
      </c>
      <c r="I197" s="176">
        <f>ROUND(E197*H197,2)</f>
        <v>0</v>
      </c>
      <c r="J197" s="175">
        <v>18.100000000000001</v>
      </c>
      <c r="K197" s="176">
        <f>ROUND(E197*J197,2)</f>
        <v>18.100000000000001</v>
      </c>
      <c r="L197" s="176">
        <v>21</v>
      </c>
      <c r="M197" s="176">
        <f>G197*(1+L197/100)</f>
        <v>0</v>
      </c>
      <c r="N197" s="174">
        <v>0</v>
      </c>
      <c r="O197" s="174">
        <f>ROUND(E197*N197,2)</f>
        <v>0</v>
      </c>
      <c r="P197" s="174">
        <v>0</v>
      </c>
      <c r="Q197" s="174">
        <f>ROUND(E197*P197,2)</f>
        <v>0</v>
      </c>
      <c r="R197" s="176" t="s">
        <v>1788</v>
      </c>
      <c r="S197" s="176" t="s">
        <v>325</v>
      </c>
      <c r="T197" s="177" t="s">
        <v>325</v>
      </c>
      <c r="U197" s="159">
        <v>0.05</v>
      </c>
      <c r="V197" s="159">
        <f>ROUND(E197*U197,2)</f>
        <v>0.05</v>
      </c>
      <c r="W197" s="159"/>
      <c r="X197" s="159" t="s">
        <v>207</v>
      </c>
      <c r="Y197" s="149"/>
      <c r="Z197" s="149"/>
      <c r="AA197" s="149"/>
      <c r="AB197" s="149"/>
      <c r="AC197" s="149"/>
      <c r="AD197" s="149"/>
      <c r="AE197" s="149"/>
      <c r="AF197" s="149"/>
      <c r="AG197" s="149" t="s">
        <v>1575</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4" t="s">
        <v>1794</v>
      </c>
      <c r="D198" s="265"/>
      <c r="E198" s="265"/>
      <c r="F198" s="265"/>
      <c r="G198" s="265"/>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1577</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33.75" outlineLevel="1" x14ac:dyDescent="0.2">
      <c r="A199" s="179">
        <v>50</v>
      </c>
      <c r="B199" s="180" t="s">
        <v>1795</v>
      </c>
      <c r="C199" s="188" t="s">
        <v>1796</v>
      </c>
      <c r="D199" s="181" t="s">
        <v>1432</v>
      </c>
      <c r="E199" s="182">
        <v>1.6</v>
      </c>
      <c r="F199" s="183"/>
      <c r="G199" s="184">
        <f>ROUND(E199*F199,2)</f>
        <v>0</v>
      </c>
      <c r="H199" s="183">
        <v>31.09</v>
      </c>
      <c r="I199" s="184">
        <f>ROUND(E199*H199,2)</f>
        <v>49.74</v>
      </c>
      <c r="J199" s="183">
        <v>379.41</v>
      </c>
      <c r="K199" s="184">
        <f>ROUND(E199*J199,2)</f>
        <v>607.05999999999995</v>
      </c>
      <c r="L199" s="184">
        <v>21</v>
      </c>
      <c r="M199" s="184">
        <f>G199*(1+L199/100)</f>
        <v>0</v>
      </c>
      <c r="N199" s="182">
        <v>1.17E-3</v>
      </c>
      <c r="O199" s="182">
        <f>ROUND(E199*N199,2)</f>
        <v>0</v>
      </c>
      <c r="P199" s="182">
        <v>7.5999999999999998E-2</v>
      </c>
      <c r="Q199" s="182">
        <f>ROUND(E199*P199,2)</f>
        <v>0.12</v>
      </c>
      <c r="R199" s="184" t="s">
        <v>1788</v>
      </c>
      <c r="S199" s="184" t="s">
        <v>325</v>
      </c>
      <c r="T199" s="185" t="s">
        <v>325</v>
      </c>
      <c r="U199" s="159">
        <v>0.93899999999999995</v>
      </c>
      <c r="V199" s="159">
        <f>ROUND(E199*U199,2)</f>
        <v>1.5</v>
      </c>
      <c r="W199" s="159"/>
      <c r="X199" s="159" t="s">
        <v>207</v>
      </c>
      <c r="Y199" s="149"/>
      <c r="Z199" s="149"/>
      <c r="AA199" s="149"/>
      <c r="AB199" s="149"/>
      <c r="AC199" s="149"/>
      <c r="AD199" s="149"/>
      <c r="AE199" s="149"/>
      <c r="AF199" s="149"/>
      <c r="AG199" s="149" t="s">
        <v>1575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9">
        <v>51</v>
      </c>
      <c r="B200" s="180" t="s">
        <v>1797</v>
      </c>
      <c r="C200" s="188" t="s">
        <v>1798</v>
      </c>
      <c r="D200" s="181" t="s">
        <v>730</v>
      </c>
      <c r="E200" s="182">
        <v>0.4</v>
      </c>
      <c r="F200" s="183"/>
      <c r="G200" s="184">
        <f>ROUND(E200*F200,2)</f>
        <v>0</v>
      </c>
      <c r="H200" s="183">
        <v>844.3</v>
      </c>
      <c r="I200" s="184">
        <f>ROUND(E200*H200,2)</f>
        <v>337.72</v>
      </c>
      <c r="J200" s="183">
        <v>1655.7</v>
      </c>
      <c r="K200" s="184">
        <f>ROUND(E200*J200,2)</f>
        <v>662.28</v>
      </c>
      <c r="L200" s="184">
        <v>21</v>
      </c>
      <c r="M200" s="184">
        <f>G200*(1+L200/100)</f>
        <v>0</v>
      </c>
      <c r="N200" s="182">
        <v>0</v>
      </c>
      <c r="O200" s="182">
        <f>ROUND(E200*N200,2)</f>
        <v>0</v>
      </c>
      <c r="P200" s="182">
        <v>1.8839999999999999E-2</v>
      </c>
      <c r="Q200" s="182">
        <f>ROUND(E200*P200,2)</f>
        <v>0.01</v>
      </c>
      <c r="R200" s="184" t="s">
        <v>1788</v>
      </c>
      <c r="S200" s="184" t="s">
        <v>325</v>
      </c>
      <c r="T200" s="185" t="s">
        <v>325</v>
      </c>
      <c r="U200" s="159">
        <v>3.05</v>
      </c>
      <c r="V200" s="159">
        <f>ROUND(E200*U200,2)</f>
        <v>1.22</v>
      </c>
      <c r="W200" s="159"/>
      <c r="X200" s="159" t="s">
        <v>207</v>
      </c>
      <c r="Y200" s="149"/>
      <c r="Z200" s="149"/>
      <c r="AA200" s="149"/>
      <c r="AB200" s="149"/>
      <c r="AC200" s="149"/>
      <c r="AD200" s="149"/>
      <c r="AE200" s="149"/>
      <c r="AF200" s="149"/>
      <c r="AG200" s="149" t="s">
        <v>1575</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79">
        <v>52</v>
      </c>
      <c r="B201" s="180" t="s">
        <v>1799</v>
      </c>
      <c r="C201" s="188" t="s">
        <v>1800</v>
      </c>
      <c r="D201" s="181" t="s">
        <v>730</v>
      </c>
      <c r="E201" s="182">
        <v>15</v>
      </c>
      <c r="F201" s="183"/>
      <c r="G201" s="184">
        <f>ROUND(E201*F201,2)</f>
        <v>0</v>
      </c>
      <c r="H201" s="183">
        <v>241.47</v>
      </c>
      <c r="I201" s="184">
        <f>ROUND(E201*H201,2)</f>
        <v>3622.05</v>
      </c>
      <c r="J201" s="183">
        <v>1115.53</v>
      </c>
      <c r="K201" s="184">
        <f>ROUND(E201*J201,2)</f>
        <v>16732.95</v>
      </c>
      <c r="L201" s="184">
        <v>21</v>
      </c>
      <c r="M201" s="184">
        <f>G201*(1+L201/100)</f>
        <v>0</v>
      </c>
      <c r="N201" s="182">
        <v>0</v>
      </c>
      <c r="O201" s="182">
        <f>ROUND(E201*N201,2)</f>
        <v>0</v>
      </c>
      <c r="P201" s="182">
        <v>4.6000000000000001E-4</v>
      </c>
      <c r="Q201" s="182">
        <f>ROUND(E201*P201,2)</f>
        <v>0.01</v>
      </c>
      <c r="R201" s="184" t="s">
        <v>1788</v>
      </c>
      <c r="S201" s="184" t="s">
        <v>325</v>
      </c>
      <c r="T201" s="185" t="s">
        <v>325</v>
      </c>
      <c r="U201" s="159">
        <v>2</v>
      </c>
      <c r="V201" s="159">
        <f>ROUND(E201*U201,2)</f>
        <v>30</v>
      </c>
      <c r="W201" s="159"/>
      <c r="X201" s="159" t="s">
        <v>207</v>
      </c>
      <c r="Y201" s="149"/>
      <c r="Z201" s="149"/>
      <c r="AA201" s="149"/>
      <c r="AB201" s="149"/>
      <c r="AC201" s="149"/>
      <c r="AD201" s="149"/>
      <c r="AE201" s="149"/>
      <c r="AF201" s="149"/>
      <c r="AG201" s="149" t="s">
        <v>1575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1" t="s">
        <v>314</v>
      </c>
      <c r="B202" s="162" t="s">
        <v>146</v>
      </c>
      <c r="C202" s="186" t="s">
        <v>147</v>
      </c>
      <c r="D202" s="163"/>
      <c r="E202" s="164"/>
      <c r="F202" s="165"/>
      <c r="G202" s="165">
        <f>SUMIF(AG203:AG204,"&lt;&gt;NOR",G203:G204)</f>
        <v>0</v>
      </c>
      <c r="H202" s="165"/>
      <c r="I202" s="165">
        <f>SUM(I203:I204)</f>
        <v>0</v>
      </c>
      <c r="J202" s="165"/>
      <c r="K202" s="165">
        <f>SUM(K203:K204)</f>
        <v>68062.92</v>
      </c>
      <c r="L202" s="165"/>
      <c r="M202" s="165">
        <f>SUM(M203:M204)</f>
        <v>0</v>
      </c>
      <c r="N202" s="164"/>
      <c r="O202" s="164">
        <f>SUM(O203:O204)</f>
        <v>0</v>
      </c>
      <c r="P202" s="164"/>
      <c r="Q202" s="164">
        <f>SUM(Q203:Q204)</f>
        <v>0</v>
      </c>
      <c r="R202" s="165"/>
      <c r="S202" s="165"/>
      <c r="T202" s="166"/>
      <c r="U202" s="160"/>
      <c r="V202" s="160">
        <f>SUM(V203:V204)</f>
        <v>158.31</v>
      </c>
      <c r="W202" s="160"/>
      <c r="X202" s="160"/>
      <c r="AG202" t="s">
        <v>315</v>
      </c>
    </row>
    <row r="203" spans="1:60" ht="33.75" outlineLevel="1" x14ac:dyDescent="0.2">
      <c r="A203" s="171">
        <v>53</v>
      </c>
      <c r="B203" s="172" t="s">
        <v>1801</v>
      </c>
      <c r="C203" s="187" t="s">
        <v>1802</v>
      </c>
      <c r="D203" s="173" t="s">
        <v>1717</v>
      </c>
      <c r="E203" s="174">
        <v>168.68134000000001</v>
      </c>
      <c r="F203" s="175"/>
      <c r="G203" s="176">
        <f>ROUND(E203*F203,2)</f>
        <v>0</v>
      </c>
      <c r="H203" s="175">
        <v>0</v>
      </c>
      <c r="I203" s="176">
        <f>ROUND(E203*H203,2)</f>
        <v>0</v>
      </c>
      <c r="J203" s="175">
        <v>403.5</v>
      </c>
      <c r="K203" s="176">
        <f>ROUND(E203*J203,2)</f>
        <v>68062.92</v>
      </c>
      <c r="L203" s="176">
        <v>21</v>
      </c>
      <c r="M203" s="176">
        <f>G203*(1+L203/100)</f>
        <v>0</v>
      </c>
      <c r="N203" s="174">
        <v>0</v>
      </c>
      <c r="O203" s="174">
        <f>ROUND(E203*N203,2)</f>
        <v>0</v>
      </c>
      <c r="P203" s="174">
        <v>0</v>
      </c>
      <c r="Q203" s="174">
        <f>ROUND(E203*P203,2)</f>
        <v>0</v>
      </c>
      <c r="R203" s="176" t="s">
        <v>1747</v>
      </c>
      <c r="S203" s="176" t="s">
        <v>325</v>
      </c>
      <c r="T203" s="177" t="s">
        <v>325</v>
      </c>
      <c r="U203" s="159">
        <v>0.9385</v>
      </c>
      <c r="V203" s="159">
        <f>ROUND(E203*U203,2)</f>
        <v>158.31</v>
      </c>
      <c r="W203" s="159"/>
      <c r="X203" s="159" t="s">
        <v>1803</v>
      </c>
      <c r="Y203" s="149"/>
      <c r="Z203" s="149"/>
      <c r="AA203" s="149"/>
      <c r="AB203" s="149"/>
      <c r="AC203" s="149"/>
      <c r="AD203" s="149"/>
      <c r="AE203" s="149"/>
      <c r="AF203" s="149"/>
      <c r="AG203" s="149" t="s">
        <v>1804</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64" t="s">
        <v>1805</v>
      </c>
      <c r="D204" s="265"/>
      <c r="E204" s="265"/>
      <c r="F204" s="265"/>
      <c r="G204" s="265"/>
      <c r="H204" s="159"/>
      <c r="I204" s="159"/>
      <c r="J204" s="159"/>
      <c r="K204" s="159"/>
      <c r="L204" s="159"/>
      <c r="M204" s="159"/>
      <c r="N204" s="158"/>
      <c r="O204" s="158"/>
      <c r="P204" s="158"/>
      <c r="Q204" s="158"/>
      <c r="R204" s="159"/>
      <c r="S204" s="159"/>
      <c r="T204" s="159"/>
      <c r="U204" s="159"/>
      <c r="V204" s="159"/>
      <c r="W204" s="159"/>
      <c r="X204" s="159"/>
      <c r="Y204" s="149"/>
      <c r="Z204" s="149"/>
      <c r="AA204" s="149"/>
      <c r="AB204" s="149"/>
      <c r="AC204" s="149"/>
      <c r="AD204" s="149"/>
      <c r="AE204" s="149"/>
      <c r="AF204" s="149"/>
      <c r="AG204" s="149" t="s">
        <v>1577</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x14ac:dyDescent="0.2">
      <c r="A205" s="161" t="s">
        <v>314</v>
      </c>
      <c r="B205" s="162" t="s">
        <v>148</v>
      </c>
      <c r="C205" s="186" t="s">
        <v>149</v>
      </c>
      <c r="D205" s="163"/>
      <c r="E205" s="164"/>
      <c r="F205" s="165"/>
      <c r="G205" s="165">
        <f>SUMIF(AG206:AG212,"&lt;&gt;NOR",G206:G212)</f>
        <v>0</v>
      </c>
      <c r="H205" s="165"/>
      <c r="I205" s="165">
        <f>SUM(I206:I212)</f>
        <v>6695.9400000000005</v>
      </c>
      <c r="J205" s="165"/>
      <c r="K205" s="165">
        <f>SUM(K206:K212)</f>
        <v>4124.32</v>
      </c>
      <c r="L205" s="165"/>
      <c r="M205" s="165">
        <f>SUM(M206:M212)</f>
        <v>0</v>
      </c>
      <c r="N205" s="164"/>
      <c r="O205" s="164">
        <f>SUM(O206:O212)</f>
        <v>0.16999999999999998</v>
      </c>
      <c r="P205" s="164"/>
      <c r="Q205" s="164">
        <f>SUM(Q206:Q212)</f>
        <v>0</v>
      </c>
      <c r="R205" s="165"/>
      <c r="S205" s="165"/>
      <c r="T205" s="166"/>
      <c r="U205" s="160"/>
      <c r="V205" s="160">
        <f>SUM(V206:V212)</f>
        <v>7.82</v>
      </c>
      <c r="W205" s="160"/>
      <c r="X205" s="160"/>
      <c r="AG205" t="s">
        <v>315</v>
      </c>
    </row>
    <row r="206" spans="1:60" ht="22.5" outlineLevel="1" x14ac:dyDescent="0.2">
      <c r="A206" s="179">
        <v>54</v>
      </c>
      <c r="B206" s="180" t="s">
        <v>1806</v>
      </c>
      <c r="C206" s="188" t="s">
        <v>1807</v>
      </c>
      <c r="D206" s="181" t="s">
        <v>1432</v>
      </c>
      <c r="E206" s="182">
        <v>12</v>
      </c>
      <c r="F206" s="183"/>
      <c r="G206" s="184">
        <f>ROUND(E206*F206,2)</f>
        <v>0</v>
      </c>
      <c r="H206" s="183">
        <v>20.25</v>
      </c>
      <c r="I206" s="184">
        <f>ROUND(E206*H206,2)</f>
        <v>243</v>
      </c>
      <c r="J206" s="183">
        <v>13.05</v>
      </c>
      <c r="K206" s="184">
        <f>ROUND(E206*J206,2)</f>
        <v>156.6</v>
      </c>
      <c r="L206" s="184">
        <v>21</v>
      </c>
      <c r="M206" s="184">
        <f>G206*(1+L206/100)</f>
        <v>0</v>
      </c>
      <c r="N206" s="182">
        <v>3.3E-4</v>
      </c>
      <c r="O206" s="182">
        <f>ROUND(E206*N206,2)</f>
        <v>0</v>
      </c>
      <c r="P206" s="182">
        <v>0</v>
      </c>
      <c r="Q206" s="182">
        <f>ROUND(E206*P206,2)</f>
        <v>0</v>
      </c>
      <c r="R206" s="184" t="s">
        <v>1808</v>
      </c>
      <c r="S206" s="184" t="s">
        <v>325</v>
      </c>
      <c r="T206" s="185" t="s">
        <v>325</v>
      </c>
      <c r="U206" s="159">
        <v>2.75E-2</v>
      </c>
      <c r="V206" s="159">
        <f>ROUND(E206*U206,2)</f>
        <v>0.33</v>
      </c>
      <c r="W206" s="159"/>
      <c r="X206" s="159" t="s">
        <v>207</v>
      </c>
      <c r="Y206" s="149"/>
      <c r="Z206" s="149"/>
      <c r="AA206" s="149"/>
      <c r="AB206" s="149"/>
      <c r="AC206" s="149"/>
      <c r="AD206" s="149"/>
      <c r="AE206" s="149"/>
      <c r="AF206" s="149"/>
      <c r="AG206" s="149" t="s">
        <v>1575</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ht="33.75" outlineLevel="1" x14ac:dyDescent="0.2">
      <c r="A207" s="179">
        <v>55</v>
      </c>
      <c r="B207" s="180" t="s">
        <v>1809</v>
      </c>
      <c r="C207" s="188" t="s">
        <v>1810</v>
      </c>
      <c r="D207" s="181" t="s">
        <v>1432</v>
      </c>
      <c r="E207" s="182">
        <v>15</v>
      </c>
      <c r="F207" s="183"/>
      <c r="G207" s="184">
        <f>ROUND(E207*F207,2)</f>
        <v>0</v>
      </c>
      <c r="H207" s="183">
        <v>26.06</v>
      </c>
      <c r="I207" s="184">
        <f>ROUND(E207*H207,2)</f>
        <v>390.9</v>
      </c>
      <c r="J207" s="183">
        <v>22.94</v>
      </c>
      <c r="K207" s="184">
        <f>ROUND(E207*J207,2)</f>
        <v>344.1</v>
      </c>
      <c r="L207" s="184">
        <v>21</v>
      </c>
      <c r="M207" s="184">
        <f>G207*(1+L207/100)</f>
        <v>0</v>
      </c>
      <c r="N207" s="182">
        <v>5.1999999999999995E-4</v>
      </c>
      <c r="O207" s="182">
        <f>ROUND(E207*N207,2)</f>
        <v>0.01</v>
      </c>
      <c r="P207" s="182">
        <v>0</v>
      </c>
      <c r="Q207" s="182">
        <f>ROUND(E207*P207,2)</f>
        <v>0</v>
      </c>
      <c r="R207" s="184" t="s">
        <v>1808</v>
      </c>
      <c r="S207" s="184" t="s">
        <v>325</v>
      </c>
      <c r="T207" s="185" t="s">
        <v>325</v>
      </c>
      <c r="U207" s="159">
        <v>4.9000000000000002E-2</v>
      </c>
      <c r="V207" s="159">
        <f>ROUND(E207*U207,2)</f>
        <v>0.74</v>
      </c>
      <c r="W207" s="159"/>
      <c r="X207" s="159" t="s">
        <v>207</v>
      </c>
      <c r="Y207" s="149"/>
      <c r="Z207" s="149"/>
      <c r="AA207" s="149"/>
      <c r="AB207" s="149"/>
      <c r="AC207" s="149"/>
      <c r="AD207" s="149"/>
      <c r="AE207" s="149"/>
      <c r="AF207" s="149"/>
      <c r="AG207" s="149" t="s">
        <v>1575</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71">
        <v>56</v>
      </c>
      <c r="B208" s="172" t="s">
        <v>1811</v>
      </c>
      <c r="C208" s="187" t="s">
        <v>1812</v>
      </c>
      <c r="D208" s="173" t="s">
        <v>1432</v>
      </c>
      <c r="E208" s="174">
        <v>12</v>
      </c>
      <c r="F208" s="175"/>
      <c r="G208" s="176">
        <f>ROUND(E208*F208,2)</f>
        <v>0</v>
      </c>
      <c r="H208" s="175">
        <v>216.92</v>
      </c>
      <c r="I208" s="176">
        <f>ROUND(E208*H208,2)</f>
        <v>2603.04</v>
      </c>
      <c r="J208" s="175">
        <v>109.08</v>
      </c>
      <c r="K208" s="176">
        <f>ROUND(E208*J208,2)</f>
        <v>1308.96</v>
      </c>
      <c r="L208" s="176">
        <v>21</v>
      </c>
      <c r="M208" s="176">
        <f>G208*(1+L208/100)</f>
        <v>0</v>
      </c>
      <c r="N208" s="174">
        <v>5.7000000000000002E-3</v>
      </c>
      <c r="O208" s="174">
        <f>ROUND(E208*N208,2)</f>
        <v>7.0000000000000007E-2</v>
      </c>
      <c r="P208" s="174">
        <v>0</v>
      </c>
      <c r="Q208" s="174">
        <f>ROUND(E208*P208,2)</f>
        <v>0</v>
      </c>
      <c r="R208" s="176" t="s">
        <v>1808</v>
      </c>
      <c r="S208" s="176" t="s">
        <v>325</v>
      </c>
      <c r="T208" s="177" t="s">
        <v>325</v>
      </c>
      <c r="U208" s="159">
        <v>0.22991</v>
      </c>
      <c r="V208" s="159">
        <f>ROUND(E208*U208,2)</f>
        <v>2.76</v>
      </c>
      <c r="W208" s="159"/>
      <c r="X208" s="159" t="s">
        <v>207</v>
      </c>
      <c r="Y208" s="149"/>
      <c r="Z208" s="149"/>
      <c r="AA208" s="149"/>
      <c r="AB208" s="149"/>
      <c r="AC208" s="149"/>
      <c r="AD208" s="149"/>
      <c r="AE208" s="149"/>
      <c r="AF208" s="149"/>
      <c r="AG208" s="149" t="s">
        <v>1575</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53" t="s">
        <v>1813</v>
      </c>
      <c r="D209" s="254"/>
      <c r="E209" s="254"/>
      <c r="F209" s="254"/>
      <c r="G209" s="254"/>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322</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78" t="str">
        <f>C209</f>
        <v>Provedení očištění povrchu a natavení jedné vrstvy modifikovaného asfaltového pásu včetně dodávky materiálů.</v>
      </c>
      <c r="BB209" s="149"/>
      <c r="BC209" s="149"/>
      <c r="BD209" s="149"/>
      <c r="BE209" s="149"/>
      <c r="BF209" s="149"/>
      <c r="BG209" s="149"/>
      <c r="BH209" s="149"/>
    </row>
    <row r="210" spans="1:60" ht="22.5" outlineLevel="1" x14ac:dyDescent="0.2">
      <c r="A210" s="179">
        <v>57</v>
      </c>
      <c r="B210" s="180" t="s">
        <v>1814</v>
      </c>
      <c r="C210" s="188" t="s">
        <v>1815</v>
      </c>
      <c r="D210" s="181" t="s">
        <v>1432</v>
      </c>
      <c r="E210" s="182">
        <v>15</v>
      </c>
      <c r="F210" s="183"/>
      <c r="G210" s="184">
        <f>ROUND(E210*F210,2)</f>
        <v>0</v>
      </c>
      <c r="H210" s="183">
        <v>230.6</v>
      </c>
      <c r="I210" s="184">
        <f>ROUND(E210*H210,2)</f>
        <v>3459</v>
      </c>
      <c r="J210" s="183">
        <v>125.9</v>
      </c>
      <c r="K210" s="184">
        <f>ROUND(E210*J210,2)</f>
        <v>1888.5</v>
      </c>
      <c r="L210" s="184">
        <v>21</v>
      </c>
      <c r="M210" s="184">
        <f>G210*(1+L210/100)</f>
        <v>0</v>
      </c>
      <c r="N210" s="182">
        <v>6.1000000000000004E-3</v>
      </c>
      <c r="O210" s="182">
        <f>ROUND(E210*N210,2)</f>
        <v>0.09</v>
      </c>
      <c r="P210" s="182">
        <v>0</v>
      </c>
      <c r="Q210" s="182">
        <f>ROUND(E210*P210,2)</f>
        <v>0</v>
      </c>
      <c r="R210" s="184" t="s">
        <v>1808</v>
      </c>
      <c r="S210" s="184" t="s">
        <v>325</v>
      </c>
      <c r="T210" s="185" t="s">
        <v>325</v>
      </c>
      <c r="U210" s="159">
        <v>0.26600000000000001</v>
      </c>
      <c r="V210" s="159">
        <f>ROUND(E210*U210,2)</f>
        <v>3.99</v>
      </c>
      <c r="W210" s="159"/>
      <c r="X210" s="159" t="s">
        <v>207</v>
      </c>
      <c r="Y210" s="149"/>
      <c r="Z210" s="149"/>
      <c r="AA210" s="149"/>
      <c r="AB210" s="149"/>
      <c r="AC210" s="149"/>
      <c r="AD210" s="149"/>
      <c r="AE210" s="149"/>
      <c r="AF210" s="149"/>
      <c r="AG210" s="149" t="s">
        <v>1575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71">
        <v>58</v>
      </c>
      <c r="B211" s="172" t="s">
        <v>1816</v>
      </c>
      <c r="C211" s="187" t="s">
        <v>1817</v>
      </c>
      <c r="D211" s="173" t="s">
        <v>0</v>
      </c>
      <c r="E211" s="174">
        <v>103.941</v>
      </c>
      <c r="F211" s="175"/>
      <c r="G211" s="176">
        <f>ROUND(E211*F211,2)</f>
        <v>0</v>
      </c>
      <c r="H211" s="175">
        <v>0</v>
      </c>
      <c r="I211" s="176">
        <f>ROUND(E211*H211,2)</f>
        <v>0</v>
      </c>
      <c r="J211" s="175">
        <v>4.0999999999999996</v>
      </c>
      <c r="K211" s="176">
        <f>ROUND(E211*J211,2)</f>
        <v>426.16</v>
      </c>
      <c r="L211" s="176">
        <v>21</v>
      </c>
      <c r="M211" s="176">
        <f>G211*(1+L211/100)</f>
        <v>0</v>
      </c>
      <c r="N211" s="174">
        <v>0</v>
      </c>
      <c r="O211" s="174">
        <f>ROUND(E211*N211,2)</f>
        <v>0</v>
      </c>
      <c r="P211" s="174">
        <v>0</v>
      </c>
      <c r="Q211" s="174">
        <f>ROUND(E211*P211,2)</f>
        <v>0</v>
      </c>
      <c r="R211" s="176" t="s">
        <v>1808</v>
      </c>
      <c r="S211" s="176" t="s">
        <v>325</v>
      </c>
      <c r="T211" s="177" t="s">
        <v>325</v>
      </c>
      <c r="U211" s="159">
        <v>0</v>
      </c>
      <c r="V211" s="159">
        <f>ROUND(E211*U211,2)</f>
        <v>0</v>
      </c>
      <c r="W211" s="159"/>
      <c r="X211" s="159" t="s">
        <v>1803</v>
      </c>
      <c r="Y211" s="149"/>
      <c r="Z211" s="149"/>
      <c r="AA211" s="149"/>
      <c r="AB211" s="149"/>
      <c r="AC211" s="149"/>
      <c r="AD211" s="149"/>
      <c r="AE211" s="149"/>
      <c r="AF211" s="149"/>
      <c r="AG211" s="149" t="s">
        <v>1804</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264" t="s">
        <v>1818</v>
      </c>
      <c r="D212" s="265"/>
      <c r="E212" s="265"/>
      <c r="F212" s="265"/>
      <c r="G212" s="265"/>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1577</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x14ac:dyDescent="0.2">
      <c r="A213" s="161" t="s">
        <v>314</v>
      </c>
      <c r="B213" s="162" t="s">
        <v>150</v>
      </c>
      <c r="C213" s="186" t="s">
        <v>151</v>
      </c>
      <c r="D213" s="163"/>
      <c r="E213" s="164"/>
      <c r="F213" s="165"/>
      <c r="G213" s="165">
        <f>SUMIF(AG214:AG222,"&lt;&gt;NOR",G214:G222)</f>
        <v>0</v>
      </c>
      <c r="H213" s="165"/>
      <c r="I213" s="165">
        <f>SUM(I214:I222)</f>
        <v>2682.46</v>
      </c>
      <c r="J213" s="165"/>
      <c r="K213" s="165">
        <f>SUM(K214:K222)</f>
        <v>2510.1800000000003</v>
      </c>
      <c r="L213" s="165"/>
      <c r="M213" s="165">
        <f>SUM(M214:M222)</f>
        <v>0</v>
      </c>
      <c r="N213" s="164"/>
      <c r="O213" s="164">
        <f>SUM(O214:O222)</f>
        <v>0</v>
      </c>
      <c r="P213" s="164"/>
      <c r="Q213" s="164">
        <f>SUM(Q214:Q222)</f>
        <v>0</v>
      </c>
      <c r="R213" s="165"/>
      <c r="S213" s="165"/>
      <c r="T213" s="166"/>
      <c r="U213" s="160"/>
      <c r="V213" s="160">
        <f>SUM(V214:V222)</f>
        <v>3.98</v>
      </c>
      <c r="W213" s="160"/>
      <c r="X213" s="160"/>
      <c r="AG213" t="s">
        <v>315</v>
      </c>
    </row>
    <row r="214" spans="1:60" ht="33.75" outlineLevel="1" x14ac:dyDescent="0.2">
      <c r="A214" s="171">
        <v>59</v>
      </c>
      <c r="B214" s="172" t="s">
        <v>1819</v>
      </c>
      <c r="C214" s="187" t="s">
        <v>1820</v>
      </c>
      <c r="D214" s="173" t="s">
        <v>730</v>
      </c>
      <c r="E214" s="174">
        <v>2.4</v>
      </c>
      <c r="F214" s="175"/>
      <c r="G214" s="176">
        <f>ROUND(E214*F214,2)</f>
        <v>0</v>
      </c>
      <c r="H214" s="175">
        <v>148.28</v>
      </c>
      <c r="I214" s="176">
        <f>ROUND(E214*H214,2)</f>
        <v>355.87</v>
      </c>
      <c r="J214" s="175">
        <v>248.22</v>
      </c>
      <c r="K214" s="176">
        <f>ROUND(E214*J214,2)</f>
        <v>595.73</v>
      </c>
      <c r="L214" s="176">
        <v>21</v>
      </c>
      <c r="M214" s="176">
        <f>G214*(1+L214/100)</f>
        <v>0</v>
      </c>
      <c r="N214" s="174">
        <v>1.48E-3</v>
      </c>
      <c r="O214" s="174">
        <f>ROUND(E214*N214,2)</f>
        <v>0</v>
      </c>
      <c r="P214" s="174">
        <v>0</v>
      </c>
      <c r="Q214" s="174">
        <f>ROUND(E214*P214,2)</f>
        <v>0</v>
      </c>
      <c r="R214" s="176" t="s">
        <v>1821</v>
      </c>
      <c r="S214" s="176" t="s">
        <v>325</v>
      </c>
      <c r="T214" s="177" t="s">
        <v>325</v>
      </c>
      <c r="U214" s="159">
        <v>0.42549999999999999</v>
      </c>
      <c r="V214" s="159">
        <f>ROUND(E214*U214,2)</f>
        <v>1.02</v>
      </c>
      <c r="W214" s="159"/>
      <c r="X214" s="159" t="s">
        <v>207</v>
      </c>
      <c r="Y214" s="149"/>
      <c r="Z214" s="149"/>
      <c r="AA214" s="149"/>
      <c r="AB214" s="149"/>
      <c r="AC214" s="149"/>
      <c r="AD214" s="149"/>
      <c r="AE214" s="149"/>
      <c r="AF214" s="149"/>
      <c r="AG214" s="149" t="s">
        <v>1575</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253" t="s">
        <v>1822</v>
      </c>
      <c r="D215" s="254"/>
      <c r="E215" s="254"/>
      <c r="F215" s="254"/>
      <c r="G215" s="254"/>
      <c r="H215" s="159"/>
      <c r="I215" s="159"/>
      <c r="J215" s="159"/>
      <c r="K215" s="159"/>
      <c r="L215" s="159"/>
      <c r="M215" s="159"/>
      <c r="N215" s="158"/>
      <c r="O215" s="158"/>
      <c r="P215" s="158"/>
      <c r="Q215" s="158"/>
      <c r="R215" s="159"/>
      <c r="S215" s="159"/>
      <c r="T215" s="159"/>
      <c r="U215" s="159"/>
      <c r="V215" s="159"/>
      <c r="W215" s="159"/>
      <c r="X215" s="159"/>
      <c r="Y215" s="149"/>
      <c r="Z215" s="149"/>
      <c r="AA215" s="149"/>
      <c r="AB215" s="149"/>
      <c r="AC215" s="149"/>
      <c r="AD215" s="149"/>
      <c r="AE215" s="149"/>
      <c r="AF215" s="149"/>
      <c r="AG215" s="149" t="s">
        <v>322</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4" t="s">
        <v>1823</v>
      </c>
      <c r="D216" s="192"/>
      <c r="E216" s="193">
        <v>2.4</v>
      </c>
      <c r="F216" s="159"/>
      <c r="G216" s="159"/>
      <c r="H216" s="159"/>
      <c r="I216" s="159"/>
      <c r="J216" s="159"/>
      <c r="K216" s="159"/>
      <c r="L216" s="159"/>
      <c r="M216" s="159"/>
      <c r="N216" s="158"/>
      <c r="O216" s="158"/>
      <c r="P216" s="158"/>
      <c r="Q216" s="158"/>
      <c r="R216" s="159"/>
      <c r="S216" s="159"/>
      <c r="T216" s="159"/>
      <c r="U216" s="159"/>
      <c r="V216" s="159"/>
      <c r="W216" s="159"/>
      <c r="X216" s="159"/>
      <c r="Y216" s="149"/>
      <c r="Z216" s="149"/>
      <c r="AA216" s="149"/>
      <c r="AB216" s="149"/>
      <c r="AC216" s="149"/>
      <c r="AD216" s="149"/>
      <c r="AE216" s="149"/>
      <c r="AF216" s="149"/>
      <c r="AG216" s="149" t="s">
        <v>1579</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71">
        <v>60</v>
      </c>
      <c r="B217" s="172" t="s">
        <v>1824</v>
      </c>
      <c r="C217" s="187" t="s">
        <v>1825</v>
      </c>
      <c r="D217" s="173" t="s">
        <v>730</v>
      </c>
      <c r="E217" s="174">
        <v>10.5</v>
      </c>
      <c r="F217" s="175"/>
      <c r="G217" s="176">
        <f>ROUND(E217*F217,2)</f>
        <v>0</v>
      </c>
      <c r="H217" s="175">
        <v>6.08</v>
      </c>
      <c r="I217" s="176">
        <f>ROUND(E217*H217,2)</f>
        <v>63.84</v>
      </c>
      <c r="J217" s="175">
        <v>171.92</v>
      </c>
      <c r="K217" s="176">
        <f>ROUND(E217*J217,2)</f>
        <v>1805.16</v>
      </c>
      <c r="L217" s="176">
        <v>21</v>
      </c>
      <c r="M217" s="176">
        <f>G217*(1+L217/100)</f>
        <v>0</v>
      </c>
      <c r="N217" s="174">
        <v>5.0000000000000002E-5</v>
      </c>
      <c r="O217" s="174">
        <f>ROUND(E217*N217,2)</f>
        <v>0</v>
      </c>
      <c r="P217" s="174">
        <v>0</v>
      </c>
      <c r="Q217" s="174">
        <f>ROUND(E217*P217,2)</f>
        <v>0</v>
      </c>
      <c r="R217" s="176" t="s">
        <v>1821</v>
      </c>
      <c r="S217" s="176" t="s">
        <v>325</v>
      </c>
      <c r="T217" s="177" t="s">
        <v>325</v>
      </c>
      <c r="U217" s="159">
        <v>0.28210000000000002</v>
      </c>
      <c r="V217" s="159">
        <f>ROUND(E217*U217,2)</f>
        <v>2.96</v>
      </c>
      <c r="W217" s="159"/>
      <c r="X217" s="159" t="s">
        <v>207</v>
      </c>
      <c r="Y217" s="149"/>
      <c r="Z217" s="149"/>
      <c r="AA217" s="149"/>
      <c r="AB217" s="149"/>
      <c r="AC217" s="149"/>
      <c r="AD217" s="149"/>
      <c r="AE217" s="149"/>
      <c r="AF217" s="149"/>
      <c r="AG217" s="149" t="s">
        <v>1575</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253" t="s">
        <v>1826</v>
      </c>
      <c r="D218" s="254"/>
      <c r="E218" s="254"/>
      <c r="F218" s="254"/>
      <c r="G218" s="254"/>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322</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194" t="s">
        <v>1827</v>
      </c>
      <c r="D219" s="192"/>
      <c r="E219" s="193">
        <v>10.5</v>
      </c>
      <c r="F219" s="159"/>
      <c r="G219" s="159"/>
      <c r="H219" s="159"/>
      <c r="I219" s="159"/>
      <c r="J219" s="159"/>
      <c r="K219" s="159"/>
      <c r="L219" s="159"/>
      <c r="M219" s="159"/>
      <c r="N219" s="158"/>
      <c r="O219" s="158"/>
      <c r="P219" s="158"/>
      <c r="Q219" s="158"/>
      <c r="R219" s="159"/>
      <c r="S219" s="159"/>
      <c r="T219" s="159"/>
      <c r="U219" s="159"/>
      <c r="V219" s="159"/>
      <c r="W219" s="159"/>
      <c r="X219" s="159"/>
      <c r="Y219" s="149"/>
      <c r="Z219" s="149"/>
      <c r="AA219" s="149"/>
      <c r="AB219" s="149"/>
      <c r="AC219" s="149"/>
      <c r="AD219" s="149"/>
      <c r="AE219" s="149"/>
      <c r="AF219" s="149"/>
      <c r="AG219" s="149" t="s">
        <v>1579</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79">
        <v>61</v>
      </c>
      <c r="B220" s="180" t="s">
        <v>1828</v>
      </c>
      <c r="C220" s="188" t="s">
        <v>1829</v>
      </c>
      <c r="D220" s="181" t="s">
        <v>730</v>
      </c>
      <c r="E220" s="182">
        <v>10.5</v>
      </c>
      <c r="F220" s="183"/>
      <c r="G220" s="184">
        <f>ROUND(E220*F220,2)</f>
        <v>0</v>
      </c>
      <c r="H220" s="183">
        <v>215.5</v>
      </c>
      <c r="I220" s="184">
        <f>ROUND(E220*H220,2)</f>
        <v>2262.75</v>
      </c>
      <c r="J220" s="183">
        <v>0</v>
      </c>
      <c r="K220" s="184">
        <f>ROUND(E220*J220,2)</f>
        <v>0</v>
      </c>
      <c r="L220" s="184">
        <v>21</v>
      </c>
      <c r="M220" s="184">
        <f>G220*(1+L220/100)</f>
        <v>0</v>
      </c>
      <c r="N220" s="182">
        <v>4.2999999999999999E-4</v>
      </c>
      <c r="O220" s="182">
        <f>ROUND(E220*N220,2)</f>
        <v>0</v>
      </c>
      <c r="P220" s="182">
        <v>0</v>
      </c>
      <c r="Q220" s="182">
        <f>ROUND(E220*P220,2)</f>
        <v>0</v>
      </c>
      <c r="R220" s="184" t="s">
        <v>1685</v>
      </c>
      <c r="S220" s="184" t="s">
        <v>325</v>
      </c>
      <c r="T220" s="185" t="s">
        <v>325</v>
      </c>
      <c r="U220" s="159">
        <v>0</v>
      </c>
      <c r="V220" s="159">
        <f>ROUND(E220*U220,2)</f>
        <v>0</v>
      </c>
      <c r="W220" s="159"/>
      <c r="X220" s="159" t="s">
        <v>1686</v>
      </c>
      <c r="Y220" s="149"/>
      <c r="Z220" s="149"/>
      <c r="AA220" s="149"/>
      <c r="AB220" s="149"/>
      <c r="AC220" s="149"/>
      <c r="AD220" s="149"/>
      <c r="AE220" s="149"/>
      <c r="AF220" s="149"/>
      <c r="AG220" s="149" t="s">
        <v>1687</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71">
        <v>62</v>
      </c>
      <c r="B221" s="172" t="s">
        <v>1830</v>
      </c>
      <c r="C221" s="187" t="s">
        <v>1831</v>
      </c>
      <c r="D221" s="173" t="s">
        <v>0</v>
      </c>
      <c r="E221" s="174">
        <v>50.833500000000001</v>
      </c>
      <c r="F221" s="175"/>
      <c r="G221" s="176">
        <f>ROUND(E221*F221,2)</f>
        <v>0</v>
      </c>
      <c r="H221" s="175">
        <v>0</v>
      </c>
      <c r="I221" s="176">
        <f>ROUND(E221*H221,2)</f>
        <v>0</v>
      </c>
      <c r="J221" s="175">
        <v>2.15</v>
      </c>
      <c r="K221" s="176">
        <f>ROUND(E221*J221,2)</f>
        <v>109.29</v>
      </c>
      <c r="L221" s="176">
        <v>21</v>
      </c>
      <c r="M221" s="176">
        <f>G221*(1+L221/100)</f>
        <v>0</v>
      </c>
      <c r="N221" s="174">
        <v>0</v>
      </c>
      <c r="O221" s="174">
        <f>ROUND(E221*N221,2)</f>
        <v>0</v>
      </c>
      <c r="P221" s="174">
        <v>0</v>
      </c>
      <c r="Q221" s="174">
        <f>ROUND(E221*P221,2)</f>
        <v>0</v>
      </c>
      <c r="R221" s="176" t="s">
        <v>1821</v>
      </c>
      <c r="S221" s="176" t="s">
        <v>325</v>
      </c>
      <c r="T221" s="177" t="s">
        <v>325</v>
      </c>
      <c r="U221" s="159">
        <v>0</v>
      </c>
      <c r="V221" s="159">
        <f>ROUND(E221*U221,2)</f>
        <v>0</v>
      </c>
      <c r="W221" s="159"/>
      <c r="X221" s="159" t="s">
        <v>1803</v>
      </c>
      <c r="Y221" s="149"/>
      <c r="Z221" s="149"/>
      <c r="AA221" s="149"/>
      <c r="AB221" s="149"/>
      <c r="AC221" s="149"/>
      <c r="AD221" s="149"/>
      <c r="AE221" s="149"/>
      <c r="AF221" s="149"/>
      <c r="AG221" s="149" t="s">
        <v>1804</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264" t="s">
        <v>1832</v>
      </c>
      <c r="D222" s="265"/>
      <c r="E222" s="265"/>
      <c r="F222" s="265"/>
      <c r="G222" s="265"/>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1577</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x14ac:dyDescent="0.2">
      <c r="A223" s="161" t="s">
        <v>314</v>
      </c>
      <c r="B223" s="162" t="s">
        <v>152</v>
      </c>
      <c r="C223" s="186" t="s">
        <v>153</v>
      </c>
      <c r="D223" s="163"/>
      <c r="E223" s="164"/>
      <c r="F223" s="165"/>
      <c r="G223" s="165">
        <f>SUMIF(AG224:AG229,"&lt;&gt;NOR",G224:G229)</f>
        <v>0</v>
      </c>
      <c r="H223" s="165"/>
      <c r="I223" s="165">
        <f>SUM(I224:I229)</f>
        <v>2286.4</v>
      </c>
      <c r="J223" s="165"/>
      <c r="K223" s="165">
        <f>SUM(K224:K229)</f>
        <v>51706.32</v>
      </c>
      <c r="L223" s="165"/>
      <c r="M223" s="165">
        <f>SUM(M224:M229)</f>
        <v>0</v>
      </c>
      <c r="N223" s="164"/>
      <c r="O223" s="164">
        <f>SUM(O224:O229)</f>
        <v>0.01</v>
      </c>
      <c r="P223" s="164"/>
      <c r="Q223" s="164">
        <f>SUM(Q224:Q229)</f>
        <v>0</v>
      </c>
      <c r="R223" s="165"/>
      <c r="S223" s="165"/>
      <c r="T223" s="166"/>
      <c r="U223" s="160"/>
      <c r="V223" s="160">
        <f>SUM(V224:V229)</f>
        <v>71.039999999999992</v>
      </c>
      <c r="W223" s="160"/>
      <c r="X223" s="160"/>
      <c r="AG223" t="s">
        <v>315</v>
      </c>
    </row>
    <row r="224" spans="1:60" outlineLevel="1" x14ac:dyDescent="0.2">
      <c r="A224" s="171">
        <v>63</v>
      </c>
      <c r="B224" s="172" t="s">
        <v>1833</v>
      </c>
      <c r="C224" s="187" t="s">
        <v>1834</v>
      </c>
      <c r="D224" s="173" t="s">
        <v>789</v>
      </c>
      <c r="E224" s="174">
        <v>160</v>
      </c>
      <c r="F224" s="175"/>
      <c r="G224" s="176">
        <f>ROUND(E224*F224,2)</f>
        <v>0</v>
      </c>
      <c r="H224" s="175">
        <v>14.29</v>
      </c>
      <c r="I224" s="176">
        <f>ROUND(E224*H224,2)</f>
        <v>2286.4</v>
      </c>
      <c r="J224" s="175">
        <v>150.21</v>
      </c>
      <c r="K224" s="176">
        <f>ROUND(E224*J224,2)</f>
        <v>24033.599999999999</v>
      </c>
      <c r="L224" s="176">
        <v>21</v>
      </c>
      <c r="M224" s="176">
        <f>G224*(1+L224/100)</f>
        <v>0</v>
      </c>
      <c r="N224" s="174">
        <v>6.0000000000000002E-5</v>
      </c>
      <c r="O224" s="174">
        <f>ROUND(E224*N224,2)</f>
        <v>0.01</v>
      </c>
      <c r="P224" s="174">
        <v>0</v>
      </c>
      <c r="Q224" s="174">
        <f>ROUND(E224*P224,2)</f>
        <v>0</v>
      </c>
      <c r="R224" s="176" t="s">
        <v>1835</v>
      </c>
      <c r="S224" s="176" t="s">
        <v>325</v>
      </c>
      <c r="T224" s="177" t="s">
        <v>325</v>
      </c>
      <c r="U224" s="159">
        <v>0.30399999999999999</v>
      </c>
      <c r="V224" s="159">
        <f>ROUND(E224*U224,2)</f>
        <v>48.64</v>
      </c>
      <c r="W224" s="159"/>
      <c r="X224" s="159" t="s">
        <v>207</v>
      </c>
      <c r="Y224" s="149"/>
      <c r="Z224" s="149"/>
      <c r="AA224" s="149"/>
      <c r="AB224" s="149"/>
      <c r="AC224" s="149"/>
      <c r="AD224" s="149"/>
      <c r="AE224" s="149"/>
      <c r="AF224" s="149"/>
      <c r="AG224" s="149" t="s">
        <v>1575</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94" t="s">
        <v>1836</v>
      </c>
      <c r="D225" s="192"/>
      <c r="E225" s="193">
        <v>128</v>
      </c>
      <c r="F225" s="159"/>
      <c r="G225" s="159"/>
      <c r="H225" s="159"/>
      <c r="I225" s="159"/>
      <c r="J225" s="159"/>
      <c r="K225" s="159"/>
      <c r="L225" s="159"/>
      <c r="M225" s="159"/>
      <c r="N225" s="158"/>
      <c r="O225" s="158"/>
      <c r="P225" s="158"/>
      <c r="Q225" s="158"/>
      <c r="R225" s="159"/>
      <c r="S225" s="159"/>
      <c r="T225" s="159"/>
      <c r="U225" s="159"/>
      <c r="V225" s="159"/>
      <c r="W225" s="159"/>
      <c r="X225" s="159"/>
      <c r="Y225" s="149"/>
      <c r="Z225" s="149"/>
      <c r="AA225" s="149"/>
      <c r="AB225" s="149"/>
      <c r="AC225" s="149"/>
      <c r="AD225" s="149"/>
      <c r="AE225" s="149"/>
      <c r="AF225" s="149"/>
      <c r="AG225" s="149" t="s">
        <v>1579</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4" t="s">
        <v>1837</v>
      </c>
      <c r="D226" s="192"/>
      <c r="E226" s="193">
        <v>32</v>
      </c>
      <c r="F226" s="159"/>
      <c r="G226" s="159"/>
      <c r="H226" s="159"/>
      <c r="I226" s="159"/>
      <c r="J226" s="159"/>
      <c r="K226" s="159"/>
      <c r="L226" s="159"/>
      <c r="M226" s="159"/>
      <c r="N226" s="158"/>
      <c r="O226" s="158"/>
      <c r="P226" s="158"/>
      <c r="Q226" s="158"/>
      <c r="R226" s="159"/>
      <c r="S226" s="159"/>
      <c r="T226" s="159"/>
      <c r="U226" s="159"/>
      <c r="V226" s="159"/>
      <c r="W226" s="159"/>
      <c r="X226" s="159"/>
      <c r="Y226" s="149"/>
      <c r="Z226" s="149"/>
      <c r="AA226" s="149"/>
      <c r="AB226" s="149"/>
      <c r="AC226" s="149"/>
      <c r="AD226" s="149"/>
      <c r="AE226" s="149"/>
      <c r="AF226" s="149"/>
      <c r="AG226" s="149" t="s">
        <v>1579</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79">
        <v>64</v>
      </c>
      <c r="B227" s="180" t="s">
        <v>1838</v>
      </c>
      <c r="C227" s="188" t="s">
        <v>1839</v>
      </c>
      <c r="D227" s="181" t="s">
        <v>730</v>
      </c>
      <c r="E227" s="182">
        <v>80</v>
      </c>
      <c r="F227" s="183"/>
      <c r="G227" s="184">
        <f>ROUND(E227*F227,2)</f>
        <v>0</v>
      </c>
      <c r="H227" s="183">
        <v>0</v>
      </c>
      <c r="I227" s="184">
        <f>ROUND(E227*H227,2)</f>
        <v>0</v>
      </c>
      <c r="J227" s="183">
        <v>333</v>
      </c>
      <c r="K227" s="184">
        <f>ROUND(E227*J227,2)</f>
        <v>26640</v>
      </c>
      <c r="L227" s="184">
        <v>21</v>
      </c>
      <c r="M227" s="184">
        <f>G227*(1+L227/100)</f>
        <v>0</v>
      </c>
      <c r="N227" s="182">
        <v>0</v>
      </c>
      <c r="O227" s="182">
        <f>ROUND(E227*N227,2)</f>
        <v>0</v>
      </c>
      <c r="P227" s="182">
        <v>0</v>
      </c>
      <c r="Q227" s="182">
        <f>ROUND(E227*P227,2)</f>
        <v>0</v>
      </c>
      <c r="R227" s="184"/>
      <c r="S227" s="184" t="s">
        <v>318</v>
      </c>
      <c r="T227" s="185" t="s">
        <v>319</v>
      </c>
      <c r="U227" s="159">
        <v>0.28000000000000003</v>
      </c>
      <c r="V227" s="159">
        <f>ROUND(E227*U227,2)</f>
        <v>22.4</v>
      </c>
      <c r="W227" s="159"/>
      <c r="X227" s="159" t="s">
        <v>207</v>
      </c>
      <c r="Y227" s="149"/>
      <c r="Z227" s="149"/>
      <c r="AA227" s="149"/>
      <c r="AB227" s="149"/>
      <c r="AC227" s="149"/>
      <c r="AD227" s="149"/>
      <c r="AE227" s="149"/>
      <c r="AF227" s="149"/>
      <c r="AG227" s="149" t="s">
        <v>1575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71">
        <v>65</v>
      </c>
      <c r="B228" s="172" t="s">
        <v>1840</v>
      </c>
      <c r="C228" s="187" t="s">
        <v>1841</v>
      </c>
      <c r="D228" s="173" t="s">
        <v>0</v>
      </c>
      <c r="E228" s="174">
        <v>529.6</v>
      </c>
      <c r="F228" s="175"/>
      <c r="G228" s="176">
        <f>ROUND(E228*F228,2)</f>
        <v>0</v>
      </c>
      <c r="H228" s="175">
        <v>0</v>
      </c>
      <c r="I228" s="176">
        <f>ROUND(E228*H228,2)</f>
        <v>0</v>
      </c>
      <c r="J228" s="175">
        <v>1.95</v>
      </c>
      <c r="K228" s="176">
        <f>ROUND(E228*J228,2)</f>
        <v>1032.72</v>
      </c>
      <c r="L228" s="176">
        <v>21</v>
      </c>
      <c r="M228" s="176">
        <f>G228*(1+L228/100)</f>
        <v>0</v>
      </c>
      <c r="N228" s="174">
        <v>0</v>
      </c>
      <c r="O228" s="174">
        <f>ROUND(E228*N228,2)</f>
        <v>0</v>
      </c>
      <c r="P228" s="174">
        <v>0</v>
      </c>
      <c r="Q228" s="174">
        <f>ROUND(E228*P228,2)</f>
        <v>0</v>
      </c>
      <c r="R228" s="176" t="s">
        <v>1835</v>
      </c>
      <c r="S228" s="176" t="s">
        <v>325</v>
      </c>
      <c r="T228" s="177" t="s">
        <v>325</v>
      </c>
      <c r="U228" s="159">
        <v>0</v>
      </c>
      <c r="V228" s="159">
        <f>ROUND(E228*U228,2)</f>
        <v>0</v>
      </c>
      <c r="W228" s="159"/>
      <c r="X228" s="159" t="s">
        <v>1803</v>
      </c>
      <c r="Y228" s="149"/>
      <c r="Z228" s="149"/>
      <c r="AA228" s="149"/>
      <c r="AB228" s="149"/>
      <c r="AC228" s="149"/>
      <c r="AD228" s="149"/>
      <c r="AE228" s="149"/>
      <c r="AF228" s="149"/>
      <c r="AG228" s="149" t="s">
        <v>1804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64" t="s">
        <v>1832</v>
      </c>
      <c r="D229" s="265"/>
      <c r="E229" s="265"/>
      <c r="F229" s="265"/>
      <c r="G229" s="265"/>
      <c r="H229" s="159"/>
      <c r="I229" s="159"/>
      <c r="J229" s="159"/>
      <c r="K229" s="159"/>
      <c r="L229" s="159"/>
      <c r="M229" s="159"/>
      <c r="N229" s="158"/>
      <c r="O229" s="158"/>
      <c r="P229" s="158"/>
      <c r="Q229" s="158"/>
      <c r="R229" s="159"/>
      <c r="S229" s="159"/>
      <c r="T229" s="159"/>
      <c r="U229" s="159"/>
      <c r="V229" s="159"/>
      <c r="W229" s="159"/>
      <c r="X229" s="159"/>
      <c r="Y229" s="149"/>
      <c r="Z229" s="149"/>
      <c r="AA229" s="149"/>
      <c r="AB229" s="149"/>
      <c r="AC229" s="149"/>
      <c r="AD229" s="149"/>
      <c r="AE229" s="149"/>
      <c r="AF229" s="149"/>
      <c r="AG229" s="149" t="s">
        <v>1577</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x14ac:dyDescent="0.2">
      <c r="A230" s="161" t="s">
        <v>314</v>
      </c>
      <c r="B230" s="162" t="s">
        <v>156</v>
      </c>
      <c r="C230" s="186" t="s">
        <v>157</v>
      </c>
      <c r="D230" s="163"/>
      <c r="E230" s="164"/>
      <c r="F230" s="165"/>
      <c r="G230" s="165">
        <f>SUMIF(AG231:AG236,"&lt;&gt;NOR",G231:G236)</f>
        <v>0</v>
      </c>
      <c r="H230" s="165"/>
      <c r="I230" s="165">
        <f>SUM(I231:I236)</f>
        <v>31.05</v>
      </c>
      <c r="J230" s="165"/>
      <c r="K230" s="165">
        <f>SUM(K231:K236)</f>
        <v>7129.95</v>
      </c>
      <c r="L230" s="165"/>
      <c r="M230" s="165">
        <f>SUM(M231:M236)</f>
        <v>0</v>
      </c>
      <c r="N230" s="164"/>
      <c r="O230" s="164">
        <f>SUM(O231:O236)</f>
        <v>0.01</v>
      </c>
      <c r="P230" s="164"/>
      <c r="Q230" s="164">
        <f>SUM(Q231:Q236)</f>
        <v>0</v>
      </c>
      <c r="R230" s="165"/>
      <c r="S230" s="165"/>
      <c r="T230" s="166"/>
      <c r="U230" s="160"/>
      <c r="V230" s="160">
        <f>SUM(V231:V236)</f>
        <v>9.7399999999999984</v>
      </c>
      <c r="W230" s="160"/>
      <c r="X230" s="160"/>
      <c r="AG230" t="s">
        <v>315</v>
      </c>
    </row>
    <row r="231" spans="1:60" outlineLevel="1" x14ac:dyDescent="0.2">
      <c r="A231" s="171">
        <v>66</v>
      </c>
      <c r="B231" s="172" t="s">
        <v>1842</v>
      </c>
      <c r="C231" s="187" t="s">
        <v>1843</v>
      </c>
      <c r="D231" s="173" t="s">
        <v>1432</v>
      </c>
      <c r="E231" s="174">
        <v>1</v>
      </c>
      <c r="F231" s="175"/>
      <c r="G231" s="176">
        <f>ROUND(E231*F231,2)</f>
        <v>0</v>
      </c>
      <c r="H231" s="175">
        <v>31.05</v>
      </c>
      <c r="I231" s="176">
        <f>ROUND(E231*H231,2)</f>
        <v>31.05</v>
      </c>
      <c r="J231" s="175">
        <v>139.94999999999999</v>
      </c>
      <c r="K231" s="176">
        <f>ROUND(E231*J231,2)</f>
        <v>139.94999999999999</v>
      </c>
      <c r="L231" s="176">
        <v>21</v>
      </c>
      <c r="M231" s="176">
        <f>G231*(1+L231/100)</f>
        <v>0</v>
      </c>
      <c r="N231" s="174">
        <v>2.4000000000000001E-4</v>
      </c>
      <c r="O231" s="174">
        <f>ROUND(E231*N231,2)</f>
        <v>0</v>
      </c>
      <c r="P231" s="174">
        <v>0</v>
      </c>
      <c r="Q231" s="174">
        <f>ROUND(E231*P231,2)</f>
        <v>0</v>
      </c>
      <c r="R231" s="176" t="s">
        <v>1844</v>
      </c>
      <c r="S231" s="176" t="s">
        <v>325</v>
      </c>
      <c r="T231" s="177" t="s">
        <v>325</v>
      </c>
      <c r="U231" s="159">
        <v>0.28699999999999998</v>
      </c>
      <c r="V231" s="159">
        <f>ROUND(E231*U231,2)</f>
        <v>0.28999999999999998</v>
      </c>
      <c r="W231" s="159"/>
      <c r="X231" s="159" t="s">
        <v>207</v>
      </c>
      <c r="Y231" s="149"/>
      <c r="Z231" s="149"/>
      <c r="AA231" s="149"/>
      <c r="AB231" s="149"/>
      <c r="AC231" s="149"/>
      <c r="AD231" s="149"/>
      <c r="AE231" s="149"/>
      <c r="AF231" s="149"/>
      <c r="AG231" s="149" t="s">
        <v>1575</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253" t="s">
        <v>1872</v>
      </c>
      <c r="D232" s="254"/>
      <c r="E232" s="254"/>
      <c r="F232" s="254"/>
      <c r="G232" s="254"/>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322</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262" t="s">
        <v>1845</v>
      </c>
      <c r="D233" s="263"/>
      <c r="E233" s="263"/>
      <c r="F233" s="263"/>
      <c r="G233" s="263"/>
      <c r="H233" s="159"/>
      <c r="I233" s="159"/>
      <c r="J233" s="159"/>
      <c r="K233" s="159"/>
      <c r="L233" s="159"/>
      <c r="M233" s="159"/>
      <c r="N233" s="158"/>
      <c r="O233" s="158"/>
      <c r="P233" s="158"/>
      <c r="Q233" s="158"/>
      <c r="R233" s="159"/>
      <c r="S233" s="159"/>
      <c r="T233" s="159"/>
      <c r="U233" s="159"/>
      <c r="V233" s="159"/>
      <c r="W233" s="159"/>
      <c r="X233" s="159"/>
      <c r="Y233" s="149"/>
      <c r="Z233" s="149"/>
      <c r="AA233" s="149"/>
      <c r="AB233" s="149"/>
      <c r="AC233" s="149"/>
      <c r="AD233" s="149"/>
      <c r="AE233" s="149"/>
      <c r="AF233" s="149"/>
      <c r="AG233" s="149" t="s">
        <v>322</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71">
        <v>67</v>
      </c>
      <c r="B234" s="172" t="s">
        <v>1846</v>
      </c>
      <c r="C234" s="187" t="s">
        <v>1847</v>
      </c>
      <c r="D234" s="173" t="s">
        <v>1432</v>
      </c>
      <c r="E234" s="174">
        <v>30</v>
      </c>
      <c r="F234" s="175"/>
      <c r="G234" s="176">
        <f>ROUND(E234*F234,2)</f>
        <v>0</v>
      </c>
      <c r="H234" s="175">
        <v>0</v>
      </c>
      <c r="I234" s="176">
        <f>ROUND(E234*H234,2)</f>
        <v>0</v>
      </c>
      <c r="J234" s="175">
        <v>233</v>
      </c>
      <c r="K234" s="176">
        <f>ROUND(E234*J234,2)</f>
        <v>6990</v>
      </c>
      <c r="L234" s="176">
        <v>21</v>
      </c>
      <c r="M234" s="176">
        <f>G234*(1+L234/100)</f>
        <v>0</v>
      </c>
      <c r="N234" s="174">
        <v>4.0000000000000002E-4</v>
      </c>
      <c r="O234" s="174">
        <f>ROUND(E234*N234,2)</f>
        <v>0.01</v>
      </c>
      <c r="P234" s="174">
        <v>0</v>
      </c>
      <c r="Q234" s="174">
        <f>ROUND(E234*P234,2)</f>
        <v>0</v>
      </c>
      <c r="R234" s="176"/>
      <c r="S234" s="176" t="s">
        <v>318</v>
      </c>
      <c r="T234" s="177" t="s">
        <v>325</v>
      </c>
      <c r="U234" s="159">
        <v>0.315</v>
      </c>
      <c r="V234" s="159">
        <f>ROUND(E234*U234,2)</f>
        <v>9.4499999999999993</v>
      </c>
      <c r="W234" s="159"/>
      <c r="X234" s="159" t="s">
        <v>207</v>
      </c>
      <c r="Y234" s="149"/>
      <c r="Z234" s="149"/>
      <c r="AA234" s="149"/>
      <c r="AB234" s="149"/>
      <c r="AC234" s="149"/>
      <c r="AD234" s="149"/>
      <c r="AE234" s="149"/>
      <c r="AF234" s="149"/>
      <c r="AG234" s="149" t="s">
        <v>1575</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253" t="s">
        <v>1845</v>
      </c>
      <c r="D235" s="254"/>
      <c r="E235" s="254"/>
      <c r="F235" s="254"/>
      <c r="G235" s="254"/>
      <c r="H235" s="159"/>
      <c r="I235" s="159"/>
      <c r="J235" s="159"/>
      <c r="K235" s="159"/>
      <c r="L235" s="159"/>
      <c r="M235" s="159"/>
      <c r="N235" s="158"/>
      <c r="O235" s="158"/>
      <c r="P235" s="158"/>
      <c r="Q235" s="158"/>
      <c r="R235" s="159"/>
      <c r="S235" s="159"/>
      <c r="T235" s="159"/>
      <c r="U235" s="159"/>
      <c r="V235" s="159"/>
      <c r="W235" s="159"/>
      <c r="X235" s="159"/>
      <c r="Y235" s="149"/>
      <c r="Z235" s="149"/>
      <c r="AA235" s="149"/>
      <c r="AB235" s="149"/>
      <c r="AC235" s="149"/>
      <c r="AD235" s="149"/>
      <c r="AE235" s="149"/>
      <c r="AF235" s="149"/>
      <c r="AG235" s="149" t="s">
        <v>322</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94" t="s">
        <v>1848</v>
      </c>
      <c r="D236" s="192"/>
      <c r="E236" s="193">
        <v>30</v>
      </c>
      <c r="F236" s="159"/>
      <c r="G236" s="159"/>
      <c r="H236" s="159"/>
      <c r="I236" s="159"/>
      <c r="J236" s="159"/>
      <c r="K236" s="159"/>
      <c r="L236" s="159"/>
      <c r="M236" s="159"/>
      <c r="N236" s="158"/>
      <c r="O236" s="158"/>
      <c r="P236" s="158"/>
      <c r="Q236" s="158"/>
      <c r="R236" s="159"/>
      <c r="S236" s="159"/>
      <c r="T236" s="159"/>
      <c r="U236" s="159"/>
      <c r="V236" s="159"/>
      <c r="W236" s="159"/>
      <c r="X236" s="159"/>
      <c r="Y236" s="149"/>
      <c r="Z236" s="149"/>
      <c r="AA236" s="149"/>
      <c r="AB236" s="149"/>
      <c r="AC236" s="149"/>
      <c r="AD236" s="149"/>
      <c r="AE236" s="149"/>
      <c r="AF236" s="149"/>
      <c r="AG236" s="149" t="s">
        <v>1579</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x14ac:dyDescent="0.2">
      <c r="A237" s="161" t="s">
        <v>314</v>
      </c>
      <c r="B237" s="162" t="s">
        <v>249</v>
      </c>
      <c r="C237" s="186" t="s">
        <v>250</v>
      </c>
      <c r="D237" s="163"/>
      <c r="E237" s="164"/>
      <c r="F237" s="165"/>
      <c r="G237" s="165">
        <f>SUMIF(AG238:AG240,"&lt;&gt;NOR",G238:G240)</f>
        <v>0</v>
      </c>
      <c r="H237" s="165"/>
      <c r="I237" s="165">
        <f>SUM(I238:I240)</f>
        <v>1137.5999999999999</v>
      </c>
      <c r="J237" s="165"/>
      <c r="K237" s="165">
        <f>SUM(K238:K240)</f>
        <v>1322.4</v>
      </c>
      <c r="L237" s="165"/>
      <c r="M237" s="165">
        <f>SUM(M238:M240)</f>
        <v>0</v>
      </c>
      <c r="N237" s="164"/>
      <c r="O237" s="164">
        <f>SUM(O238:O240)</f>
        <v>0.02</v>
      </c>
      <c r="P237" s="164"/>
      <c r="Q237" s="164">
        <f>SUM(Q238:Q240)</f>
        <v>0</v>
      </c>
      <c r="R237" s="165"/>
      <c r="S237" s="165"/>
      <c r="T237" s="166"/>
      <c r="U237" s="160"/>
      <c r="V237" s="160">
        <f>SUM(V238:V240)</f>
        <v>2.6</v>
      </c>
      <c r="W237" s="160"/>
      <c r="X237" s="160"/>
      <c r="AG237" t="s">
        <v>315</v>
      </c>
    </row>
    <row r="238" spans="1:60" ht="22.5" outlineLevel="1" x14ac:dyDescent="0.2">
      <c r="A238" s="171">
        <v>68</v>
      </c>
      <c r="B238" s="172" t="s">
        <v>1849</v>
      </c>
      <c r="C238" s="187" t="s">
        <v>1850</v>
      </c>
      <c r="D238" s="173" t="s">
        <v>730</v>
      </c>
      <c r="E238" s="174">
        <v>20</v>
      </c>
      <c r="F238" s="175"/>
      <c r="G238" s="176">
        <f>ROUND(E238*F238,2)</f>
        <v>0</v>
      </c>
      <c r="H238" s="175">
        <v>56.88</v>
      </c>
      <c r="I238" s="176">
        <f>ROUND(E238*H238,2)</f>
        <v>1137.5999999999999</v>
      </c>
      <c r="J238" s="175">
        <v>66.12</v>
      </c>
      <c r="K238" s="176">
        <f>ROUND(E238*J238,2)</f>
        <v>1322.4</v>
      </c>
      <c r="L238" s="176">
        <v>21</v>
      </c>
      <c r="M238" s="176">
        <f>G238*(1+L238/100)</f>
        <v>0</v>
      </c>
      <c r="N238" s="174">
        <v>9.8999999999999999E-4</v>
      </c>
      <c r="O238" s="174">
        <f>ROUND(E238*N238,2)</f>
        <v>0.02</v>
      </c>
      <c r="P238" s="174">
        <v>0</v>
      </c>
      <c r="Q238" s="174">
        <f>ROUND(E238*P238,2)</f>
        <v>0</v>
      </c>
      <c r="R238" s="176" t="s">
        <v>249</v>
      </c>
      <c r="S238" s="176" t="s">
        <v>325</v>
      </c>
      <c r="T238" s="177" t="s">
        <v>325</v>
      </c>
      <c r="U238" s="159">
        <v>0.13</v>
      </c>
      <c r="V238" s="159">
        <f>ROUND(E238*U238,2)</f>
        <v>2.6</v>
      </c>
      <c r="W238" s="159"/>
      <c r="X238" s="159" t="s">
        <v>207</v>
      </c>
      <c r="Y238" s="149"/>
      <c r="Z238" s="149"/>
      <c r="AA238" s="149"/>
      <c r="AB238" s="149"/>
      <c r="AC238" s="149"/>
      <c r="AD238" s="149"/>
      <c r="AE238" s="149"/>
      <c r="AF238" s="149"/>
      <c r="AG238" s="149" t="s">
        <v>1575</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253" t="s">
        <v>1851</v>
      </c>
      <c r="D239" s="254"/>
      <c r="E239" s="254"/>
      <c r="F239" s="254"/>
      <c r="G239" s="254"/>
      <c r="H239" s="159"/>
      <c r="I239" s="159"/>
      <c r="J239" s="159"/>
      <c r="K239" s="159"/>
      <c r="L239" s="159"/>
      <c r="M239" s="159"/>
      <c r="N239" s="158"/>
      <c r="O239" s="158"/>
      <c r="P239" s="158"/>
      <c r="Q239" s="158"/>
      <c r="R239" s="159"/>
      <c r="S239" s="159"/>
      <c r="T239" s="159"/>
      <c r="U239" s="159"/>
      <c r="V239" s="159"/>
      <c r="W239" s="159"/>
      <c r="X239" s="159"/>
      <c r="Y239" s="149"/>
      <c r="Z239" s="149"/>
      <c r="AA239" s="149"/>
      <c r="AB239" s="149"/>
      <c r="AC239" s="149"/>
      <c r="AD239" s="149"/>
      <c r="AE239" s="149"/>
      <c r="AF239" s="149"/>
      <c r="AG239" s="149" t="s">
        <v>322</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194" t="s">
        <v>1852</v>
      </c>
      <c r="D240" s="192"/>
      <c r="E240" s="193">
        <v>20</v>
      </c>
      <c r="F240" s="159"/>
      <c r="G240" s="159"/>
      <c r="H240" s="159"/>
      <c r="I240" s="159"/>
      <c r="J240" s="159"/>
      <c r="K240" s="159"/>
      <c r="L240" s="159"/>
      <c r="M240" s="159"/>
      <c r="N240" s="158"/>
      <c r="O240" s="158"/>
      <c r="P240" s="158"/>
      <c r="Q240" s="158"/>
      <c r="R240" s="159"/>
      <c r="S240" s="159"/>
      <c r="T240" s="159"/>
      <c r="U240" s="159"/>
      <c r="V240" s="159"/>
      <c r="W240" s="159"/>
      <c r="X240" s="159"/>
      <c r="Y240" s="149"/>
      <c r="Z240" s="149"/>
      <c r="AA240" s="149"/>
      <c r="AB240" s="149"/>
      <c r="AC240" s="149"/>
      <c r="AD240" s="149"/>
      <c r="AE240" s="149"/>
      <c r="AF240" s="149"/>
      <c r="AG240" s="149" t="s">
        <v>1579</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x14ac:dyDescent="0.2">
      <c r="A241" s="161" t="s">
        <v>314</v>
      </c>
      <c r="B241" s="162" t="s">
        <v>251</v>
      </c>
      <c r="C241" s="186" t="s">
        <v>252</v>
      </c>
      <c r="D241" s="163"/>
      <c r="E241" s="164"/>
      <c r="F241" s="165"/>
      <c r="G241" s="165">
        <f>SUMIF(AG242:AG242,"&lt;&gt;NOR",G242:G242)</f>
        <v>0</v>
      </c>
      <c r="H241" s="165"/>
      <c r="I241" s="165">
        <f>SUM(I242:I242)</f>
        <v>0</v>
      </c>
      <c r="J241" s="165"/>
      <c r="K241" s="165">
        <f>SUM(K242:K242)</f>
        <v>2391.62</v>
      </c>
      <c r="L241" s="165"/>
      <c r="M241" s="165">
        <f>SUM(M242:M242)</f>
        <v>0</v>
      </c>
      <c r="N241" s="164"/>
      <c r="O241" s="164">
        <f>SUM(O242:O242)</f>
        <v>0</v>
      </c>
      <c r="P241" s="164"/>
      <c r="Q241" s="164">
        <f>SUM(Q242:Q242)</f>
        <v>0</v>
      </c>
      <c r="R241" s="165"/>
      <c r="S241" s="165"/>
      <c r="T241" s="166"/>
      <c r="U241" s="160"/>
      <c r="V241" s="160">
        <f>SUM(V242:V242)</f>
        <v>4.2300000000000004</v>
      </c>
      <c r="W241" s="160"/>
      <c r="X241" s="160"/>
      <c r="AG241" t="s">
        <v>315</v>
      </c>
    </row>
    <row r="242" spans="1:60" outlineLevel="1" x14ac:dyDescent="0.2">
      <c r="A242" s="179">
        <v>69</v>
      </c>
      <c r="B242" s="180" t="s">
        <v>1853</v>
      </c>
      <c r="C242" s="188" t="s">
        <v>1854</v>
      </c>
      <c r="D242" s="181" t="s">
        <v>395</v>
      </c>
      <c r="E242" s="182">
        <v>1</v>
      </c>
      <c r="F242" s="183"/>
      <c r="G242" s="184">
        <f>ROUND(E242*F242,2)</f>
        <v>0</v>
      </c>
      <c r="H242" s="183">
        <v>0</v>
      </c>
      <c r="I242" s="184">
        <f>ROUND(E242*H242,2)</f>
        <v>0</v>
      </c>
      <c r="J242" s="183">
        <v>2391.62</v>
      </c>
      <c r="K242" s="184">
        <f>ROUND(E242*J242,2)</f>
        <v>2391.62</v>
      </c>
      <c r="L242" s="184">
        <v>21</v>
      </c>
      <c r="M242" s="184">
        <f>G242*(1+L242/100)</f>
        <v>0</v>
      </c>
      <c r="N242" s="182">
        <v>0</v>
      </c>
      <c r="O242" s="182">
        <f>ROUND(E242*N242,2)</f>
        <v>0</v>
      </c>
      <c r="P242" s="182">
        <v>0</v>
      </c>
      <c r="Q242" s="182">
        <f>ROUND(E242*P242,2)</f>
        <v>0</v>
      </c>
      <c r="R242" s="184"/>
      <c r="S242" s="184" t="s">
        <v>318</v>
      </c>
      <c r="T242" s="185" t="s">
        <v>1763</v>
      </c>
      <c r="U242" s="159">
        <v>4.2300000000000004</v>
      </c>
      <c r="V242" s="159">
        <f>ROUND(E242*U242,2)</f>
        <v>4.2300000000000004</v>
      </c>
      <c r="W242" s="159"/>
      <c r="X242" s="159" t="s">
        <v>207</v>
      </c>
      <c r="Y242" s="149"/>
      <c r="Z242" s="149"/>
      <c r="AA242" s="149"/>
      <c r="AB242" s="149"/>
      <c r="AC242" s="149"/>
      <c r="AD242" s="149"/>
      <c r="AE242" s="149"/>
      <c r="AF242" s="149"/>
      <c r="AG242" s="149" t="s">
        <v>1575</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x14ac:dyDescent="0.2">
      <c r="A243" s="161" t="s">
        <v>314</v>
      </c>
      <c r="B243" s="162" t="s">
        <v>253</v>
      </c>
      <c r="C243" s="186" t="s">
        <v>254</v>
      </c>
      <c r="D243" s="163"/>
      <c r="E243" s="164"/>
      <c r="F243" s="165"/>
      <c r="G243" s="165">
        <f>SUMIF(AG244:AG244,"&lt;&gt;NOR",G244:G244)</f>
        <v>0</v>
      </c>
      <c r="H243" s="165"/>
      <c r="I243" s="165">
        <f>SUM(I244:I244)</f>
        <v>0</v>
      </c>
      <c r="J243" s="165"/>
      <c r="K243" s="165">
        <f>SUM(K244:K244)</f>
        <v>389</v>
      </c>
      <c r="L243" s="165"/>
      <c r="M243" s="165">
        <f>SUM(M244:M244)</f>
        <v>0</v>
      </c>
      <c r="N243" s="164"/>
      <c r="O243" s="164">
        <f>SUM(O244:O244)</f>
        <v>0</v>
      </c>
      <c r="P243" s="164"/>
      <c r="Q243" s="164">
        <f>SUM(Q244:Q244)</f>
        <v>0</v>
      </c>
      <c r="R243" s="165"/>
      <c r="S243" s="165"/>
      <c r="T243" s="166"/>
      <c r="U243" s="160"/>
      <c r="V243" s="160">
        <f>SUM(V244:V244)</f>
        <v>0</v>
      </c>
      <c r="W243" s="160"/>
      <c r="X243" s="160"/>
      <c r="AG243" t="s">
        <v>315</v>
      </c>
    </row>
    <row r="244" spans="1:60" outlineLevel="1" x14ac:dyDescent="0.2">
      <c r="A244" s="179">
        <v>70</v>
      </c>
      <c r="B244" s="180" t="s">
        <v>1855</v>
      </c>
      <c r="C244" s="188" t="s">
        <v>1856</v>
      </c>
      <c r="D244" s="181" t="s">
        <v>395</v>
      </c>
      <c r="E244" s="182">
        <v>1</v>
      </c>
      <c r="F244" s="183"/>
      <c r="G244" s="184">
        <f>ROUND(E244*F244,2)</f>
        <v>0</v>
      </c>
      <c r="H244" s="183">
        <v>0</v>
      </c>
      <c r="I244" s="184">
        <f>ROUND(E244*H244,2)</f>
        <v>0</v>
      </c>
      <c r="J244" s="183">
        <v>389</v>
      </c>
      <c r="K244" s="184">
        <f>ROUND(E244*J244,2)</f>
        <v>389</v>
      </c>
      <c r="L244" s="184">
        <v>21</v>
      </c>
      <c r="M244" s="184">
        <f>G244*(1+L244/100)</f>
        <v>0</v>
      </c>
      <c r="N244" s="182">
        <v>0</v>
      </c>
      <c r="O244" s="182">
        <f>ROUND(E244*N244,2)</f>
        <v>0</v>
      </c>
      <c r="P244" s="182">
        <v>0</v>
      </c>
      <c r="Q244" s="182">
        <f>ROUND(E244*P244,2)</f>
        <v>0</v>
      </c>
      <c r="R244" s="184"/>
      <c r="S244" s="184" t="s">
        <v>325</v>
      </c>
      <c r="T244" s="185" t="s">
        <v>319</v>
      </c>
      <c r="U244" s="159">
        <v>0</v>
      </c>
      <c r="V244" s="159">
        <f>ROUND(E244*U244,2)</f>
        <v>0</v>
      </c>
      <c r="W244" s="159"/>
      <c r="X244" s="159" t="s">
        <v>207</v>
      </c>
      <c r="Y244" s="149"/>
      <c r="Z244" s="149"/>
      <c r="AA244" s="149"/>
      <c r="AB244" s="149"/>
      <c r="AC244" s="149"/>
      <c r="AD244" s="149"/>
      <c r="AE244" s="149"/>
      <c r="AF244" s="149"/>
      <c r="AG244" s="149" t="s">
        <v>1575</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x14ac:dyDescent="0.2">
      <c r="A245" s="161" t="s">
        <v>314</v>
      </c>
      <c r="B245" s="162" t="s">
        <v>282</v>
      </c>
      <c r="C245" s="186" t="s">
        <v>145</v>
      </c>
      <c r="D245" s="163"/>
      <c r="E245" s="164"/>
      <c r="F245" s="165"/>
      <c r="G245" s="165">
        <f>SUMIF(AG246:AG253,"&lt;&gt;NOR",G246:G253)</f>
        <v>0</v>
      </c>
      <c r="H245" s="165"/>
      <c r="I245" s="165">
        <f>SUM(I246:I253)</f>
        <v>0</v>
      </c>
      <c r="J245" s="165"/>
      <c r="K245" s="165">
        <f>SUM(K246:K253)</f>
        <v>32089.52</v>
      </c>
      <c r="L245" s="165"/>
      <c r="M245" s="165">
        <f>SUM(M246:M253)</f>
        <v>0</v>
      </c>
      <c r="N245" s="164"/>
      <c r="O245" s="164">
        <f>SUM(O246:O253)</f>
        <v>0</v>
      </c>
      <c r="P245" s="164"/>
      <c r="Q245" s="164">
        <f>SUM(Q246:Q253)</f>
        <v>0</v>
      </c>
      <c r="R245" s="165"/>
      <c r="S245" s="165"/>
      <c r="T245" s="166"/>
      <c r="U245" s="160"/>
      <c r="V245" s="160">
        <f>SUM(V246:V253)</f>
        <v>21.409999999999997</v>
      </c>
      <c r="W245" s="160"/>
      <c r="X245" s="160"/>
      <c r="AG245" t="s">
        <v>315</v>
      </c>
    </row>
    <row r="246" spans="1:60" outlineLevel="1" x14ac:dyDescent="0.2">
      <c r="A246" s="171">
        <v>71</v>
      </c>
      <c r="B246" s="172" t="s">
        <v>1857</v>
      </c>
      <c r="C246" s="187" t="s">
        <v>1858</v>
      </c>
      <c r="D246" s="173" t="s">
        <v>1717</v>
      </c>
      <c r="E246" s="174">
        <v>247.68476000000001</v>
      </c>
      <c r="F246" s="175"/>
      <c r="G246" s="176">
        <f>ROUND(E246*F246,2)</f>
        <v>0</v>
      </c>
      <c r="H246" s="175">
        <v>0</v>
      </c>
      <c r="I246" s="176">
        <f>ROUND(E246*H246,2)</f>
        <v>0</v>
      </c>
      <c r="J246" s="175">
        <v>17.100000000000001</v>
      </c>
      <c r="K246" s="176">
        <f>ROUND(E246*J246,2)</f>
        <v>4235.41</v>
      </c>
      <c r="L246" s="176">
        <v>21</v>
      </c>
      <c r="M246" s="176">
        <f>G246*(1+L246/100)</f>
        <v>0</v>
      </c>
      <c r="N246" s="174">
        <v>0</v>
      </c>
      <c r="O246" s="174">
        <f>ROUND(E246*N246,2)</f>
        <v>0</v>
      </c>
      <c r="P246" s="174">
        <v>0</v>
      </c>
      <c r="Q246" s="174">
        <f>ROUND(E246*P246,2)</f>
        <v>0</v>
      </c>
      <c r="R246" s="176" t="s">
        <v>1788</v>
      </c>
      <c r="S246" s="176" t="s">
        <v>325</v>
      </c>
      <c r="T246" s="177" t="s">
        <v>325</v>
      </c>
      <c r="U246" s="159">
        <v>0</v>
      </c>
      <c r="V246" s="159">
        <f>ROUND(E246*U246,2)</f>
        <v>0</v>
      </c>
      <c r="W246" s="159"/>
      <c r="X246" s="159" t="s">
        <v>207</v>
      </c>
      <c r="Y246" s="149"/>
      <c r="Z246" s="149"/>
      <c r="AA246" s="149"/>
      <c r="AB246" s="149"/>
      <c r="AC246" s="149"/>
      <c r="AD246" s="149"/>
      <c r="AE246" s="149"/>
      <c r="AF246" s="149"/>
      <c r="AG246" s="149" t="s">
        <v>1575</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4" t="s">
        <v>1859</v>
      </c>
      <c r="D247" s="192"/>
      <c r="E247" s="193">
        <v>247.68476000000001</v>
      </c>
      <c r="F247" s="159"/>
      <c r="G247" s="15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1579</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ht="22.5" outlineLevel="1" x14ac:dyDescent="0.2">
      <c r="A248" s="171">
        <v>72</v>
      </c>
      <c r="B248" s="172" t="s">
        <v>1860</v>
      </c>
      <c r="C248" s="187" t="s">
        <v>1861</v>
      </c>
      <c r="D248" s="173" t="s">
        <v>1717</v>
      </c>
      <c r="E248" s="174">
        <v>26.07208</v>
      </c>
      <c r="F248" s="175"/>
      <c r="G248" s="176">
        <f>ROUND(E248*F248,2)</f>
        <v>0</v>
      </c>
      <c r="H248" s="175">
        <v>0</v>
      </c>
      <c r="I248" s="176">
        <f>ROUND(E248*H248,2)</f>
        <v>0</v>
      </c>
      <c r="J248" s="175">
        <v>38.1</v>
      </c>
      <c r="K248" s="176">
        <f>ROUND(E248*J248,2)</f>
        <v>993.35</v>
      </c>
      <c r="L248" s="176">
        <v>21</v>
      </c>
      <c r="M248" s="176">
        <f>G248*(1+L248/100)</f>
        <v>0</v>
      </c>
      <c r="N248" s="174">
        <v>0</v>
      </c>
      <c r="O248" s="174">
        <f>ROUND(E248*N248,2)</f>
        <v>0</v>
      </c>
      <c r="P248" s="174">
        <v>0</v>
      </c>
      <c r="Q248" s="174">
        <f>ROUND(E248*P248,2)</f>
        <v>0</v>
      </c>
      <c r="R248" s="176" t="s">
        <v>1788</v>
      </c>
      <c r="S248" s="176" t="s">
        <v>325</v>
      </c>
      <c r="T248" s="177" t="s">
        <v>325</v>
      </c>
      <c r="U248" s="159">
        <v>0.105</v>
      </c>
      <c r="V248" s="159">
        <f>ROUND(E248*U248,2)</f>
        <v>2.74</v>
      </c>
      <c r="W248" s="159"/>
      <c r="X248" s="159" t="s">
        <v>207</v>
      </c>
      <c r="Y248" s="149"/>
      <c r="Z248" s="149"/>
      <c r="AA248" s="149"/>
      <c r="AB248" s="149"/>
      <c r="AC248" s="149"/>
      <c r="AD248" s="149"/>
      <c r="AE248" s="149"/>
      <c r="AF248" s="149"/>
      <c r="AG248" s="149" t="s">
        <v>1575</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94" t="s">
        <v>1862</v>
      </c>
      <c r="D249" s="192"/>
      <c r="E249" s="193">
        <v>26.07208</v>
      </c>
      <c r="F249" s="159"/>
      <c r="G249" s="159"/>
      <c r="H249" s="159"/>
      <c r="I249" s="159"/>
      <c r="J249" s="159"/>
      <c r="K249" s="159"/>
      <c r="L249" s="159"/>
      <c r="M249" s="159"/>
      <c r="N249" s="158"/>
      <c r="O249" s="158"/>
      <c r="P249" s="158"/>
      <c r="Q249" s="158"/>
      <c r="R249" s="159"/>
      <c r="S249" s="159"/>
      <c r="T249" s="159"/>
      <c r="U249" s="159"/>
      <c r="V249" s="159"/>
      <c r="W249" s="159"/>
      <c r="X249" s="159"/>
      <c r="Y249" s="149"/>
      <c r="Z249" s="149"/>
      <c r="AA249" s="149"/>
      <c r="AB249" s="149"/>
      <c r="AC249" s="149"/>
      <c r="AD249" s="149"/>
      <c r="AE249" s="149"/>
      <c r="AF249" s="149"/>
      <c r="AG249" s="149" t="s">
        <v>1579</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71">
        <v>73</v>
      </c>
      <c r="B250" s="172" t="s">
        <v>1863</v>
      </c>
      <c r="C250" s="187" t="s">
        <v>1864</v>
      </c>
      <c r="D250" s="173" t="s">
        <v>1717</v>
      </c>
      <c r="E250" s="174">
        <v>13.03604</v>
      </c>
      <c r="F250" s="175"/>
      <c r="G250" s="176">
        <f>ROUND(E250*F250,2)</f>
        <v>0</v>
      </c>
      <c r="H250" s="175">
        <v>0</v>
      </c>
      <c r="I250" s="176">
        <f>ROUND(E250*H250,2)</f>
        <v>0</v>
      </c>
      <c r="J250" s="175">
        <v>244</v>
      </c>
      <c r="K250" s="176">
        <f>ROUND(E250*J250,2)</f>
        <v>3180.79</v>
      </c>
      <c r="L250" s="176">
        <v>21</v>
      </c>
      <c r="M250" s="176">
        <f>G250*(1+L250/100)</f>
        <v>0</v>
      </c>
      <c r="N250" s="174">
        <v>0</v>
      </c>
      <c r="O250" s="174">
        <f>ROUND(E250*N250,2)</f>
        <v>0</v>
      </c>
      <c r="P250" s="174">
        <v>0</v>
      </c>
      <c r="Q250" s="174">
        <f>ROUND(E250*P250,2)</f>
        <v>0</v>
      </c>
      <c r="R250" s="176" t="s">
        <v>1788</v>
      </c>
      <c r="S250" s="176" t="s">
        <v>325</v>
      </c>
      <c r="T250" s="177" t="s">
        <v>325</v>
      </c>
      <c r="U250" s="159">
        <v>0.49</v>
      </c>
      <c r="V250" s="159">
        <f>ROUND(E250*U250,2)</f>
        <v>6.39</v>
      </c>
      <c r="W250" s="159"/>
      <c r="X250" s="159" t="s">
        <v>1865</v>
      </c>
      <c r="Y250" s="149"/>
      <c r="Z250" s="149"/>
      <c r="AA250" s="149"/>
      <c r="AB250" s="149"/>
      <c r="AC250" s="149"/>
      <c r="AD250" s="149"/>
      <c r="AE250" s="149"/>
      <c r="AF250" s="149"/>
      <c r="AG250" s="149" t="s">
        <v>1866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53" t="s">
        <v>1867</v>
      </c>
      <c r="D251" s="254"/>
      <c r="E251" s="254"/>
      <c r="F251" s="254"/>
      <c r="G251" s="254"/>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322</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79">
        <v>74</v>
      </c>
      <c r="B252" s="180" t="s">
        <v>1868</v>
      </c>
      <c r="C252" s="188" t="s">
        <v>1869</v>
      </c>
      <c r="D252" s="181" t="s">
        <v>1717</v>
      </c>
      <c r="E252" s="182">
        <v>13.03604</v>
      </c>
      <c r="F252" s="183"/>
      <c r="G252" s="184">
        <f>ROUND(E252*F252,2)</f>
        <v>0</v>
      </c>
      <c r="H252" s="183">
        <v>0</v>
      </c>
      <c r="I252" s="184">
        <f>ROUND(E252*H252,2)</f>
        <v>0</v>
      </c>
      <c r="J252" s="183">
        <v>341.5</v>
      </c>
      <c r="K252" s="184">
        <f>ROUND(E252*J252,2)</f>
        <v>4451.8100000000004</v>
      </c>
      <c r="L252" s="184">
        <v>21</v>
      </c>
      <c r="M252" s="184">
        <f>G252*(1+L252/100)</f>
        <v>0</v>
      </c>
      <c r="N252" s="182">
        <v>0</v>
      </c>
      <c r="O252" s="182">
        <f>ROUND(E252*N252,2)</f>
        <v>0</v>
      </c>
      <c r="P252" s="182">
        <v>0</v>
      </c>
      <c r="Q252" s="182">
        <f>ROUND(E252*P252,2)</f>
        <v>0</v>
      </c>
      <c r="R252" s="184" t="s">
        <v>1788</v>
      </c>
      <c r="S252" s="184" t="s">
        <v>325</v>
      </c>
      <c r="T252" s="185" t="s">
        <v>325</v>
      </c>
      <c r="U252" s="159">
        <v>0.94199999999999995</v>
      </c>
      <c r="V252" s="159">
        <f>ROUND(E252*U252,2)</f>
        <v>12.28</v>
      </c>
      <c r="W252" s="159"/>
      <c r="X252" s="159" t="s">
        <v>1865</v>
      </c>
      <c r="Y252" s="149"/>
      <c r="Z252" s="149"/>
      <c r="AA252" s="149"/>
      <c r="AB252" s="149"/>
      <c r="AC252" s="149"/>
      <c r="AD252" s="149"/>
      <c r="AE252" s="149"/>
      <c r="AF252" s="149"/>
      <c r="AG252" s="149" t="s">
        <v>1866</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71">
        <v>75</v>
      </c>
      <c r="B253" s="172" t="s">
        <v>1870</v>
      </c>
      <c r="C253" s="187" t="s">
        <v>1871</v>
      </c>
      <c r="D253" s="173" t="s">
        <v>1717</v>
      </c>
      <c r="E253" s="174">
        <v>13.03604</v>
      </c>
      <c r="F253" s="175"/>
      <c r="G253" s="176">
        <f>ROUND(E253*F253,2)</f>
        <v>0</v>
      </c>
      <c r="H253" s="175">
        <v>0</v>
      </c>
      <c r="I253" s="176">
        <f>ROUND(E253*H253,2)</f>
        <v>0</v>
      </c>
      <c r="J253" s="175">
        <v>1475</v>
      </c>
      <c r="K253" s="176">
        <f>ROUND(E253*J253,2)</f>
        <v>19228.16</v>
      </c>
      <c r="L253" s="176">
        <v>21</v>
      </c>
      <c r="M253" s="176">
        <f>G253*(1+L253/100)</f>
        <v>0</v>
      </c>
      <c r="N253" s="174">
        <v>0</v>
      </c>
      <c r="O253" s="174">
        <f>ROUND(E253*N253,2)</f>
        <v>0</v>
      </c>
      <c r="P253" s="174">
        <v>0</v>
      </c>
      <c r="Q253" s="174">
        <f>ROUND(E253*P253,2)</f>
        <v>0</v>
      </c>
      <c r="R253" s="176" t="s">
        <v>1788</v>
      </c>
      <c r="S253" s="176" t="s">
        <v>325</v>
      </c>
      <c r="T253" s="177" t="s">
        <v>325</v>
      </c>
      <c r="U253" s="159">
        <v>0</v>
      </c>
      <c r="V253" s="159">
        <f>ROUND(E253*U253,2)</f>
        <v>0</v>
      </c>
      <c r="W253" s="159"/>
      <c r="X253" s="159" t="s">
        <v>1865</v>
      </c>
      <c r="Y253" s="149"/>
      <c r="Z253" s="149"/>
      <c r="AA253" s="149"/>
      <c r="AB253" s="149"/>
      <c r="AC253" s="149"/>
      <c r="AD253" s="149"/>
      <c r="AE253" s="149"/>
      <c r="AF253" s="149"/>
      <c r="AG253" s="149" t="s">
        <v>1866</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x14ac:dyDescent="0.2">
      <c r="A254" s="3"/>
      <c r="B254" s="4"/>
      <c r="C254" s="189"/>
      <c r="D254" s="6"/>
      <c r="E254" s="3"/>
      <c r="F254" s="3"/>
      <c r="G254" s="3"/>
      <c r="H254" s="3"/>
      <c r="I254" s="3"/>
      <c r="J254" s="3"/>
      <c r="K254" s="3"/>
      <c r="L254" s="3"/>
      <c r="M254" s="3"/>
      <c r="N254" s="3"/>
      <c r="O254" s="3"/>
      <c r="P254" s="3"/>
      <c r="Q254" s="3"/>
      <c r="R254" s="3"/>
      <c r="S254" s="3"/>
      <c r="T254" s="3"/>
      <c r="U254" s="3"/>
      <c r="V254" s="3"/>
      <c r="W254" s="3"/>
      <c r="X254" s="3"/>
      <c r="AE254">
        <v>15</v>
      </c>
      <c r="AF254">
        <v>21</v>
      </c>
      <c r="AG254" t="s">
        <v>301</v>
      </c>
    </row>
    <row r="255" spans="1:60" x14ac:dyDescent="0.2">
      <c r="A255" s="152"/>
      <c r="B255" s="153" t="s">
        <v>29</v>
      </c>
      <c r="C255" s="190"/>
      <c r="D255" s="154"/>
      <c r="E255" s="155"/>
      <c r="F255" s="155"/>
      <c r="G255" s="170">
        <f>G8+G105+G172+G176+G179+G184+G187+G190+G193+G202+G205+G213+G223+G230+G237+G241+G243+G245</f>
        <v>0</v>
      </c>
      <c r="H255" s="3"/>
      <c r="I255" s="3"/>
      <c r="J255" s="3"/>
      <c r="K255" s="3"/>
      <c r="L255" s="3"/>
      <c r="M255" s="3"/>
      <c r="N255" s="3"/>
      <c r="O255" s="3"/>
      <c r="P255" s="3"/>
      <c r="Q255" s="3"/>
      <c r="R255" s="3"/>
      <c r="S255" s="3"/>
      <c r="T255" s="3"/>
      <c r="U255" s="3"/>
      <c r="V255" s="3"/>
      <c r="W255" s="3"/>
      <c r="X255" s="3"/>
      <c r="AE255">
        <f>SUMIF(L7:L253,AE254,G7:G253)</f>
        <v>0</v>
      </c>
      <c r="AF255">
        <f>SUMIF(L7:L253,AF254,G7:G253)</f>
        <v>0</v>
      </c>
      <c r="AG255" t="s">
        <v>390</v>
      </c>
    </row>
    <row r="256" spans="1:60" x14ac:dyDescent="0.2">
      <c r="C256" s="191"/>
      <c r="D256" s="10"/>
      <c r="AG256" t="s">
        <v>391</v>
      </c>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8">
    <mergeCell ref="C233:G233"/>
    <mergeCell ref="C235:G235"/>
    <mergeCell ref="C239:G239"/>
    <mergeCell ref="C251:G251"/>
    <mergeCell ref="C212:G212"/>
    <mergeCell ref="C215:G215"/>
    <mergeCell ref="C218:G218"/>
    <mergeCell ref="C222:G222"/>
    <mergeCell ref="C229:G229"/>
    <mergeCell ref="C232:G232"/>
    <mergeCell ref="C209:G209"/>
    <mergeCell ref="C149:G149"/>
    <mergeCell ref="C150:G150"/>
    <mergeCell ref="C152:G152"/>
    <mergeCell ref="C157:G157"/>
    <mergeCell ref="C160:G160"/>
    <mergeCell ref="C174:G174"/>
    <mergeCell ref="C181:G181"/>
    <mergeCell ref="C189:G189"/>
    <mergeCell ref="C195:G195"/>
    <mergeCell ref="C198:G198"/>
    <mergeCell ref="C204:G204"/>
    <mergeCell ref="C142:G142"/>
    <mergeCell ref="C84:G84"/>
    <mergeCell ref="C88:G88"/>
    <mergeCell ref="C107:G107"/>
    <mergeCell ref="C112:G112"/>
    <mergeCell ref="C117:G117"/>
    <mergeCell ref="C120:G120"/>
    <mergeCell ref="C123:G123"/>
    <mergeCell ref="C130:G130"/>
    <mergeCell ref="C131:G131"/>
    <mergeCell ref="C133:G133"/>
    <mergeCell ref="C135:G135"/>
    <mergeCell ref="C81:G81"/>
    <mergeCell ref="C40:G40"/>
    <mergeCell ref="C42:G42"/>
    <mergeCell ref="C45:G45"/>
    <mergeCell ref="C48:G48"/>
    <mergeCell ref="C52:G52"/>
    <mergeCell ref="C53:G53"/>
    <mergeCell ref="C68:G68"/>
    <mergeCell ref="C69:G69"/>
    <mergeCell ref="C72:G72"/>
    <mergeCell ref="C73:G73"/>
    <mergeCell ref="C76:G76"/>
    <mergeCell ref="C37:G37"/>
    <mergeCell ref="A1:G1"/>
    <mergeCell ref="C2:G2"/>
    <mergeCell ref="C3:G3"/>
    <mergeCell ref="C4:G4"/>
    <mergeCell ref="C10:G10"/>
    <mergeCell ref="C13:G13"/>
    <mergeCell ref="C18:G18"/>
    <mergeCell ref="C21:G21"/>
    <mergeCell ref="C23:G23"/>
    <mergeCell ref="C30:G30"/>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35AF-31DB-4676-8EF5-9248B3D70EEC}">
  <sheetPr>
    <outlinePr summaryBelow="0"/>
  </sheetPr>
  <dimension ref="A1:BH5000"/>
  <sheetViews>
    <sheetView workbookViewId="0">
      <pane ySplit="7" topLeftCell="A80" activePane="bottomLeft" state="frozen"/>
      <selection pane="bottomLeft" activeCell="F111" sqref="F111:F112"/>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5" t="s">
        <v>392</v>
      </c>
      <c r="B1" s="255"/>
      <c r="C1" s="255"/>
      <c r="D1" s="255"/>
      <c r="E1" s="255"/>
      <c r="F1" s="255"/>
      <c r="G1" s="255"/>
      <c r="AG1" t="s">
        <v>287</v>
      </c>
    </row>
    <row r="2" spans="1:60" ht="24.95" customHeight="1" x14ac:dyDescent="0.2">
      <c r="A2" s="141" t="s">
        <v>7</v>
      </c>
      <c r="B2" s="49" t="s">
        <v>43</v>
      </c>
      <c r="C2" s="256" t="s">
        <v>44</v>
      </c>
      <c r="D2" s="257"/>
      <c r="E2" s="257"/>
      <c r="F2" s="257"/>
      <c r="G2" s="258"/>
      <c r="AG2" t="s">
        <v>288</v>
      </c>
    </row>
    <row r="3" spans="1:60" ht="24.95" customHeight="1" x14ac:dyDescent="0.2">
      <c r="A3" s="141" t="s">
        <v>8</v>
      </c>
      <c r="B3" s="49" t="s">
        <v>66</v>
      </c>
      <c r="C3" s="256" t="s">
        <v>67</v>
      </c>
      <c r="D3" s="257"/>
      <c r="E3" s="257"/>
      <c r="F3" s="257"/>
      <c r="G3" s="258"/>
      <c r="AC3" s="123" t="s">
        <v>288</v>
      </c>
      <c r="AG3" t="s">
        <v>291</v>
      </c>
    </row>
    <row r="4" spans="1:60" ht="24.95" customHeight="1" x14ac:dyDescent="0.2">
      <c r="A4" s="142" t="s">
        <v>9</v>
      </c>
      <c r="B4" s="143" t="s">
        <v>52</v>
      </c>
      <c r="C4" s="259" t="s">
        <v>67</v>
      </c>
      <c r="D4" s="260"/>
      <c r="E4" s="260"/>
      <c r="F4" s="260"/>
      <c r="G4" s="261"/>
      <c r="AG4" t="s">
        <v>292</v>
      </c>
    </row>
    <row r="5" spans="1:60" x14ac:dyDescent="0.2">
      <c r="D5" s="10"/>
    </row>
    <row r="6" spans="1:60"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305</v>
      </c>
      <c r="Q6" s="148" t="s">
        <v>306</v>
      </c>
      <c r="R6" s="148" t="s">
        <v>307</v>
      </c>
      <c r="S6" s="148" t="s">
        <v>308</v>
      </c>
      <c r="T6" s="148" t="s">
        <v>309</v>
      </c>
      <c r="U6" s="148" t="s">
        <v>310</v>
      </c>
      <c r="V6" s="148" t="s">
        <v>311</v>
      </c>
      <c r="W6" s="148" t="s">
        <v>312</v>
      </c>
      <c r="X6" s="148" t="s">
        <v>313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314</v>
      </c>
      <c r="B8" s="162" t="s">
        <v>138</v>
      </c>
      <c r="C8" s="186" t="s">
        <v>139</v>
      </c>
      <c r="D8" s="163"/>
      <c r="E8" s="164"/>
      <c r="F8" s="165"/>
      <c r="G8" s="165">
        <f>SUMIF(AG9:AG15,"&lt;&gt;NOR",G9:G15)</f>
        <v>0</v>
      </c>
      <c r="H8" s="165"/>
      <c r="I8" s="165">
        <f>SUM(I9:I15)</f>
        <v>125.64</v>
      </c>
      <c r="J8" s="165"/>
      <c r="K8" s="165">
        <f>SUM(K9:K15)</f>
        <v>504947.16</v>
      </c>
      <c r="L8" s="165"/>
      <c r="M8" s="165">
        <f>SUM(M9:M15)</f>
        <v>0</v>
      </c>
      <c r="N8" s="164"/>
      <c r="O8" s="164">
        <f>SUM(O9:O15)</f>
        <v>46.17</v>
      </c>
      <c r="P8" s="164"/>
      <c r="Q8" s="164">
        <f>SUM(Q9:Q15)</f>
        <v>0</v>
      </c>
      <c r="R8" s="165"/>
      <c r="S8" s="165"/>
      <c r="T8" s="166"/>
      <c r="U8" s="160"/>
      <c r="V8" s="160">
        <f>SUM(V9:V15)</f>
        <v>818.24</v>
      </c>
      <c r="W8" s="160"/>
      <c r="X8" s="160"/>
      <c r="AG8" t="s">
        <v>315</v>
      </c>
    </row>
    <row r="9" spans="1:60" outlineLevel="1" x14ac:dyDescent="0.2">
      <c r="A9" s="171">
        <v>1</v>
      </c>
      <c r="B9" s="172" t="s">
        <v>1873</v>
      </c>
      <c r="C9" s="187" t="s">
        <v>1874</v>
      </c>
      <c r="D9" s="173" t="s">
        <v>1468</v>
      </c>
      <c r="E9" s="174">
        <v>6282</v>
      </c>
      <c r="F9" s="175"/>
      <c r="G9" s="176">
        <f>ROUND(E9*F9,2)</f>
        <v>0</v>
      </c>
      <c r="H9" s="175">
        <v>0.02</v>
      </c>
      <c r="I9" s="176">
        <f>ROUND(E9*H9,2)</f>
        <v>125.64</v>
      </c>
      <c r="J9" s="175">
        <v>31.78</v>
      </c>
      <c r="K9" s="176">
        <f>ROUND(E9*J9,2)</f>
        <v>199641.96</v>
      </c>
      <c r="L9" s="176">
        <v>21</v>
      </c>
      <c r="M9" s="176">
        <f>G9*(1+L9/100)</f>
        <v>0</v>
      </c>
      <c r="N9" s="174">
        <v>7.3499999999999998E-3</v>
      </c>
      <c r="O9" s="174">
        <f>ROUND(E9*N9,2)</f>
        <v>46.17</v>
      </c>
      <c r="P9" s="174">
        <v>0</v>
      </c>
      <c r="Q9" s="174">
        <f>ROUND(E9*P9,2)</f>
        <v>0</v>
      </c>
      <c r="R9" s="176" t="s">
        <v>1875</v>
      </c>
      <c r="S9" s="176" t="s">
        <v>325</v>
      </c>
      <c r="T9" s="177" t="s">
        <v>325</v>
      </c>
      <c r="U9" s="159">
        <v>6.3E-2</v>
      </c>
      <c r="V9" s="159">
        <f>ROUND(E9*U9,2)</f>
        <v>395.77</v>
      </c>
      <c r="W9" s="159"/>
      <c r="X9" s="159" t="s">
        <v>207</v>
      </c>
      <c r="Y9" s="149"/>
      <c r="Z9" s="149"/>
      <c r="AA9" s="149"/>
      <c r="AB9" s="149"/>
      <c r="AC9" s="149"/>
      <c r="AD9" s="149"/>
      <c r="AE9" s="149"/>
      <c r="AF9" s="149"/>
      <c r="AG9" s="149" t="s">
        <v>1575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4" t="s">
        <v>1876</v>
      </c>
      <c r="D10" s="265"/>
      <c r="E10" s="265"/>
      <c r="F10" s="265"/>
      <c r="G10" s="265"/>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1577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4" t="s">
        <v>1877</v>
      </c>
      <c r="D11" s="192"/>
      <c r="E11" s="193">
        <v>6282</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1579</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2</v>
      </c>
      <c r="B12" s="172" t="s">
        <v>1878</v>
      </c>
      <c r="C12" s="187" t="s">
        <v>1879</v>
      </c>
      <c r="D12" s="173" t="s">
        <v>1468</v>
      </c>
      <c r="E12" s="174">
        <v>94230</v>
      </c>
      <c r="F12" s="175"/>
      <c r="G12" s="176">
        <f>ROUND(E12*F12,2)</f>
        <v>0</v>
      </c>
      <c r="H12" s="175">
        <v>0</v>
      </c>
      <c r="I12" s="176">
        <f>ROUND(E12*H12,2)</f>
        <v>0</v>
      </c>
      <c r="J12" s="175">
        <v>2</v>
      </c>
      <c r="K12" s="176">
        <f>ROUND(E12*J12,2)</f>
        <v>188460</v>
      </c>
      <c r="L12" s="176">
        <v>21</v>
      </c>
      <c r="M12" s="176">
        <f>G12*(1+L12/100)</f>
        <v>0</v>
      </c>
      <c r="N12" s="174">
        <v>0</v>
      </c>
      <c r="O12" s="174">
        <f>ROUND(E12*N12,2)</f>
        <v>0</v>
      </c>
      <c r="P12" s="174">
        <v>0</v>
      </c>
      <c r="Q12" s="174">
        <f>ROUND(E12*P12,2)</f>
        <v>0</v>
      </c>
      <c r="R12" s="176" t="s">
        <v>1875</v>
      </c>
      <c r="S12" s="176" t="s">
        <v>325</v>
      </c>
      <c r="T12" s="177" t="s">
        <v>325</v>
      </c>
      <c r="U12" s="159">
        <v>1.9499999999999999E-3</v>
      </c>
      <c r="V12" s="159">
        <f>ROUND(E12*U12,2)</f>
        <v>183.75</v>
      </c>
      <c r="W12" s="159"/>
      <c r="X12" s="159" t="s">
        <v>207</v>
      </c>
      <c r="Y12" s="149"/>
      <c r="Z12" s="149"/>
      <c r="AA12" s="149"/>
      <c r="AB12" s="149"/>
      <c r="AC12" s="149"/>
      <c r="AD12" s="149"/>
      <c r="AE12" s="149"/>
      <c r="AF12" s="149"/>
      <c r="AG12" s="149" t="s">
        <v>1575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4" t="s">
        <v>1880</v>
      </c>
      <c r="D13" s="192"/>
      <c r="E13" s="193">
        <v>94230</v>
      </c>
      <c r="F13" s="159"/>
      <c r="G13" s="15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1579</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1">
        <v>3</v>
      </c>
      <c r="B14" s="172" t="s">
        <v>1881</v>
      </c>
      <c r="C14" s="187" t="s">
        <v>1882</v>
      </c>
      <c r="D14" s="173" t="s">
        <v>1468</v>
      </c>
      <c r="E14" s="174">
        <v>6282</v>
      </c>
      <c r="F14" s="175"/>
      <c r="G14" s="176">
        <f>ROUND(E14*F14,2)</f>
        <v>0</v>
      </c>
      <c r="H14" s="175">
        <v>0</v>
      </c>
      <c r="I14" s="176">
        <f>ROUND(E14*H14,2)</f>
        <v>0</v>
      </c>
      <c r="J14" s="175">
        <v>18.600000000000001</v>
      </c>
      <c r="K14" s="176">
        <f>ROUND(E14*J14,2)</f>
        <v>116845.2</v>
      </c>
      <c r="L14" s="176">
        <v>21</v>
      </c>
      <c r="M14" s="176">
        <f>G14*(1+L14/100)</f>
        <v>0</v>
      </c>
      <c r="N14" s="174">
        <v>0</v>
      </c>
      <c r="O14" s="174">
        <f>ROUND(E14*N14,2)</f>
        <v>0</v>
      </c>
      <c r="P14" s="174">
        <v>0</v>
      </c>
      <c r="Q14" s="174">
        <f>ROUND(E14*P14,2)</f>
        <v>0</v>
      </c>
      <c r="R14" s="176" t="s">
        <v>1875</v>
      </c>
      <c r="S14" s="176" t="s">
        <v>325</v>
      </c>
      <c r="T14" s="177" t="s">
        <v>325</v>
      </c>
      <c r="U14" s="159">
        <v>3.7999999999999999E-2</v>
      </c>
      <c r="V14" s="159">
        <f>ROUND(E14*U14,2)</f>
        <v>238.72</v>
      </c>
      <c r="W14" s="159"/>
      <c r="X14" s="159" t="s">
        <v>207</v>
      </c>
      <c r="Y14" s="149"/>
      <c r="Z14" s="149"/>
      <c r="AA14" s="149"/>
      <c r="AB14" s="149"/>
      <c r="AC14" s="149"/>
      <c r="AD14" s="149"/>
      <c r="AE14" s="149"/>
      <c r="AF14" s="149"/>
      <c r="AG14" s="149" t="s">
        <v>1575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4" t="s">
        <v>1883</v>
      </c>
      <c r="D15" s="265"/>
      <c r="E15" s="265"/>
      <c r="F15" s="265"/>
      <c r="G15" s="265"/>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1577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1" t="s">
        <v>314</v>
      </c>
      <c r="B16" s="162" t="s">
        <v>140</v>
      </c>
      <c r="C16" s="186" t="s">
        <v>141</v>
      </c>
      <c r="D16" s="163"/>
      <c r="E16" s="164"/>
      <c r="F16" s="165"/>
      <c r="G16" s="165">
        <f>SUMIF(AG17:AG28,"&lt;&gt;NOR",G17:G28)</f>
        <v>0</v>
      </c>
      <c r="H16" s="165"/>
      <c r="I16" s="165">
        <f>SUM(I17:I28)</f>
        <v>24841.42</v>
      </c>
      <c r="J16" s="165"/>
      <c r="K16" s="165">
        <f>SUM(K17:K28)</f>
        <v>76013.78</v>
      </c>
      <c r="L16" s="165"/>
      <c r="M16" s="165">
        <f>SUM(M17:M28)</f>
        <v>0</v>
      </c>
      <c r="N16" s="164"/>
      <c r="O16" s="164">
        <f>SUM(O17:O28)</f>
        <v>0</v>
      </c>
      <c r="P16" s="164"/>
      <c r="Q16" s="164">
        <f>SUM(Q17:Q28)</f>
        <v>0</v>
      </c>
      <c r="R16" s="165"/>
      <c r="S16" s="165"/>
      <c r="T16" s="166"/>
      <c r="U16" s="160"/>
      <c r="V16" s="160">
        <f>SUM(V17:V28)</f>
        <v>180.49</v>
      </c>
      <c r="W16" s="160"/>
      <c r="X16" s="160"/>
      <c r="AG16" t="s">
        <v>315</v>
      </c>
    </row>
    <row r="17" spans="1:60" ht="33.75" outlineLevel="1" x14ac:dyDescent="0.2">
      <c r="A17" s="171">
        <v>4</v>
      </c>
      <c r="B17" s="172" t="s">
        <v>1783</v>
      </c>
      <c r="C17" s="187" t="s">
        <v>1784</v>
      </c>
      <c r="D17" s="173" t="s">
        <v>1432</v>
      </c>
      <c r="E17" s="174">
        <v>1178</v>
      </c>
      <c r="F17" s="175"/>
      <c r="G17" s="176">
        <f>ROUND(E17*F17,2)</f>
        <v>0</v>
      </c>
      <c r="H17" s="175">
        <v>0.09</v>
      </c>
      <c r="I17" s="176">
        <f>ROUND(E17*H17,2)</f>
        <v>106.02</v>
      </c>
      <c r="J17" s="175">
        <v>56.81</v>
      </c>
      <c r="K17" s="176">
        <f>ROUND(E17*J17,2)</f>
        <v>66922.179999999993</v>
      </c>
      <c r="L17" s="176">
        <v>21</v>
      </c>
      <c r="M17" s="176">
        <f>G17*(1+L17/100)</f>
        <v>0</v>
      </c>
      <c r="N17" s="174">
        <v>0</v>
      </c>
      <c r="O17" s="174">
        <f>ROUND(E17*N17,2)</f>
        <v>0</v>
      </c>
      <c r="P17" s="174">
        <v>0</v>
      </c>
      <c r="Q17" s="174">
        <f>ROUND(E17*P17,2)</f>
        <v>0</v>
      </c>
      <c r="R17" s="176" t="s">
        <v>1694</v>
      </c>
      <c r="S17" s="176" t="s">
        <v>325</v>
      </c>
      <c r="T17" s="177" t="s">
        <v>325</v>
      </c>
      <c r="U17" s="159">
        <v>0.13900000000000001</v>
      </c>
      <c r="V17" s="159">
        <f>ROUND(E17*U17,2)</f>
        <v>163.74</v>
      </c>
      <c r="W17" s="159"/>
      <c r="X17" s="159" t="s">
        <v>207</v>
      </c>
      <c r="Y17" s="149"/>
      <c r="Z17" s="149"/>
      <c r="AA17" s="149"/>
      <c r="AB17" s="149"/>
      <c r="AC17" s="149"/>
      <c r="AD17" s="149"/>
      <c r="AE17" s="149"/>
      <c r="AF17" s="149"/>
      <c r="AG17" s="149" t="s">
        <v>1575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4" t="s">
        <v>1884</v>
      </c>
      <c r="D18" s="192"/>
      <c r="E18" s="193">
        <v>1178</v>
      </c>
      <c r="F18" s="159"/>
      <c r="G18" s="15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1579</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1">
        <v>5</v>
      </c>
      <c r="B19" s="172" t="s">
        <v>1885</v>
      </c>
      <c r="C19" s="187" t="s">
        <v>1886</v>
      </c>
      <c r="D19" s="173" t="s">
        <v>395</v>
      </c>
      <c r="E19" s="174">
        <v>20</v>
      </c>
      <c r="F19" s="175"/>
      <c r="G19" s="176">
        <f>ROUND(E19*F19,2)</f>
        <v>0</v>
      </c>
      <c r="H19" s="175">
        <v>113.33</v>
      </c>
      <c r="I19" s="176">
        <f>ROUND(E19*H19,2)</f>
        <v>2266.6</v>
      </c>
      <c r="J19" s="175">
        <v>69.78</v>
      </c>
      <c r="K19" s="176">
        <f>ROUND(E19*J19,2)</f>
        <v>1395.6</v>
      </c>
      <c r="L19" s="176">
        <v>21</v>
      </c>
      <c r="M19" s="176">
        <f>G19*(1+L19/100)</f>
        <v>0</v>
      </c>
      <c r="N19" s="174">
        <v>0</v>
      </c>
      <c r="O19" s="174">
        <f>ROUND(E19*N19,2)</f>
        <v>0</v>
      </c>
      <c r="P19" s="174">
        <v>0</v>
      </c>
      <c r="Q19" s="174">
        <f>ROUND(E19*P19,2)</f>
        <v>0</v>
      </c>
      <c r="R19" s="176" t="s">
        <v>1747</v>
      </c>
      <c r="S19" s="176" t="s">
        <v>325</v>
      </c>
      <c r="T19" s="177" t="s">
        <v>1763</v>
      </c>
      <c r="U19" s="159">
        <v>0.125</v>
      </c>
      <c r="V19" s="159">
        <f>ROUND(E19*U19,2)</f>
        <v>2.5</v>
      </c>
      <c r="W19" s="159"/>
      <c r="X19" s="159" t="s">
        <v>207</v>
      </c>
      <c r="Y19" s="149"/>
      <c r="Z19" s="149"/>
      <c r="AA19" s="149"/>
      <c r="AB19" s="149"/>
      <c r="AC19" s="149"/>
      <c r="AD19" s="149"/>
      <c r="AE19" s="149"/>
      <c r="AF19" s="149"/>
      <c r="AG19" s="149" t="s">
        <v>1575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4" t="s">
        <v>1887</v>
      </c>
      <c r="D20" s="192"/>
      <c r="E20" s="193">
        <v>20</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1579</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1">
        <v>6</v>
      </c>
      <c r="B21" s="172" t="s">
        <v>1888</v>
      </c>
      <c r="C21" s="187" t="s">
        <v>1889</v>
      </c>
      <c r="D21" s="173" t="s">
        <v>395</v>
      </c>
      <c r="E21" s="174">
        <v>48</v>
      </c>
      <c r="F21" s="175"/>
      <c r="G21" s="176">
        <f>ROUND(E21*F21,2)</f>
        <v>0</v>
      </c>
      <c r="H21" s="175">
        <v>158.9</v>
      </c>
      <c r="I21" s="176">
        <f>ROUND(E21*H21,2)</f>
        <v>7627.2</v>
      </c>
      <c r="J21" s="175">
        <v>88.2</v>
      </c>
      <c r="K21" s="176">
        <f>ROUND(E21*J21,2)</f>
        <v>4233.6000000000004</v>
      </c>
      <c r="L21" s="176">
        <v>21</v>
      </c>
      <c r="M21" s="176">
        <f>G21*(1+L21/100)</f>
        <v>0</v>
      </c>
      <c r="N21" s="174">
        <v>0</v>
      </c>
      <c r="O21" s="174">
        <f>ROUND(E21*N21,2)</f>
        <v>0</v>
      </c>
      <c r="P21" s="174">
        <v>0</v>
      </c>
      <c r="Q21" s="174">
        <f>ROUND(E21*P21,2)</f>
        <v>0</v>
      </c>
      <c r="R21" s="176" t="s">
        <v>1747</v>
      </c>
      <c r="S21" s="176" t="s">
        <v>325</v>
      </c>
      <c r="T21" s="177" t="s">
        <v>1763</v>
      </c>
      <c r="U21" s="159">
        <v>0.158</v>
      </c>
      <c r="V21" s="159">
        <f>ROUND(E21*U21,2)</f>
        <v>7.58</v>
      </c>
      <c r="W21" s="159"/>
      <c r="X21" s="159" t="s">
        <v>207</v>
      </c>
      <c r="Y21" s="149"/>
      <c r="Z21" s="149"/>
      <c r="AA21" s="149"/>
      <c r="AB21" s="149"/>
      <c r="AC21" s="149"/>
      <c r="AD21" s="149"/>
      <c r="AE21" s="149"/>
      <c r="AF21" s="149"/>
      <c r="AG21" s="149" t="s">
        <v>1575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4" t="s">
        <v>1890</v>
      </c>
      <c r="D22" s="192"/>
      <c r="E22" s="193">
        <v>12</v>
      </c>
      <c r="F22" s="159"/>
      <c r="G22" s="15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1579</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4" t="s">
        <v>1891</v>
      </c>
      <c r="D23" s="192"/>
      <c r="E23" s="193">
        <v>16</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1579</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4" t="s">
        <v>1892</v>
      </c>
      <c r="D24" s="192"/>
      <c r="E24" s="193">
        <v>4</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1579</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94" t="s">
        <v>1893</v>
      </c>
      <c r="D25" s="192"/>
      <c r="E25" s="193">
        <v>8</v>
      </c>
      <c r="F25" s="159"/>
      <c r="G25" s="159"/>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1579</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4" t="s">
        <v>1894</v>
      </c>
      <c r="D26" s="192"/>
      <c r="E26" s="193">
        <v>8</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1579</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1">
        <v>7</v>
      </c>
      <c r="B27" s="172" t="s">
        <v>1895</v>
      </c>
      <c r="C27" s="187" t="s">
        <v>1896</v>
      </c>
      <c r="D27" s="173" t="s">
        <v>395</v>
      </c>
      <c r="E27" s="174">
        <v>16</v>
      </c>
      <c r="F27" s="175"/>
      <c r="G27" s="176">
        <f>ROUND(E27*F27,2)</f>
        <v>0</v>
      </c>
      <c r="H27" s="175">
        <v>927.6</v>
      </c>
      <c r="I27" s="176">
        <f>ROUND(E27*H27,2)</f>
        <v>14841.6</v>
      </c>
      <c r="J27" s="175">
        <v>216.4</v>
      </c>
      <c r="K27" s="176">
        <f>ROUND(E27*J27,2)</f>
        <v>3462.4</v>
      </c>
      <c r="L27" s="176">
        <v>21</v>
      </c>
      <c r="M27" s="176">
        <f>G27*(1+L27/100)</f>
        <v>0</v>
      </c>
      <c r="N27" s="174">
        <v>0</v>
      </c>
      <c r="O27" s="174">
        <f>ROUND(E27*N27,2)</f>
        <v>0</v>
      </c>
      <c r="P27" s="174">
        <v>0</v>
      </c>
      <c r="Q27" s="174">
        <f>ROUND(E27*P27,2)</f>
        <v>0</v>
      </c>
      <c r="R27" s="176" t="s">
        <v>1747</v>
      </c>
      <c r="S27" s="176" t="s">
        <v>325</v>
      </c>
      <c r="T27" s="177" t="s">
        <v>325</v>
      </c>
      <c r="U27" s="159">
        <v>0.41699999999999998</v>
      </c>
      <c r="V27" s="159">
        <f>ROUND(E27*U27,2)</f>
        <v>6.67</v>
      </c>
      <c r="W27" s="159"/>
      <c r="X27" s="159" t="s">
        <v>207</v>
      </c>
      <c r="Y27" s="149"/>
      <c r="Z27" s="149"/>
      <c r="AA27" s="149"/>
      <c r="AB27" s="149"/>
      <c r="AC27" s="149"/>
      <c r="AD27" s="149"/>
      <c r="AE27" s="149"/>
      <c r="AF27" s="149"/>
      <c r="AG27" s="149" t="s">
        <v>1575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4" t="s">
        <v>1897</v>
      </c>
      <c r="D28" s="192"/>
      <c r="E28" s="193">
        <v>16</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1579</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1" t="s">
        <v>314</v>
      </c>
      <c r="B29" s="162" t="s">
        <v>144</v>
      </c>
      <c r="C29" s="186" t="s">
        <v>145</v>
      </c>
      <c r="D29" s="163"/>
      <c r="E29" s="164"/>
      <c r="F29" s="165"/>
      <c r="G29" s="165">
        <f>SUMIF(AG30:AG34,"&lt;&gt;NOR",G30:G34)</f>
        <v>0</v>
      </c>
      <c r="H29" s="165"/>
      <c r="I29" s="165">
        <f>SUM(I30:I34)</f>
        <v>0</v>
      </c>
      <c r="J29" s="165"/>
      <c r="K29" s="165">
        <f>SUM(K30:K34)</f>
        <v>-43737.19</v>
      </c>
      <c r="L29" s="165"/>
      <c r="M29" s="165">
        <f>SUM(M30:M34)</f>
        <v>0</v>
      </c>
      <c r="N29" s="164"/>
      <c r="O29" s="164">
        <f>SUM(O30:O34)</f>
        <v>0</v>
      </c>
      <c r="P29" s="164"/>
      <c r="Q29" s="164">
        <f>SUM(Q30:Q34)</f>
        <v>0</v>
      </c>
      <c r="R29" s="165"/>
      <c r="S29" s="165"/>
      <c r="T29" s="166"/>
      <c r="U29" s="160"/>
      <c r="V29" s="160">
        <f>SUM(V30:V34)</f>
        <v>0</v>
      </c>
      <c r="W29" s="160"/>
      <c r="X29" s="160"/>
      <c r="AG29" t="s">
        <v>315</v>
      </c>
    </row>
    <row r="30" spans="1:60" outlineLevel="1" x14ac:dyDescent="0.2">
      <c r="A30" s="171">
        <v>8</v>
      </c>
      <c r="B30" s="172" t="s">
        <v>1898</v>
      </c>
      <c r="C30" s="187" t="s">
        <v>1899</v>
      </c>
      <c r="D30" s="173" t="s">
        <v>1717</v>
      </c>
      <c r="E30" s="174">
        <v>9.1340800000000009</v>
      </c>
      <c r="F30" s="175"/>
      <c r="G30" s="176">
        <f>ROUND(E30*F30,2)</f>
        <v>0</v>
      </c>
      <c r="H30" s="175">
        <v>0</v>
      </c>
      <c r="I30" s="176">
        <f>ROUND(E30*H30,2)</f>
        <v>0</v>
      </c>
      <c r="J30" s="175">
        <v>-4000.09</v>
      </c>
      <c r="K30" s="176">
        <f>ROUND(E30*J30,2)</f>
        <v>-36537.14</v>
      </c>
      <c r="L30" s="176">
        <v>21</v>
      </c>
      <c r="M30" s="176">
        <f>G30*(1+L30/100)</f>
        <v>0</v>
      </c>
      <c r="N30" s="174">
        <v>0</v>
      </c>
      <c r="O30" s="174">
        <f>ROUND(E30*N30,2)</f>
        <v>0</v>
      </c>
      <c r="P30" s="174">
        <v>0</v>
      </c>
      <c r="Q30" s="174">
        <f>ROUND(E30*P30,2)</f>
        <v>0</v>
      </c>
      <c r="R30" s="176" t="s">
        <v>1788</v>
      </c>
      <c r="S30" s="176" t="s">
        <v>325</v>
      </c>
      <c r="T30" s="177" t="s">
        <v>325</v>
      </c>
      <c r="U30" s="159">
        <v>0</v>
      </c>
      <c r="V30" s="159">
        <f>ROUND(E30*U30,2)</f>
        <v>0</v>
      </c>
      <c r="W30" s="159"/>
      <c r="X30" s="159" t="s">
        <v>207</v>
      </c>
      <c r="Y30" s="149"/>
      <c r="Z30" s="149"/>
      <c r="AA30" s="149"/>
      <c r="AB30" s="149"/>
      <c r="AC30" s="149"/>
      <c r="AD30" s="149"/>
      <c r="AE30" s="149"/>
      <c r="AF30" s="149"/>
      <c r="AG30" s="149" t="s">
        <v>1575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56"/>
      <c r="B31" s="157"/>
      <c r="C31" s="253" t="s">
        <v>1900</v>
      </c>
      <c r="D31" s="254"/>
      <c r="E31" s="254"/>
      <c r="F31" s="254"/>
      <c r="G31" s="254"/>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322</v>
      </c>
      <c r="AH31" s="149"/>
      <c r="AI31" s="149"/>
      <c r="AJ31" s="149"/>
      <c r="AK31" s="149"/>
      <c r="AL31" s="149"/>
      <c r="AM31" s="149"/>
      <c r="AN31" s="149"/>
      <c r="AO31" s="149"/>
      <c r="AP31" s="149"/>
      <c r="AQ31" s="149"/>
      <c r="AR31" s="149"/>
      <c r="AS31" s="149"/>
      <c r="AT31" s="149"/>
      <c r="AU31" s="149"/>
      <c r="AV31" s="149"/>
      <c r="AW31" s="149"/>
      <c r="AX31" s="149"/>
      <c r="AY31" s="149"/>
      <c r="AZ31" s="149"/>
      <c r="BA31" s="178" t="str">
        <f>C31</f>
        <v>Pro vyjádření výnosu ve prospěch zhotovitele je nutné jednotkovou cenu uvést se záporným znaménkem. (Získaná částka ponižuje náklad stavby.)</v>
      </c>
      <c r="BB31" s="149"/>
      <c r="BC31" s="149"/>
      <c r="BD31" s="149"/>
      <c r="BE31" s="149"/>
      <c r="BF31" s="149"/>
      <c r="BG31" s="149"/>
      <c r="BH31" s="149"/>
    </row>
    <row r="32" spans="1:60" outlineLevel="1" x14ac:dyDescent="0.2">
      <c r="A32" s="156"/>
      <c r="B32" s="157"/>
      <c r="C32" s="194" t="s">
        <v>1901</v>
      </c>
      <c r="D32" s="192"/>
      <c r="E32" s="193">
        <v>9.1340800000000009</v>
      </c>
      <c r="F32" s="159"/>
      <c r="G32" s="15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1579</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1">
        <v>9</v>
      </c>
      <c r="B33" s="172" t="s">
        <v>1902</v>
      </c>
      <c r="C33" s="187" t="s">
        <v>1903</v>
      </c>
      <c r="D33" s="173" t="s">
        <v>1717</v>
      </c>
      <c r="E33" s="174">
        <v>1.6</v>
      </c>
      <c r="F33" s="175"/>
      <c r="G33" s="176">
        <f>ROUND(E33*F33,2)</f>
        <v>0</v>
      </c>
      <c r="H33" s="175">
        <v>0</v>
      </c>
      <c r="I33" s="176">
        <f>ROUND(E33*H33,2)</f>
        <v>0</v>
      </c>
      <c r="J33" s="175">
        <v>-4500.03</v>
      </c>
      <c r="K33" s="176">
        <f>ROUND(E33*J33,2)</f>
        <v>-7200.05</v>
      </c>
      <c r="L33" s="176">
        <v>21</v>
      </c>
      <c r="M33" s="176">
        <f>G33*(1+L33/100)</f>
        <v>0</v>
      </c>
      <c r="N33" s="174">
        <v>0</v>
      </c>
      <c r="O33" s="174">
        <f>ROUND(E33*N33,2)</f>
        <v>0</v>
      </c>
      <c r="P33" s="174">
        <v>0</v>
      </c>
      <c r="Q33" s="174">
        <f>ROUND(E33*P33,2)</f>
        <v>0</v>
      </c>
      <c r="R33" s="176" t="s">
        <v>1788</v>
      </c>
      <c r="S33" s="176" t="s">
        <v>325</v>
      </c>
      <c r="T33" s="177" t="s">
        <v>325</v>
      </c>
      <c r="U33" s="159">
        <v>0</v>
      </c>
      <c r="V33" s="159">
        <f>ROUND(E33*U33,2)</f>
        <v>0</v>
      </c>
      <c r="W33" s="159"/>
      <c r="X33" s="159" t="s">
        <v>207</v>
      </c>
      <c r="Y33" s="149"/>
      <c r="Z33" s="149"/>
      <c r="AA33" s="149"/>
      <c r="AB33" s="149"/>
      <c r="AC33" s="149"/>
      <c r="AD33" s="149"/>
      <c r="AE33" s="149"/>
      <c r="AF33" s="149"/>
      <c r="AG33" s="149" t="s">
        <v>1575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x14ac:dyDescent="0.2">
      <c r="A34" s="156"/>
      <c r="B34" s="157"/>
      <c r="C34" s="253" t="s">
        <v>1900</v>
      </c>
      <c r="D34" s="254"/>
      <c r="E34" s="254"/>
      <c r="F34" s="254"/>
      <c r="G34" s="254"/>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322</v>
      </c>
      <c r="AH34" s="149"/>
      <c r="AI34" s="149"/>
      <c r="AJ34" s="149"/>
      <c r="AK34" s="149"/>
      <c r="AL34" s="149"/>
      <c r="AM34" s="149"/>
      <c r="AN34" s="149"/>
      <c r="AO34" s="149"/>
      <c r="AP34" s="149"/>
      <c r="AQ34" s="149"/>
      <c r="AR34" s="149"/>
      <c r="AS34" s="149"/>
      <c r="AT34" s="149"/>
      <c r="AU34" s="149"/>
      <c r="AV34" s="149"/>
      <c r="AW34" s="149"/>
      <c r="AX34" s="149"/>
      <c r="AY34" s="149"/>
      <c r="AZ34" s="149"/>
      <c r="BA34" s="178" t="str">
        <f>C34</f>
        <v>Pro vyjádření výnosu ve prospěch zhotovitele je nutné jednotkovou cenu uvést se záporným znaménkem. (Získaná částka ponižuje náklad stavby.)</v>
      </c>
      <c r="BB34" s="149"/>
      <c r="BC34" s="149"/>
      <c r="BD34" s="149"/>
      <c r="BE34" s="149"/>
      <c r="BF34" s="149"/>
      <c r="BG34" s="149"/>
      <c r="BH34" s="149"/>
    </row>
    <row r="35" spans="1:60" x14ac:dyDescent="0.2">
      <c r="A35" s="161" t="s">
        <v>314</v>
      </c>
      <c r="B35" s="162" t="s">
        <v>150</v>
      </c>
      <c r="C35" s="186" t="s">
        <v>151</v>
      </c>
      <c r="D35" s="163"/>
      <c r="E35" s="164"/>
      <c r="F35" s="165"/>
      <c r="G35" s="165">
        <f>SUMIF(AG36:AG39,"&lt;&gt;NOR",G36:G39)</f>
        <v>0</v>
      </c>
      <c r="H35" s="165"/>
      <c r="I35" s="165">
        <f>SUM(I36:I39)</f>
        <v>64079.839999999997</v>
      </c>
      <c r="J35" s="165"/>
      <c r="K35" s="165">
        <f>SUM(K36:K39)</f>
        <v>110504.81000000001</v>
      </c>
      <c r="L35" s="165"/>
      <c r="M35" s="165">
        <f>SUM(M36:M39)</f>
        <v>0</v>
      </c>
      <c r="N35" s="164"/>
      <c r="O35" s="164">
        <f>SUM(O36:O39)</f>
        <v>0.62</v>
      </c>
      <c r="P35" s="164"/>
      <c r="Q35" s="164">
        <f>SUM(Q36:Q39)</f>
        <v>0.45</v>
      </c>
      <c r="R35" s="165"/>
      <c r="S35" s="165"/>
      <c r="T35" s="166"/>
      <c r="U35" s="160"/>
      <c r="V35" s="160">
        <f>SUM(V36:V39)</f>
        <v>173.93</v>
      </c>
      <c r="W35" s="160"/>
      <c r="X35" s="160"/>
      <c r="AG35" t="s">
        <v>315</v>
      </c>
    </row>
    <row r="36" spans="1:60" outlineLevel="1" x14ac:dyDescent="0.2">
      <c r="A36" s="179">
        <v>10</v>
      </c>
      <c r="B36" s="180" t="s">
        <v>1904</v>
      </c>
      <c r="C36" s="188" t="s">
        <v>1905</v>
      </c>
      <c r="D36" s="181" t="s">
        <v>1906</v>
      </c>
      <c r="E36" s="182">
        <v>88</v>
      </c>
      <c r="F36" s="183"/>
      <c r="G36" s="184">
        <f>ROUND(E36*F36,2)</f>
        <v>0</v>
      </c>
      <c r="H36" s="183">
        <v>728.18</v>
      </c>
      <c r="I36" s="184">
        <f>ROUND(E36*H36,2)</f>
        <v>64079.839999999997</v>
      </c>
      <c r="J36" s="183">
        <v>1080.44</v>
      </c>
      <c r="K36" s="184">
        <f>ROUND(E36*J36,2)</f>
        <v>95078.720000000001</v>
      </c>
      <c r="L36" s="184">
        <v>21</v>
      </c>
      <c r="M36" s="184">
        <f>G36*(1+L36/100)</f>
        <v>0</v>
      </c>
      <c r="N36" s="182">
        <v>6.9899999999999997E-3</v>
      </c>
      <c r="O36" s="182">
        <f>ROUND(E36*N36,2)</f>
        <v>0.62</v>
      </c>
      <c r="P36" s="182">
        <v>0</v>
      </c>
      <c r="Q36" s="182">
        <f>ROUND(E36*P36,2)</f>
        <v>0</v>
      </c>
      <c r="R36" s="184"/>
      <c r="S36" s="184" t="s">
        <v>318</v>
      </c>
      <c r="T36" s="185" t="s">
        <v>1763</v>
      </c>
      <c r="U36" s="159">
        <v>1.7729999999999999</v>
      </c>
      <c r="V36" s="159">
        <f>ROUND(E36*U36,2)</f>
        <v>156.02000000000001</v>
      </c>
      <c r="W36" s="159"/>
      <c r="X36" s="159" t="s">
        <v>207</v>
      </c>
      <c r="Y36" s="149"/>
      <c r="Z36" s="149"/>
      <c r="AA36" s="149"/>
      <c r="AB36" s="149"/>
      <c r="AC36" s="149"/>
      <c r="AD36" s="149"/>
      <c r="AE36" s="149"/>
      <c r="AF36" s="149"/>
      <c r="AG36" s="149" t="s">
        <v>1575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9">
        <v>11</v>
      </c>
      <c r="B37" s="180" t="s">
        <v>1907</v>
      </c>
      <c r="C37" s="188" t="s">
        <v>1908</v>
      </c>
      <c r="D37" s="181" t="s">
        <v>1906</v>
      </c>
      <c r="E37" s="182">
        <v>88</v>
      </c>
      <c r="F37" s="183"/>
      <c r="G37" s="184">
        <f>ROUND(E37*F37,2)</f>
        <v>0</v>
      </c>
      <c r="H37" s="183">
        <v>0</v>
      </c>
      <c r="I37" s="184">
        <f>ROUND(E37*H37,2)</f>
        <v>0</v>
      </c>
      <c r="J37" s="183">
        <v>133.54</v>
      </c>
      <c r="K37" s="184">
        <f>ROUND(E37*J37,2)</f>
        <v>11751.52</v>
      </c>
      <c r="L37" s="184">
        <v>21</v>
      </c>
      <c r="M37" s="184">
        <f>G37*(1+L37/100)</f>
        <v>0</v>
      </c>
      <c r="N37" s="182">
        <v>0</v>
      </c>
      <c r="O37" s="182">
        <f>ROUND(E37*N37,2)</f>
        <v>0</v>
      </c>
      <c r="P37" s="182">
        <v>5.1599999999999997E-3</v>
      </c>
      <c r="Q37" s="182">
        <f>ROUND(E37*P37,2)</f>
        <v>0.45</v>
      </c>
      <c r="R37" s="184"/>
      <c r="S37" s="184" t="s">
        <v>318</v>
      </c>
      <c r="T37" s="185" t="s">
        <v>1763</v>
      </c>
      <c r="U37" s="159">
        <v>0.20349999999999999</v>
      </c>
      <c r="V37" s="159">
        <f>ROUND(E37*U37,2)</f>
        <v>17.91</v>
      </c>
      <c r="W37" s="159"/>
      <c r="X37" s="159" t="s">
        <v>207</v>
      </c>
      <c r="Y37" s="149"/>
      <c r="Z37" s="149"/>
      <c r="AA37" s="149"/>
      <c r="AB37" s="149"/>
      <c r="AC37" s="149"/>
      <c r="AD37" s="149"/>
      <c r="AE37" s="149"/>
      <c r="AF37" s="149"/>
      <c r="AG37" s="149" t="s">
        <v>1575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1">
        <v>12</v>
      </c>
      <c r="B38" s="172" t="s">
        <v>1830</v>
      </c>
      <c r="C38" s="187" t="s">
        <v>1831</v>
      </c>
      <c r="D38" s="173" t="s">
        <v>0</v>
      </c>
      <c r="E38" s="174">
        <v>1709.1007999999999</v>
      </c>
      <c r="F38" s="175"/>
      <c r="G38" s="176">
        <f>ROUND(E38*F38,2)</f>
        <v>0</v>
      </c>
      <c r="H38" s="175">
        <v>0</v>
      </c>
      <c r="I38" s="176">
        <f>ROUND(E38*H38,2)</f>
        <v>0</v>
      </c>
      <c r="J38" s="175">
        <v>2.15</v>
      </c>
      <c r="K38" s="176">
        <f>ROUND(E38*J38,2)</f>
        <v>3674.57</v>
      </c>
      <c r="L38" s="176">
        <v>21</v>
      </c>
      <c r="M38" s="176">
        <f>G38*(1+L38/100)</f>
        <v>0</v>
      </c>
      <c r="N38" s="174">
        <v>0</v>
      </c>
      <c r="O38" s="174">
        <f>ROUND(E38*N38,2)</f>
        <v>0</v>
      </c>
      <c r="P38" s="174">
        <v>0</v>
      </c>
      <c r="Q38" s="174">
        <f>ROUND(E38*P38,2)</f>
        <v>0</v>
      </c>
      <c r="R38" s="176" t="s">
        <v>1821</v>
      </c>
      <c r="S38" s="176" t="s">
        <v>325</v>
      </c>
      <c r="T38" s="177" t="s">
        <v>325</v>
      </c>
      <c r="U38" s="159">
        <v>0</v>
      </c>
      <c r="V38" s="159">
        <f>ROUND(E38*U38,2)</f>
        <v>0</v>
      </c>
      <c r="W38" s="159"/>
      <c r="X38" s="159" t="s">
        <v>1803</v>
      </c>
      <c r="Y38" s="149"/>
      <c r="Z38" s="149"/>
      <c r="AA38" s="149"/>
      <c r="AB38" s="149"/>
      <c r="AC38" s="149"/>
      <c r="AD38" s="149"/>
      <c r="AE38" s="149"/>
      <c r="AF38" s="149"/>
      <c r="AG38" s="149" t="s">
        <v>1804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4" t="s">
        <v>1832</v>
      </c>
      <c r="D39" s="265"/>
      <c r="E39" s="265"/>
      <c r="F39" s="265"/>
      <c r="G39" s="265"/>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1577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1" t="s">
        <v>314</v>
      </c>
      <c r="B40" s="162" t="s">
        <v>152</v>
      </c>
      <c r="C40" s="186" t="s">
        <v>153</v>
      </c>
      <c r="D40" s="163"/>
      <c r="E40" s="164"/>
      <c r="F40" s="165"/>
      <c r="G40" s="165">
        <f>SUMIF(AG41:AG77,"&lt;&gt;NOR",G41:G77)</f>
        <v>0</v>
      </c>
      <c r="H40" s="165"/>
      <c r="I40" s="165">
        <f>SUM(I41:I77)</f>
        <v>1077148.17</v>
      </c>
      <c r="J40" s="165"/>
      <c r="K40" s="165">
        <f>SUM(K41:K77)</f>
        <v>3501069.3799999994</v>
      </c>
      <c r="L40" s="165"/>
      <c r="M40" s="165">
        <f>SUM(M41:M77)</f>
        <v>0</v>
      </c>
      <c r="N40" s="164"/>
      <c r="O40" s="164">
        <f>SUM(O41:O77)</f>
        <v>15.459999999999999</v>
      </c>
      <c r="P40" s="164"/>
      <c r="Q40" s="164">
        <f>SUM(Q41:Q77)</f>
        <v>10.28</v>
      </c>
      <c r="R40" s="165"/>
      <c r="S40" s="165"/>
      <c r="T40" s="166"/>
      <c r="U40" s="160"/>
      <c r="V40" s="160">
        <f>SUM(V41:V77)</f>
        <v>6835.9999999999991</v>
      </c>
      <c r="W40" s="160"/>
      <c r="X40" s="160"/>
      <c r="AG40" t="s">
        <v>315</v>
      </c>
    </row>
    <row r="41" spans="1:60" outlineLevel="1" x14ac:dyDescent="0.2">
      <c r="A41" s="171">
        <v>13</v>
      </c>
      <c r="B41" s="172" t="s">
        <v>1909</v>
      </c>
      <c r="C41" s="187" t="s">
        <v>1910</v>
      </c>
      <c r="D41" s="173" t="s">
        <v>1432</v>
      </c>
      <c r="E41" s="174">
        <v>1445.8</v>
      </c>
      <c r="F41" s="175"/>
      <c r="G41" s="176">
        <f>ROUND(E41*F41,2)</f>
        <v>0</v>
      </c>
      <c r="H41" s="175">
        <v>62.3</v>
      </c>
      <c r="I41" s="176">
        <f>ROUND(E41*H41,2)</f>
        <v>90073.34</v>
      </c>
      <c r="J41" s="175">
        <v>176.2</v>
      </c>
      <c r="K41" s="176">
        <f>ROUND(E41*J41,2)</f>
        <v>254749.96</v>
      </c>
      <c r="L41" s="176">
        <v>21</v>
      </c>
      <c r="M41" s="176">
        <f>G41*(1+L41/100)</f>
        <v>0</v>
      </c>
      <c r="N41" s="174">
        <v>7.1000000000000002E-4</v>
      </c>
      <c r="O41" s="174">
        <f>ROUND(E41*N41,2)</f>
        <v>1.03</v>
      </c>
      <c r="P41" s="174">
        <v>0</v>
      </c>
      <c r="Q41" s="174">
        <f>ROUND(E41*P41,2)</f>
        <v>0</v>
      </c>
      <c r="R41" s="176" t="s">
        <v>1835</v>
      </c>
      <c r="S41" s="176" t="s">
        <v>325</v>
      </c>
      <c r="T41" s="177" t="s">
        <v>325</v>
      </c>
      <c r="U41" s="159">
        <v>0.34</v>
      </c>
      <c r="V41" s="159">
        <f>ROUND(E41*U41,2)</f>
        <v>491.57</v>
      </c>
      <c r="W41" s="159"/>
      <c r="X41" s="159" t="s">
        <v>207</v>
      </c>
      <c r="Y41" s="149"/>
      <c r="Z41" s="149"/>
      <c r="AA41" s="149"/>
      <c r="AB41" s="149"/>
      <c r="AC41" s="149"/>
      <c r="AD41" s="149"/>
      <c r="AE41" s="149"/>
      <c r="AF41" s="149"/>
      <c r="AG41" s="149" t="s">
        <v>1575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4" t="s">
        <v>1911</v>
      </c>
      <c r="D42" s="192"/>
      <c r="E42" s="193">
        <v>232</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1579</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4" t="s">
        <v>1912</v>
      </c>
      <c r="D43" s="192"/>
      <c r="E43" s="193">
        <v>1201</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1579</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4" t="s">
        <v>1913</v>
      </c>
      <c r="D44" s="192"/>
      <c r="E44" s="193">
        <v>12.8</v>
      </c>
      <c r="F44" s="159"/>
      <c r="G44" s="15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1579</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1">
        <v>14</v>
      </c>
      <c r="B45" s="172" t="s">
        <v>1914</v>
      </c>
      <c r="C45" s="187" t="s">
        <v>1915</v>
      </c>
      <c r="D45" s="173" t="s">
        <v>1432</v>
      </c>
      <c r="E45" s="174">
        <v>1240</v>
      </c>
      <c r="F45" s="175"/>
      <c r="G45" s="176">
        <f>ROUND(E45*F45,2)</f>
        <v>0</v>
      </c>
      <c r="H45" s="175">
        <v>0</v>
      </c>
      <c r="I45" s="176">
        <f>ROUND(E45*H45,2)</f>
        <v>0</v>
      </c>
      <c r="J45" s="175">
        <v>123.5</v>
      </c>
      <c r="K45" s="176">
        <f>ROUND(E45*J45,2)</f>
        <v>153140</v>
      </c>
      <c r="L45" s="176">
        <v>21</v>
      </c>
      <c r="M45" s="176">
        <f>G45*(1+L45/100)</f>
        <v>0</v>
      </c>
      <c r="N45" s="174">
        <v>0</v>
      </c>
      <c r="O45" s="174">
        <f>ROUND(E45*N45,2)</f>
        <v>0</v>
      </c>
      <c r="P45" s="174">
        <v>7.0000000000000001E-3</v>
      </c>
      <c r="Q45" s="174">
        <f>ROUND(E45*P45,2)</f>
        <v>8.68</v>
      </c>
      <c r="R45" s="176" t="s">
        <v>1835</v>
      </c>
      <c r="S45" s="176" t="s">
        <v>325</v>
      </c>
      <c r="T45" s="177" t="s">
        <v>325</v>
      </c>
      <c r="U45" s="159">
        <v>0.23799999999999999</v>
      </c>
      <c r="V45" s="159">
        <f>ROUND(E45*U45,2)</f>
        <v>295.12</v>
      </c>
      <c r="W45" s="159"/>
      <c r="X45" s="159" t="s">
        <v>207</v>
      </c>
      <c r="Y45" s="149"/>
      <c r="Z45" s="149"/>
      <c r="AA45" s="149"/>
      <c r="AB45" s="149"/>
      <c r="AC45" s="149"/>
      <c r="AD45" s="149"/>
      <c r="AE45" s="149"/>
      <c r="AF45" s="149"/>
      <c r="AG45" s="149" t="s">
        <v>1575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4" t="s">
        <v>1916</v>
      </c>
      <c r="D46" s="192"/>
      <c r="E46" s="193">
        <v>1240</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1579</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1">
        <v>15</v>
      </c>
      <c r="B47" s="172" t="s">
        <v>1917</v>
      </c>
      <c r="C47" s="187" t="s">
        <v>1918</v>
      </c>
      <c r="D47" s="173" t="s">
        <v>789</v>
      </c>
      <c r="E47" s="174">
        <v>371.6</v>
      </c>
      <c r="F47" s="175"/>
      <c r="G47" s="176">
        <f>ROUND(E47*F47,2)</f>
        <v>0</v>
      </c>
      <c r="H47" s="175">
        <v>11.37</v>
      </c>
      <c r="I47" s="176">
        <f>ROUND(E47*H47,2)</f>
        <v>4225.09</v>
      </c>
      <c r="J47" s="175">
        <v>20.23</v>
      </c>
      <c r="K47" s="176">
        <f>ROUND(E47*J47,2)</f>
        <v>7517.47</v>
      </c>
      <c r="L47" s="176">
        <v>21</v>
      </c>
      <c r="M47" s="176">
        <f>G47*(1+L47/100)</f>
        <v>0</v>
      </c>
      <c r="N47" s="174">
        <v>6.0000000000000002E-5</v>
      </c>
      <c r="O47" s="174">
        <f>ROUND(E47*N47,2)</f>
        <v>0.02</v>
      </c>
      <c r="P47" s="174">
        <v>0</v>
      </c>
      <c r="Q47" s="174">
        <f>ROUND(E47*P47,2)</f>
        <v>0</v>
      </c>
      <c r="R47" s="176" t="s">
        <v>1835</v>
      </c>
      <c r="S47" s="176" t="s">
        <v>325</v>
      </c>
      <c r="T47" s="177" t="s">
        <v>1919</v>
      </c>
      <c r="U47" s="159">
        <v>2.1000000000000001E-2</v>
      </c>
      <c r="V47" s="159">
        <f>ROUND(E47*U47,2)</f>
        <v>7.8</v>
      </c>
      <c r="W47" s="159"/>
      <c r="X47" s="159" t="s">
        <v>207</v>
      </c>
      <c r="Y47" s="149"/>
      <c r="Z47" s="149"/>
      <c r="AA47" s="149"/>
      <c r="AB47" s="149"/>
      <c r="AC47" s="149"/>
      <c r="AD47" s="149"/>
      <c r="AE47" s="149"/>
      <c r="AF47" s="149"/>
      <c r="AG47" s="149" t="s">
        <v>1575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4" t="s">
        <v>1920</v>
      </c>
      <c r="D48" s="192"/>
      <c r="E48" s="193">
        <v>271</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1579</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4" t="s">
        <v>1921</v>
      </c>
      <c r="D49" s="192"/>
      <c r="E49" s="193">
        <v>100.6</v>
      </c>
      <c r="F49" s="159"/>
      <c r="G49" s="15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1579</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1">
        <v>16</v>
      </c>
      <c r="B50" s="172" t="s">
        <v>1833</v>
      </c>
      <c r="C50" s="187" t="s">
        <v>1834</v>
      </c>
      <c r="D50" s="173" t="s">
        <v>789</v>
      </c>
      <c r="E50" s="174">
        <v>19690.5</v>
      </c>
      <c r="F50" s="175"/>
      <c r="G50" s="176">
        <f>ROUND(E50*F50,2)</f>
        <v>0</v>
      </c>
      <c r="H50" s="175">
        <v>14.29</v>
      </c>
      <c r="I50" s="176">
        <f>ROUND(E50*H50,2)</f>
        <v>281377.25</v>
      </c>
      <c r="J50" s="175">
        <v>150.21</v>
      </c>
      <c r="K50" s="176">
        <f>ROUND(E50*J50,2)</f>
        <v>2957710.01</v>
      </c>
      <c r="L50" s="176">
        <v>21</v>
      </c>
      <c r="M50" s="176">
        <f>G50*(1+L50/100)</f>
        <v>0</v>
      </c>
      <c r="N50" s="174">
        <v>6.0000000000000002E-5</v>
      </c>
      <c r="O50" s="174">
        <f>ROUND(E50*N50,2)</f>
        <v>1.18</v>
      </c>
      <c r="P50" s="174">
        <v>0</v>
      </c>
      <c r="Q50" s="174">
        <f>ROUND(E50*P50,2)</f>
        <v>0</v>
      </c>
      <c r="R50" s="176" t="s">
        <v>1835</v>
      </c>
      <c r="S50" s="176" t="s">
        <v>325</v>
      </c>
      <c r="T50" s="177" t="s">
        <v>325</v>
      </c>
      <c r="U50" s="159">
        <v>0.30399999999999999</v>
      </c>
      <c r="V50" s="159">
        <f>ROUND(E50*U50,2)</f>
        <v>5985.91</v>
      </c>
      <c r="W50" s="159"/>
      <c r="X50" s="159" t="s">
        <v>207</v>
      </c>
      <c r="Y50" s="149"/>
      <c r="Z50" s="149"/>
      <c r="AA50" s="149"/>
      <c r="AB50" s="149"/>
      <c r="AC50" s="149"/>
      <c r="AD50" s="149"/>
      <c r="AE50" s="149"/>
      <c r="AF50" s="149"/>
      <c r="AG50" s="149" t="s">
        <v>1575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4" t="s">
        <v>1922</v>
      </c>
      <c r="D51" s="192"/>
      <c r="E51" s="193">
        <v>1348</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1579</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4" t="s">
        <v>1923</v>
      </c>
      <c r="D52" s="192"/>
      <c r="E52" s="193">
        <v>12203</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1579</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94" t="s">
        <v>1924</v>
      </c>
      <c r="D53" s="192"/>
      <c r="E53" s="193">
        <v>494</v>
      </c>
      <c r="F53" s="159"/>
      <c r="G53" s="15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1579</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4" t="s">
        <v>1925</v>
      </c>
      <c r="D54" s="192"/>
      <c r="E54" s="193">
        <v>971</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1579</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4" t="s">
        <v>1926</v>
      </c>
      <c r="D55" s="192"/>
      <c r="E55" s="193">
        <v>130</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1579</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4" t="s">
        <v>1927</v>
      </c>
      <c r="D56" s="192"/>
      <c r="E56" s="193">
        <v>29</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1579</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4" t="s">
        <v>1928</v>
      </c>
      <c r="D57" s="192"/>
      <c r="E57" s="193">
        <v>34</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1579</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4" t="s">
        <v>1929</v>
      </c>
      <c r="D58" s="192"/>
      <c r="E58" s="193">
        <v>100</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1579</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4" t="s">
        <v>1930</v>
      </c>
      <c r="D59" s="192"/>
      <c r="E59" s="193">
        <v>205</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1579</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4" t="s">
        <v>1931</v>
      </c>
      <c r="D60" s="192"/>
      <c r="E60" s="193">
        <v>15</v>
      </c>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1579</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4" t="s">
        <v>1932</v>
      </c>
      <c r="D61" s="192"/>
      <c r="E61" s="193">
        <v>4161.5</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1579</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1">
        <v>17</v>
      </c>
      <c r="B62" s="172" t="s">
        <v>1933</v>
      </c>
      <c r="C62" s="187" t="s">
        <v>1934</v>
      </c>
      <c r="D62" s="173" t="s">
        <v>789</v>
      </c>
      <c r="E62" s="174">
        <v>200</v>
      </c>
      <c r="F62" s="175"/>
      <c r="G62" s="176">
        <f>ROUND(E62*F62,2)</f>
        <v>0</v>
      </c>
      <c r="H62" s="175">
        <v>8.39</v>
      </c>
      <c r="I62" s="176">
        <f>ROUND(E62*H62,2)</f>
        <v>1678</v>
      </c>
      <c r="J62" s="175">
        <v>23.01</v>
      </c>
      <c r="K62" s="176">
        <f>ROUND(E62*J62,2)</f>
        <v>4602</v>
      </c>
      <c r="L62" s="176">
        <v>21</v>
      </c>
      <c r="M62" s="176">
        <f>G62*(1+L62/100)</f>
        <v>0</v>
      </c>
      <c r="N62" s="174">
        <v>5.0000000000000002E-5</v>
      </c>
      <c r="O62" s="174">
        <f>ROUND(E62*N62,2)</f>
        <v>0.01</v>
      </c>
      <c r="P62" s="174">
        <v>1E-3</v>
      </c>
      <c r="Q62" s="174">
        <f>ROUND(E62*P62,2)</f>
        <v>0.2</v>
      </c>
      <c r="R62" s="176" t="s">
        <v>1835</v>
      </c>
      <c r="S62" s="176" t="s">
        <v>325</v>
      </c>
      <c r="T62" s="177" t="s">
        <v>325</v>
      </c>
      <c r="U62" s="159">
        <v>4.1000000000000002E-2</v>
      </c>
      <c r="V62" s="159">
        <f>ROUND(E62*U62,2)</f>
        <v>8.1999999999999993</v>
      </c>
      <c r="W62" s="159"/>
      <c r="X62" s="159" t="s">
        <v>207</v>
      </c>
      <c r="Y62" s="149"/>
      <c r="Z62" s="149"/>
      <c r="AA62" s="149"/>
      <c r="AB62" s="149"/>
      <c r="AC62" s="149"/>
      <c r="AD62" s="149"/>
      <c r="AE62" s="149"/>
      <c r="AF62" s="149"/>
      <c r="AG62" s="149" t="s">
        <v>1575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4" t="s">
        <v>1935</v>
      </c>
      <c r="D63" s="192"/>
      <c r="E63" s="193">
        <v>200</v>
      </c>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1579</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2.5" outlineLevel="1" x14ac:dyDescent="0.2">
      <c r="A64" s="171">
        <v>18</v>
      </c>
      <c r="B64" s="172" t="s">
        <v>1936</v>
      </c>
      <c r="C64" s="187" t="s">
        <v>1937</v>
      </c>
      <c r="D64" s="173" t="s">
        <v>789</v>
      </c>
      <c r="E64" s="174">
        <v>1000</v>
      </c>
      <c r="F64" s="175"/>
      <c r="G64" s="176">
        <f>ROUND(E64*F64,2)</f>
        <v>0</v>
      </c>
      <c r="H64" s="175">
        <v>8.39</v>
      </c>
      <c r="I64" s="176">
        <f>ROUND(E64*H64,2)</f>
        <v>8390</v>
      </c>
      <c r="J64" s="175">
        <v>20.91</v>
      </c>
      <c r="K64" s="176">
        <f>ROUND(E64*J64,2)</f>
        <v>20910</v>
      </c>
      <c r="L64" s="176">
        <v>21</v>
      </c>
      <c r="M64" s="176">
        <f>G64*(1+L64/100)</f>
        <v>0</v>
      </c>
      <c r="N64" s="174">
        <v>5.0000000000000002E-5</v>
      </c>
      <c r="O64" s="174">
        <f>ROUND(E64*N64,2)</f>
        <v>0.05</v>
      </c>
      <c r="P64" s="174">
        <v>1E-3</v>
      </c>
      <c r="Q64" s="174">
        <f>ROUND(E64*P64,2)</f>
        <v>1</v>
      </c>
      <c r="R64" s="176" t="s">
        <v>1835</v>
      </c>
      <c r="S64" s="176" t="s">
        <v>325</v>
      </c>
      <c r="T64" s="177" t="s">
        <v>325</v>
      </c>
      <c r="U64" s="159">
        <v>3.6999999999999998E-2</v>
      </c>
      <c r="V64" s="159">
        <f>ROUND(E64*U64,2)</f>
        <v>37</v>
      </c>
      <c r="W64" s="159"/>
      <c r="X64" s="159" t="s">
        <v>207</v>
      </c>
      <c r="Y64" s="149"/>
      <c r="Z64" s="149"/>
      <c r="AA64" s="149"/>
      <c r="AB64" s="149"/>
      <c r="AC64" s="149"/>
      <c r="AD64" s="149"/>
      <c r="AE64" s="149"/>
      <c r="AF64" s="149"/>
      <c r="AG64" s="149" t="s">
        <v>1575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4" t="s">
        <v>1938</v>
      </c>
      <c r="D65" s="192"/>
      <c r="E65" s="193">
        <v>1000</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1579</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1">
        <v>19</v>
      </c>
      <c r="B66" s="172" t="s">
        <v>1939</v>
      </c>
      <c r="C66" s="187" t="s">
        <v>1940</v>
      </c>
      <c r="D66" s="173" t="s">
        <v>789</v>
      </c>
      <c r="E66" s="174">
        <v>400</v>
      </c>
      <c r="F66" s="175"/>
      <c r="G66" s="176">
        <f>ROUND(E66*F66,2)</f>
        <v>0</v>
      </c>
      <c r="H66" s="175">
        <v>8.4</v>
      </c>
      <c r="I66" s="176">
        <f>ROUND(E66*H66,2)</f>
        <v>3360</v>
      </c>
      <c r="J66" s="175">
        <v>15.2</v>
      </c>
      <c r="K66" s="176">
        <f>ROUND(E66*J66,2)</f>
        <v>6080</v>
      </c>
      <c r="L66" s="176">
        <v>21</v>
      </c>
      <c r="M66" s="176">
        <f>G66*(1+L66/100)</f>
        <v>0</v>
      </c>
      <c r="N66" s="174">
        <v>5.0000000000000002E-5</v>
      </c>
      <c r="O66" s="174">
        <f>ROUND(E66*N66,2)</f>
        <v>0.02</v>
      </c>
      <c r="P66" s="174">
        <v>1E-3</v>
      </c>
      <c r="Q66" s="174">
        <f>ROUND(E66*P66,2)</f>
        <v>0.4</v>
      </c>
      <c r="R66" s="176" t="s">
        <v>1835</v>
      </c>
      <c r="S66" s="176" t="s">
        <v>325</v>
      </c>
      <c r="T66" s="177" t="s">
        <v>325</v>
      </c>
      <c r="U66" s="159">
        <v>2.5999999999999999E-2</v>
      </c>
      <c r="V66" s="159">
        <f>ROUND(E66*U66,2)</f>
        <v>10.4</v>
      </c>
      <c r="W66" s="159"/>
      <c r="X66" s="159" t="s">
        <v>207</v>
      </c>
      <c r="Y66" s="149"/>
      <c r="Z66" s="149"/>
      <c r="AA66" s="149"/>
      <c r="AB66" s="149"/>
      <c r="AC66" s="149"/>
      <c r="AD66" s="149"/>
      <c r="AE66" s="149"/>
      <c r="AF66" s="149"/>
      <c r="AG66" s="149" t="s">
        <v>1575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4" t="s">
        <v>1941</v>
      </c>
      <c r="D67" s="192"/>
      <c r="E67" s="193">
        <v>400</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1579</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33.75" outlineLevel="1" x14ac:dyDescent="0.2">
      <c r="A68" s="171">
        <v>20</v>
      </c>
      <c r="B68" s="172" t="s">
        <v>1942</v>
      </c>
      <c r="C68" s="187" t="s">
        <v>1943</v>
      </c>
      <c r="D68" s="173" t="s">
        <v>1432</v>
      </c>
      <c r="E68" s="174">
        <v>1647.95</v>
      </c>
      <c r="F68" s="175"/>
      <c r="G68" s="176">
        <f>ROUND(E68*F68,2)</f>
        <v>0</v>
      </c>
      <c r="H68" s="175">
        <v>399</v>
      </c>
      <c r="I68" s="176">
        <f>ROUND(E68*H68,2)</f>
        <v>657532.05000000005</v>
      </c>
      <c r="J68" s="175">
        <v>0</v>
      </c>
      <c r="K68" s="176">
        <f>ROUND(E68*J68,2)</f>
        <v>0</v>
      </c>
      <c r="L68" s="176">
        <v>21</v>
      </c>
      <c r="M68" s="176">
        <f>G68*(1+L68/100)</f>
        <v>0</v>
      </c>
      <c r="N68" s="174">
        <v>7.6699999999999997E-3</v>
      </c>
      <c r="O68" s="174">
        <f>ROUND(E68*N68,2)</f>
        <v>12.64</v>
      </c>
      <c r="P68" s="174">
        <v>0</v>
      </c>
      <c r="Q68" s="174">
        <f>ROUND(E68*P68,2)</f>
        <v>0</v>
      </c>
      <c r="R68" s="176" t="s">
        <v>1685</v>
      </c>
      <c r="S68" s="176" t="s">
        <v>325</v>
      </c>
      <c r="T68" s="177" t="s">
        <v>325</v>
      </c>
      <c r="U68" s="159">
        <v>0</v>
      </c>
      <c r="V68" s="159">
        <f>ROUND(E68*U68,2)</f>
        <v>0</v>
      </c>
      <c r="W68" s="159"/>
      <c r="X68" s="159" t="s">
        <v>1686</v>
      </c>
      <c r="Y68" s="149"/>
      <c r="Z68" s="149"/>
      <c r="AA68" s="149"/>
      <c r="AB68" s="149"/>
      <c r="AC68" s="149"/>
      <c r="AD68" s="149"/>
      <c r="AE68" s="149"/>
      <c r="AF68" s="149"/>
      <c r="AG68" s="149" t="s">
        <v>1687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4" t="s">
        <v>1944</v>
      </c>
      <c r="D69" s="192"/>
      <c r="E69" s="193">
        <v>266.8</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1579</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4" t="s">
        <v>1945</v>
      </c>
      <c r="D70" s="192"/>
      <c r="E70" s="193">
        <v>1381.15</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1579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71">
        <v>21</v>
      </c>
      <c r="B71" s="172" t="s">
        <v>1946</v>
      </c>
      <c r="C71" s="187" t="s">
        <v>1947</v>
      </c>
      <c r="D71" s="173" t="s">
        <v>1432</v>
      </c>
      <c r="E71" s="174">
        <v>14.72</v>
      </c>
      <c r="F71" s="175"/>
      <c r="G71" s="176">
        <f>ROUND(E71*F71,2)</f>
        <v>0</v>
      </c>
      <c r="H71" s="175">
        <v>392</v>
      </c>
      <c r="I71" s="176">
        <f>ROUND(E71*H71,2)</f>
        <v>5770.24</v>
      </c>
      <c r="J71" s="175">
        <v>0</v>
      </c>
      <c r="K71" s="176">
        <f>ROUND(E71*J71,2)</f>
        <v>0</v>
      </c>
      <c r="L71" s="176">
        <v>21</v>
      </c>
      <c r="M71" s="176">
        <f>G71*(1+L71/100)</f>
        <v>0</v>
      </c>
      <c r="N71" s="174">
        <v>7.3600000000000002E-3</v>
      </c>
      <c r="O71" s="174">
        <f>ROUND(E71*N71,2)</f>
        <v>0.11</v>
      </c>
      <c r="P71" s="174">
        <v>0</v>
      </c>
      <c r="Q71" s="174">
        <f>ROUND(E71*P71,2)</f>
        <v>0</v>
      </c>
      <c r="R71" s="176" t="s">
        <v>1685</v>
      </c>
      <c r="S71" s="176" t="s">
        <v>325</v>
      </c>
      <c r="T71" s="177" t="s">
        <v>325</v>
      </c>
      <c r="U71" s="159">
        <v>0</v>
      </c>
      <c r="V71" s="159">
        <f>ROUND(E71*U71,2)</f>
        <v>0</v>
      </c>
      <c r="W71" s="159"/>
      <c r="X71" s="159" t="s">
        <v>1686</v>
      </c>
      <c r="Y71" s="149"/>
      <c r="Z71" s="149"/>
      <c r="AA71" s="149"/>
      <c r="AB71" s="149"/>
      <c r="AC71" s="149"/>
      <c r="AD71" s="149"/>
      <c r="AE71" s="149"/>
      <c r="AF71" s="149"/>
      <c r="AG71" s="149" t="s">
        <v>1687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4" t="s">
        <v>1948</v>
      </c>
      <c r="D72" s="192"/>
      <c r="E72" s="193">
        <v>14.72</v>
      </c>
      <c r="F72" s="159"/>
      <c r="G72" s="15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1579</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1">
        <v>22</v>
      </c>
      <c r="B73" s="172" t="s">
        <v>1949</v>
      </c>
      <c r="C73" s="187" t="s">
        <v>1950</v>
      </c>
      <c r="D73" s="173" t="s">
        <v>1906</v>
      </c>
      <c r="E73" s="174">
        <v>13.7</v>
      </c>
      <c r="F73" s="175"/>
      <c r="G73" s="176">
        <f>ROUND(E73*F73,2)</f>
        <v>0</v>
      </c>
      <c r="H73" s="175">
        <v>1806</v>
      </c>
      <c r="I73" s="176">
        <f>ROUND(E73*H73,2)</f>
        <v>24742.2</v>
      </c>
      <c r="J73" s="175">
        <v>0</v>
      </c>
      <c r="K73" s="176">
        <f>ROUND(E73*J73,2)</f>
        <v>0</v>
      </c>
      <c r="L73" s="176">
        <v>21</v>
      </c>
      <c r="M73" s="176">
        <f>G73*(1+L73/100)</f>
        <v>0</v>
      </c>
      <c r="N73" s="174">
        <v>2.92E-2</v>
      </c>
      <c r="O73" s="174">
        <f>ROUND(E73*N73,2)</f>
        <v>0.4</v>
      </c>
      <c r="P73" s="174">
        <v>0</v>
      </c>
      <c r="Q73" s="174">
        <f>ROUND(E73*P73,2)</f>
        <v>0</v>
      </c>
      <c r="R73" s="176" t="s">
        <v>1685</v>
      </c>
      <c r="S73" s="176" t="s">
        <v>325</v>
      </c>
      <c r="T73" s="177" t="s">
        <v>319</v>
      </c>
      <c r="U73" s="159">
        <v>0</v>
      </c>
      <c r="V73" s="159">
        <f>ROUND(E73*U73,2)</f>
        <v>0</v>
      </c>
      <c r="W73" s="159"/>
      <c r="X73" s="159" t="s">
        <v>1686</v>
      </c>
      <c r="Y73" s="149"/>
      <c r="Z73" s="149"/>
      <c r="AA73" s="149"/>
      <c r="AB73" s="149"/>
      <c r="AC73" s="149"/>
      <c r="AD73" s="149"/>
      <c r="AE73" s="149"/>
      <c r="AF73" s="149"/>
      <c r="AG73" s="149" t="s">
        <v>1687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4" t="s">
        <v>1951</v>
      </c>
      <c r="D74" s="192"/>
      <c r="E74" s="193">
        <v>10</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1579</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4" t="s">
        <v>1952</v>
      </c>
      <c r="D75" s="192"/>
      <c r="E75" s="193">
        <v>3.7</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1579</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1">
        <v>23</v>
      </c>
      <c r="B76" s="172" t="s">
        <v>1953</v>
      </c>
      <c r="C76" s="187" t="s">
        <v>1954</v>
      </c>
      <c r="D76" s="173" t="s">
        <v>0</v>
      </c>
      <c r="E76" s="174">
        <v>44818.576000000001</v>
      </c>
      <c r="F76" s="175"/>
      <c r="G76" s="176">
        <f>ROUND(E76*F76,2)</f>
        <v>0</v>
      </c>
      <c r="H76" s="175">
        <v>0</v>
      </c>
      <c r="I76" s="176">
        <f>ROUND(E76*H76,2)</f>
        <v>0</v>
      </c>
      <c r="J76" s="175">
        <v>2.15</v>
      </c>
      <c r="K76" s="176">
        <f>ROUND(E76*J76,2)</f>
        <v>96359.94</v>
      </c>
      <c r="L76" s="176">
        <v>21</v>
      </c>
      <c r="M76" s="176">
        <f>G76*(1+L76/100)</f>
        <v>0</v>
      </c>
      <c r="N76" s="174">
        <v>0</v>
      </c>
      <c r="O76" s="174">
        <f>ROUND(E76*N76,2)</f>
        <v>0</v>
      </c>
      <c r="P76" s="174">
        <v>0</v>
      </c>
      <c r="Q76" s="174">
        <f>ROUND(E76*P76,2)</f>
        <v>0</v>
      </c>
      <c r="R76" s="176" t="s">
        <v>1835</v>
      </c>
      <c r="S76" s="176" t="s">
        <v>325</v>
      </c>
      <c r="T76" s="177" t="s">
        <v>325</v>
      </c>
      <c r="U76" s="159">
        <v>0</v>
      </c>
      <c r="V76" s="159">
        <f>ROUND(E76*U76,2)</f>
        <v>0</v>
      </c>
      <c r="W76" s="159"/>
      <c r="X76" s="159" t="s">
        <v>1803</v>
      </c>
      <c r="Y76" s="149"/>
      <c r="Z76" s="149"/>
      <c r="AA76" s="149"/>
      <c r="AB76" s="149"/>
      <c r="AC76" s="149"/>
      <c r="AD76" s="149"/>
      <c r="AE76" s="149"/>
      <c r="AF76" s="149"/>
      <c r="AG76" s="149" t="s">
        <v>1804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4" t="s">
        <v>1832</v>
      </c>
      <c r="D77" s="265"/>
      <c r="E77" s="265"/>
      <c r="F77" s="265"/>
      <c r="G77" s="265"/>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1577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x14ac:dyDescent="0.2">
      <c r="A78" s="161" t="s">
        <v>314</v>
      </c>
      <c r="B78" s="162" t="s">
        <v>156</v>
      </c>
      <c r="C78" s="186" t="s">
        <v>157</v>
      </c>
      <c r="D78" s="163"/>
      <c r="E78" s="164"/>
      <c r="F78" s="165"/>
      <c r="G78" s="165">
        <f>SUMIF(AG79:AG93,"&lt;&gt;NOR",G79:G93)</f>
        <v>0</v>
      </c>
      <c r="H78" s="165"/>
      <c r="I78" s="165">
        <f>SUM(I79:I93)</f>
        <v>917935.74000000011</v>
      </c>
      <c r="J78" s="165"/>
      <c r="K78" s="165">
        <f>SUM(K79:K93)</f>
        <v>656680.18000000005</v>
      </c>
      <c r="L78" s="165"/>
      <c r="M78" s="165">
        <f>SUM(M79:M93)</f>
        <v>0</v>
      </c>
      <c r="N78" s="164"/>
      <c r="O78" s="164">
        <f>SUM(O79:O93)</f>
        <v>7.9999999999999991</v>
      </c>
      <c r="P78" s="164"/>
      <c r="Q78" s="164">
        <f>SUM(Q79:Q93)</f>
        <v>0</v>
      </c>
      <c r="R78" s="165"/>
      <c r="S78" s="165"/>
      <c r="T78" s="166"/>
      <c r="U78" s="160"/>
      <c r="V78" s="160">
        <f>SUM(V79:V93)</f>
        <v>1331.1000000000001</v>
      </c>
      <c r="W78" s="160"/>
      <c r="X78" s="160"/>
      <c r="AG78" t="s">
        <v>315</v>
      </c>
    </row>
    <row r="79" spans="1:60" ht="22.5" outlineLevel="1" x14ac:dyDescent="0.2">
      <c r="A79" s="171">
        <v>24</v>
      </c>
      <c r="B79" s="172" t="s">
        <v>1955</v>
      </c>
      <c r="C79" s="187" t="s">
        <v>1956</v>
      </c>
      <c r="D79" s="173" t="s">
        <v>1432</v>
      </c>
      <c r="E79" s="174">
        <v>1825.43</v>
      </c>
      <c r="F79" s="175"/>
      <c r="G79" s="176">
        <f>ROUND(E79*F79,2)</f>
        <v>0</v>
      </c>
      <c r="H79" s="175">
        <v>29.05</v>
      </c>
      <c r="I79" s="176">
        <f>ROUND(E79*H79,2)</f>
        <v>53028.74</v>
      </c>
      <c r="J79" s="175">
        <v>189.45</v>
      </c>
      <c r="K79" s="176">
        <f>ROUND(E79*J79,2)</f>
        <v>345827.71</v>
      </c>
      <c r="L79" s="176">
        <v>21</v>
      </c>
      <c r="M79" s="176">
        <f>G79*(1+L79/100)</f>
        <v>0</v>
      </c>
      <c r="N79" s="174">
        <v>3.7699999999999999E-3</v>
      </c>
      <c r="O79" s="174">
        <f>ROUND(E79*N79,2)</f>
        <v>6.88</v>
      </c>
      <c r="P79" s="174">
        <v>0</v>
      </c>
      <c r="Q79" s="174">
        <f>ROUND(E79*P79,2)</f>
        <v>0</v>
      </c>
      <c r="R79" s="176" t="s">
        <v>1844</v>
      </c>
      <c r="S79" s="176" t="s">
        <v>325</v>
      </c>
      <c r="T79" s="177" t="s">
        <v>1919</v>
      </c>
      <c r="U79" s="159">
        <v>0.31619999999999998</v>
      </c>
      <c r="V79" s="159">
        <f>ROUND(E79*U79,2)</f>
        <v>577.20000000000005</v>
      </c>
      <c r="W79" s="159"/>
      <c r="X79" s="159" t="s">
        <v>207</v>
      </c>
      <c r="Y79" s="149"/>
      <c r="Z79" s="149"/>
      <c r="AA79" s="149"/>
      <c r="AB79" s="149"/>
      <c r="AC79" s="149"/>
      <c r="AD79" s="149"/>
      <c r="AE79" s="149"/>
      <c r="AF79" s="149"/>
      <c r="AG79" s="149" t="s">
        <v>1575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4" t="s">
        <v>1957</v>
      </c>
      <c r="D80" s="192"/>
      <c r="E80" s="193">
        <v>1400</v>
      </c>
      <c r="F80" s="159"/>
      <c r="G80" s="15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1579</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4" t="s">
        <v>1958</v>
      </c>
      <c r="D81" s="192"/>
      <c r="E81" s="193">
        <v>366.09</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1579</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4" t="s">
        <v>1959</v>
      </c>
      <c r="D82" s="192"/>
      <c r="E82" s="193">
        <v>14.82</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1579</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4" t="s">
        <v>1960</v>
      </c>
      <c r="D83" s="192"/>
      <c r="E83" s="193">
        <v>29.13</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1579</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4" t="s">
        <v>1961</v>
      </c>
      <c r="D84" s="192"/>
      <c r="E84" s="193">
        <v>3.9</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1579</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4" t="s">
        <v>1962</v>
      </c>
      <c r="D85" s="192"/>
      <c r="E85" s="193">
        <v>0.87</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1579</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4" t="s">
        <v>1963</v>
      </c>
      <c r="D86" s="192"/>
      <c r="E86" s="193">
        <v>1.02</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1579</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4" t="s">
        <v>1964</v>
      </c>
      <c r="D87" s="192"/>
      <c r="E87" s="193">
        <v>3</v>
      </c>
      <c r="F87" s="159"/>
      <c r="G87" s="15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1579</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4" t="s">
        <v>1965</v>
      </c>
      <c r="D88" s="192"/>
      <c r="E88" s="193">
        <v>6.15</v>
      </c>
      <c r="F88" s="159"/>
      <c r="G88" s="15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1579</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4" t="s">
        <v>1966</v>
      </c>
      <c r="D89" s="192"/>
      <c r="E89" s="193">
        <v>0.45</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1579</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71">
        <v>25</v>
      </c>
      <c r="B90" s="172" t="s">
        <v>1967</v>
      </c>
      <c r="C90" s="187" t="s">
        <v>1968</v>
      </c>
      <c r="D90" s="173" t="s">
        <v>1432</v>
      </c>
      <c r="E90" s="174">
        <v>1825.43</v>
      </c>
      <c r="F90" s="175"/>
      <c r="G90" s="176">
        <f>ROUND(E90*F90,2)</f>
        <v>0</v>
      </c>
      <c r="H90" s="175">
        <v>466.99</v>
      </c>
      <c r="I90" s="176">
        <f>ROUND(E90*H90,2)</f>
        <v>852457.56</v>
      </c>
      <c r="J90" s="175">
        <v>93.01</v>
      </c>
      <c r="K90" s="176">
        <f>ROUND(E90*J90,2)</f>
        <v>169783.24</v>
      </c>
      <c r="L90" s="176">
        <v>21</v>
      </c>
      <c r="M90" s="176">
        <f>G90*(1+L90/100)</f>
        <v>0</v>
      </c>
      <c r="N90" s="174">
        <v>5.2999999999999998E-4</v>
      </c>
      <c r="O90" s="174">
        <f>ROUND(E90*N90,2)</f>
        <v>0.97</v>
      </c>
      <c r="P90" s="174">
        <v>0</v>
      </c>
      <c r="Q90" s="174">
        <f>ROUND(E90*P90,2)</f>
        <v>0</v>
      </c>
      <c r="R90" s="176" t="s">
        <v>1844</v>
      </c>
      <c r="S90" s="176" t="s">
        <v>325</v>
      </c>
      <c r="T90" s="177" t="s">
        <v>319</v>
      </c>
      <c r="U90" s="159">
        <v>0.224</v>
      </c>
      <c r="V90" s="159">
        <f>ROUND(E90*U90,2)</f>
        <v>408.9</v>
      </c>
      <c r="W90" s="159"/>
      <c r="X90" s="159" t="s">
        <v>207</v>
      </c>
      <c r="Y90" s="149"/>
      <c r="Z90" s="149"/>
      <c r="AA90" s="149"/>
      <c r="AB90" s="149"/>
      <c r="AC90" s="149"/>
      <c r="AD90" s="149"/>
      <c r="AE90" s="149"/>
      <c r="AF90" s="149"/>
      <c r="AG90" s="149" t="s">
        <v>1575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53" t="s">
        <v>1845</v>
      </c>
      <c r="D91" s="254"/>
      <c r="E91" s="254"/>
      <c r="F91" s="254"/>
      <c r="G91" s="254"/>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322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9">
        <v>26</v>
      </c>
      <c r="B92" s="180" t="s">
        <v>1969</v>
      </c>
      <c r="C92" s="188" t="s">
        <v>1970</v>
      </c>
      <c r="D92" s="181" t="s">
        <v>1432</v>
      </c>
      <c r="E92" s="182">
        <v>1825.43</v>
      </c>
      <c r="F92" s="183"/>
      <c r="G92" s="184">
        <f>ROUND(E92*F92,2)</f>
        <v>0</v>
      </c>
      <c r="H92" s="183">
        <v>5.64</v>
      </c>
      <c r="I92" s="184">
        <f>ROUND(E92*H92,2)</f>
        <v>10295.43</v>
      </c>
      <c r="J92" s="183">
        <v>58.86</v>
      </c>
      <c r="K92" s="184">
        <f>ROUND(E92*J92,2)</f>
        <v>107444.81</v>
      </c>
      <c r="L92" s="184">
        <v>21</v>
      </c>
      <c r="M92" s="184">
        <f>G92*(1+L92/100)</f>
        <v>0</v>
      </c>
      <c r="N92" s="182">
        <v>6.9999999999999994E-5</v>
      </c>
      <c r="O92" s="182">
        <f>ROUND(E92*N92,2)</f>
        <v>0.13</v>
      </c>
      <c r="P92" s="182">
        <v>0</v>
      </c>
      <c r="Q92" s="182">
        <f>ROUND(E92*P92,2)</f>
        <v>0</v>
      </c>
      <c r="R92" s="184" t="s">
        <v>1844</v>
      </c>
      <c r="S92" s="184" t="s">
        <v>325</v>
      </c>
      <c r="T92" s="185" t="s">
        <v>325</v>
      </c>
      <c r="U92" s="159">
        <v>0.14399999999999999</v>
      </c>
      <c r="V92" s="159">
        <f>ROUND(E92*U92,2)</f>
        <v>262.86</v>
      </c>
      <c r="W92" s="159"/>
      <c r="X92" s="159" t="s">
        <v>207</v>
      </c>
      <c r="Y92" s="149"/>
      <c r="Z92" s="149"/>
      <c r="AA92" s="149"/>
      <c r="AB92" s="149"/>
      <c r="AC92" s="149"/>
      <c r="AD92" s="149"/>
      <c r="AE92" s="149"/>
      <c r="AF92" s="149"/>
      <c r="AG92" s="149" t="s">
        <v>1575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9">
        <v>27</v>
      </c>
      <c r="B93" s="180" t="s">
        <v>1971</v>
      </c>
      <c r="C93" s="188" t="s">
        <v>1972</v>
      </c>
      <c r="D93" s="181" t="s">
        <v>1432</v>
      </c>
      <c r="E93" s="182">
        <v>1825.43</v>
      </c>
      <c r="F93" s="183"/>
      <c r="G93" s="184">
        <f>ROUND(E93*F93,2)</f>
        <v>0</v>
      </c>
      <c r="H93" s="183">
        <v>1.18</v>
      </c>
      <c r="I93" s="184">
        <f>ROUND(E93*H93,2)</f>
        <v>2154.0100000000002</v>
      </c>
      <c r="J93" s="183">
        <v>18.420000000000002</v>
      </c>
      <c r="K93" s="184">
        <f>ROUND(E93*J93,2)</f>
        <v>33624.42</v>
      </c>
      <c r="L93" s="184">
        <v>21</v>
      </c>
      <c r="M93" s="184">
        <f>G93*(1+L93/100)</f>
        <v>0</v>
      </c>
      <c r="N93" s="182">
        <v>1.0000000000000001E-5</v>
      </c>
      <c r="O93" s="182">
        <f>ROUND(E93*N93,2)</f>
        <v>0.02</v>
      </c>
      <c r="P93" s="182">
        <v>0</v>
      </c>
      <c r="Q93" s="182">
        <f>ROUND(E93*P93,2)</f>
        <v>0</v>
      </c>
      <c r="R93" s="184" t="s">
        <v>1844</v>
      </c>
      <c r="S93" s="184" t="s">
        <v>325</v>
      </c>
      <c r="T93" s="185" t="s">
        <v>325</v>
      </c>
      <c r="U93" s="159">
        <v>4.4999999999999998E-2</v>
      </c>
      <c r="V93" s="159">
        <f>ROUND(E93*U93,2)</f>
        <v>82.14</v>
      </c>
      <c r="W93" s="159"/>
      <c r="X93" s="159" t="s">
        <v>207</v>
      </c>
      <c r="Y93" s="149"/>
      <c r="Z93" s="149"/>
      <c r="AA93" s="149"/>
      <c r="AB93" s="149"/>
      <c r="AC93" s="149"/>
      <c r="AD93" s="149"/>
      <c r="AE93" s="149"/>
      <c r="AF93" s="149"/>
      <c r="AG93" s="149" t="s">
        <v>1575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x14ac:dyDescent="0.2">
      <c r="A94" s="161" t="s">
        <v>314</v>
      </c>
      <c r="B94" s="162" t="s">
        <v>249</v>
      </c>
      <c r="C94" s="186" t="s">
        <v>250</v>
      </c>
      <c r="D94" s="163"/>
      <c r="E94" s="164"/>
      <c r="F94" s="165"/>
      <c r="G94" s="165">
        <f>SUMIF(AG95:AG103,"&lt;&gt;NOR",G95:G103)</f>
        <v>0</v>
      </c>
      <c r="H94" s="165"/>
      <c r="I94" s="165">
        <f>SUM(I95:I103)</f>
        <v>260705.24</v>
      </c>
      <c r="J94" s="165"/>
      <c r="K94" s="165">
        <f>SUM(K95:K103)</f>
        <v>19600.560000000001</v>
      </c>
      <c r="L94" s="165"/>
      <c r="M94" s="165">
        <f>SUM(M95:M103)</f>
        <v>0</v>
      </c>
      <c r="N94" s="164"/>
      <c r="O94" s="164">
        <f>SUM(O95:O103)</f>
        <v>1.77</v>
      </c>
      <c r="P94" s="164"/>
      <c r="Q94" s="164">
        <f>SUM(Q95:Q103)</f>
        <v>0</v>
      </c>
      <c r="R94" s="165"/>
      <c r="S94" s="165"/>
      <c r="T94" s="166"/>
      <c r="U94" s="160"/>
      <c r="V94" s="160">
        <f>SUM(V95:V103)</f>
        <v>33.29</v>
      </c>
      <c r="W94" s="160"/>
      <c r="X94" s="160"/>
      <c r="AG94" t="s">
        <v>315</v>
      </c>
    </row>
    <row r="95" spans="1:60" outlineLevel="1" x14ac:dyDescent="0.2">
      <c r="A95" s="179">
        <v>28</v>
      </c>
      <c r="B95" s="180" t="s">
        <v>1973</v>
      </c>
      <c r="C95" s="188" t="s">
        <v>1974</v>
      </c>
      <c r="D95" s="181" t="s">
        <v>395</v>
      </c>
      <c r="E95" s="182">
        <v>4</v>
      </c>
      <c r="F95" s="183"/>
      <c r="G95" s="184">
        <f>ROUND(E95*F95,2)</f>
        <v>0</v>
      </c>
      <c r="H95" s="183">
        <v>0</v>
      </c>
      <c r="I95" s="184">
        <f>ROUND(E95*H95,2)</f>
        <v>0</v>
      </c>
      <c r="J95" s="183">
        <v>1825</v>
      </c>
      <c r="K95" s="184">
        <f>ROUND(E95*J95,2)</f>
        <v>7300</v>
      </c>
      <c r="L95" s="184">
        <v>21</v>
      </c>
      <c r="M95" s="184">
        <f>G95*(1+L95/100)</f>
        <v>0</v>
      </c>
      <c r="N95" s="182">
        <v>0</v>
      </c>
      <c r="O95" s="182">
        <f>ROUND(E95*N95,2)</f>
        <v>0</v>
      </c>
      <c r="P95" s="182">
        <v>0</v>
      </c>
      <c r="Q95" s="182">
        <f>ROUND(E95*P95,2)</f>
        <v>0</v>
      </c>
      <c r="R95" s="184" t="s">
        <v>249</v>
      </c>
      <c r="S95" s="184" t="s">
        <v>325</v>
      </c>
      <c r="T95" s="185" t="s">
        <v>325</v>
      </c>
      <c r="U95" s="159">
        <v>3.5880000000000001</v>
      </c>
      <c r="V95" s="159">
        <f>ROUND(E95*U95,2)</f>
        <v>14.35</v>
      </c>
      <c r="W95" s="159"/>
      <c r="X95" s="159" t="s">
        <v>207</v>
      </c>
      <c r="Y95" s="149"/>
      <c r="Z95" s="149"/>
      <c r="AA95" s="149"/>
      <c r="AB95" s="149"/>
      <c r="AC95" s="149"/>
      <c r="AD95" s="149"/>
      <c r="AE95" s="149"/>
      <c r="AF95" s="149"/>
      <c r="AG95" s="149" t="s">
        <v>1575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71">
        <v>29</v>
      </c>
      <c r="B96" s="172" t="s">
        <v>1975</v>
      </c>
      <c r="C96" s="187" t="s">
        <v>1976</v>
      </c>
      <c r="D96" s="173" t="s">
        <v>395</v>
      </c>
      <c r="E96" s="174">
        <v>4</v>
      </c>
      <c r="F96" s="175"/>
      <c r="G96" s="176">
        <f>ROUND(E96*F96,2)</f>
        <v>0</v>
      </c>
      <c r="H96" s="175">
        <v>0</v>
      </c>
      <c r="I96" s="176">
        <f>ROUND(E96*H96,2)</f>
        <v>0</v>
      </c>
      <c r="J96" s="175">
        <v>1099</v>
      </c>
      <c r="K96" s="176">
        <f>ROUND(E96*J96,2)</f>
        <v>4396</v>
      </c>
      <c r="L96" s="176">
        <v>21</v>
      </c>
      <c r="M96" s="176">
        <f>G96*(1+L96/100)</f>
        <v>0</v>
      </c>
      <c r="N96" s="174">
        <v>0</v>
      </c>
      <c r="O96" s="174">
        <f>ROUND(E96*N96,2)</f>
        <v>0</v>
      </c>
      <c r="P96" s="174">
        <v>0</v>
      </c>
      <c r="Q96" s="174">
        <f>ROUND(E96*P96,2)</f>
        <v>0</v>
      </c>
      <c r="R96" s="176" t="s">
        <v>249</v>
      </c>
      <c r="S96" s="176" t="s">
        <v>325</v>
      </c>
      <c r="T96" s="177" t="s">
        <v>325</v>
      </c>
      <c r="U96" s="159">
        <v>1.81667</v>
      </c>
      <c r="V96" s="159">
        <f>ROUND(E96*U96,2)</f>
        <v>7.27</v>
      </c>
      <c r="W96" s="159"/>
      <c r="X96" s="159" t="s">
        <v>207</v>
      </c>
      <c r="Y96" s="149"/>
      <c r="Z96" s="149"/>
      <c r="AA96" s="149"/>
      <c r="AB96" s="149"/>
      <c r="AC96" s="149"/>
      <c r="AD96" s="149"/>
      <c r="AE96" s="149"/>
      <c r="AF96" s="149"/>
      <c r="AG96" s="149" t="s">
        <v>1575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53" t="s">
        <v>1977</v>
      </c>
      <c r="D97" s="254"/>
      <c r="E97" s="254"/>
      <c r="F97" s="254"/>
      <c r="G97" s="254"/>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322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1">
        <v>30</v>
      </c>
      <c r="B98" s="172" t="s">
        <v>1978</v>
      </c>
      <c r="C98" s="187" t="s">
        <v>1979</v>
      </c>
      <c r="D98" s="173" t="s">
        <v>395</v>
      </c>
      <c r="E98" s="174">
        <v>4</v>
      </c>
      <c r="F98" s="175"/>
      <c r="G98" s="176">
        <f>ROUND(E98*F98,2)</f>
        <v>0</v>
      </c>
      <c r="H98" s="175">
        <v>0</v>
      </c>
      <c r="I98" s="176">
        <f>ROUND(E98*H98,2)</f>
        <v>0</v>
      </c>
      <c r="J98" s="175">
        <v>1976.14</v>
      </c>
      <c r="K98" s="176">
        <f>ROUND(E98*J98,2)</f>
        <v>7904.56</v>
      </c>
      <c r="L98" s="176">
        <v>21</v>
      </c>
      <c r="M98" s="176">
        <f>G98*(1+L98/100)</f>
        <v>0</v>
      </c>
      <c r="N98" s="174">
        <v>0</v>
      </c>
      <c r="O98" s="174">
        <f>ROUND(E98*N98,2)</f>
        <v>0</v>
      </c>
      <c r="P98" s="174">
        <v>0</v>
      </c>
      <c r="Q98" s="174">
        <f>ROUND(E98*P98,2)</f>
        <v>0</v>
      </c>
      <c r="R98" s="176"/>
      <c r="S98" s="176" t="s">
        <v>318</v>
      </c>
      <c r="T98" s="177" t="s">
        <v>1763</v>
      </c>
      <c r="U98" s="159">
        <v>2.9166699999999999</v>
      </c>
      <c r="V98" s="159">
        <f>ROUND(E98*U98,2)</f>
        <v>11.67</v>
      </c>
      <c r="W98" s="159"/>
      <c r="X98" s="159" t="s">
        <v>207</v>
      </c>
      <c r="Y98" s="149"/>
      <c r="Z98" s="149"/>
      <c r="AA98" s="149"/>
      <c r="AB98" s="149"/>
      <c r="AC98" s="149"/>
      <c r="AD98" s="149"/>
      <c r="AE98" s="149"/>
      <c r="AF98" s="149"/>
      <c r="AG98" s="149" t="s">
        <v>1575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53" t="s">
        <v>1977</v>
      </c>
      <c r="D99" s="254"/>
      <c r="E99" s="254"/>
      <c r="F99" s="254"/>
      <c r="G99" s="254"/>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322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33.75" outlineLevel="1" x14ac:dyDescent="0.2">
      <c r="A100" s="179">
        <v>31</v>
      </c>
      <c r="B100" s="180" t="s">
        <v>1980</v>
      </c>
      <c r="C100" s="188" t="s">
        <v>1981</v>
      </c>
      <c r="D100" s="181" t="s">
        <v>395</v>
      </c>
      <c r="E100" s="182">
        <v>4.04</v>
      </c>
      <c r="F100" s="183"/>
      <c r="G100" s="184">
        <f>ROUND(E100*F100,2)</f>
        <v>0</v>
      </c>
      <c r="H100" s="183">
        <v>43070</v>
      </c>
      <c r="I100" s="184">
        <f>ROUND(E100*H100,2)</f>
        <v>174002.8</v>
      </c>
      <c r="J100" s="183">
        <v>0</v>
      </c>
      <c r="K100" s="184">
        <f>ROUND(E100*J100,2)</f>
        <v>0</v>
      </c>
      <c r="L100" s="184">
        <v>21</v>
      </c>
      <c r="M100" s="184">
        <f>G100*(1+L100/100)</f>
        <v>0</v>
      </c>
      <c r="N100" s="182">
        <v>0.41499999999999998</v>
      </c>
      <c r="O100" s="182">
        <f>ROUND(E100*N100,2)</f>
        <v>1.68</v>
      </c>
      <c r="P100" s="182">
        <v>0</v>
      </c>
      <c r="Q100" s="182">
        <f>ROUND(E100*P100,2)</f>
        <v>0</v>
      </c>
      <c r="R100" s="184" t="s">
        <v>1685</v>
      </c>
      <c r="S100" s="184" t="s">
        <v>325</v>
      </c>
      <c r="T100" s="185" t="s">
        <v>325</v>
      </c>
      <c r="U100" s="159">
        <v>0</v>
      </c>
      <c r="V100" s="159">
        <f>ROUND(E100*U100,2)</f>
        <v>0</v>
      </c>
      <c r="W100" s="159"/>
      <c r="X100" s="159" t="s">
        <v>1686</v>
      </c>
      <c r="Y100" s="149"/>
      <c r="Z100" s="149"/>
      <c r="AA100" s="149"/>
      <c r="AB100" s="149"/>
      <c r="AC100" s="149"/>
      <c r="AD100" s="149"/>
      <c r="AE100" s="149"/>
      <c r="AF100" s="149"/>
      <c r="AG100" s="149" t="s">
        <v>1687</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9">
        <v>32</v>
      </c>
      <c r="B101" s="180" t="s">
        <v>1982</v>
      </c>
      <c r="C101" s="188" t="s">
        <v>1983</v>
      </c>
      <c r="D101" s="181" t="s">
        <v>395</v>
      </c>
      <c r="E101" s="182">
        <v>4.04</v>
      </c>
      <c r="F101" s="183"/>
      <c r="G101" s="184">
        <f>ROUND(E101*F101,2)</f>
        <v>0</v>
      </c>
      <c r="H101" s="183">
        <v>901</v>
      </c>
      <c r="I101" s="184">
        <f>ROUND(E101*H101,2)</f>
        <v>3640.04</v>
      </c>
      <c r="J101" s="183">
        <v>0</v>
      </c>
      <c r="K101" s="184">
        <f>ROUND(E101*J101,2)</f>
        <v>0</v>
      </c>
      <c r="L101" s="184">
        <v>21</v>
      </c>
      <c r="M101" s="184">
        <f>G101*(1+L101/100)</f>
        <v>0</v>
      </c>
      <c r="N101" s="182">
        <v>6.4400000000000004E-3</v>
      </c>
      <c r="O101" s="182">
        <f>ROUND(E101*N101,2)</f>
        <v>0.03</v>
      </c>
      <c r="P101" s="182">
        <v>0</v>
      </c>
      <c r="Q101" s="182">
        <f>ROUND(E101*P101,2)</f>
        <v>0</v>
      </c>
      <c r="R101" s="184"/>
      <c r="S101" s="184" t="s">
        <v>318</v>
      </c>
      <c r="T101" s="185" t="s">
        <v>325</v>
      </c>
      <c r="U101" s="159">
        <v>0</v>
      </c>
      <c r="V101" s="159">
        <f>ROUND(E101*U101,2)</f>
        <v>0</v>
      </c>
      <c r="W101" s="159"/>
      <c r="X101" s="159" t="s">
        <v>1686</v>
      </c>
      <c r="Y101" s="149"/>
      <c r="Z101" s="149"/>
      <c r="AA101" s="149"/>
      <c r="AB101" s="149"/>
      <c r="AC101" s="149"/>
      <c r="AD101" s="149"/>
      <c r="AE101" s="149"/>
      <c r="AF101" s="149"/>
      <c r="AG101" s="149" t="s">
        <v>1687</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9">
        <v>33</v>
      </c>
      <c r="B102" s="180" t="s">
        <v>1984</v>
      </c>
      <c r="C102" s="188" t="s">
        <v>1985</v>
      </c>
      <c r="D102" s="181" t="s">
        <v>395</v>
      </c>
      <c r="E102" s="182">
        <v>4.04</v>
      </c>
      <c r="F102" s="183"/>
      <c r="G102" s="184">
        <f>ROUND(E102*F102,2)</f>
        <v>0</v>
      </c>
      <c r="H102" s="183">
        <v>11980</v>
      </c>
      <c r="I102" s="184">
        <f>ROUND(E102*H102,2)</f>
        <v>48399.199999999997</v>
      </c>
      <c r="J102" s="183">
        <v>0</v>
      </c>
      <c r="K102" s="184">
        <f>ROUND(E102*J102,2)</f>
        <v>0</v>
      </c>
      <c r="L102" s="184">
        <v>21</v>
      </c>
      <c r="M102" s="184">
        <f>G102*(1+L102/100)</f>
        <v>0</v>
      </c>
      <c r="N102" s="182">
        <v>6.4400000000000004E-3</v>
      </c>
      <c r="O102" s="182">
        <f>ROUND(E102*N102,2)</f>
        <v>0.03</v>
      </c>
      <c r="P102" s="182">
        <v>0</v>
      </c>
      <c r="Q102" s="182">
        <f>ROUND(E102*P102,2)</f>
        <v>0</v>
      </c>
      <c r="R102" s="184"/>
      <c r="S102" s="184" t="s">
        <v>318</v>
      </c>
      <c r="T102" s="185" t="s">
        <v>319</v>
      </c>
      <c r="U102" s="159">
        <v>0</v>
      </c>
      <c r="V102" s="159">
        <f>ROUND(E102*U102,2)</f>
        <v>0</v>
      </c>
      <c r="W102" s="159"/>
      <c r="X102" s="159" t="s">
        <v>1686</v>
      </c>
      <c r="Y102" s="149"/>
      <c r="Z102" s="149"/>
      <c r="AA102" s="149"/>
      <c r="AB102" s="149"/>
      <c r="AC102" s="149"/>
      <c r="AD102" s="149"/>
      <c r="AE102" s="149"/>
      <c r="AF102" s="149"/>
      <c r="AG102" s="149" t="s">
        <v>1687</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9">
        <v>34</v>
      </c>
      <c r="B103" s="180" t="s">
        <v>1986</v>
      </c>
      <c r="C103" s="188" t="s">
        <v>1987</v>
      </c>
      <c r="D103" s="181" t="s">
        <v>395</v>
      </c>
      <c r="E103" s="182">
        <v>4.04</v>
      </c>
      <c r="F103" s="183"/>
      <c r="G103" s="184">
        <f>ROUND(E103*F103,2)</f>
        <v>0</v>
      </c>
      <c r="H103" s="183">
        <v>8580</v>
      </c>
      <c r="I103" s="184">
        <f>ROUND(E103*H103,2)</f>
        <v>34663.199999999997</v>
      </c>
      <c r="J103" s="183">
        <v>0</v>
      </c>
      <c r="K103" s="184">
        <f>ROUND(E103*J103,2)</f>
        <v>0</v>
      </c>
      <c r="L103" s="184">
        <v>21</v>
      </c>
      <c r="M103" s="184">
        <f>G103*(1+L103/100)</f>
        <v>0</v>
      </c>
      <c r="N103" s="182">
        <v>6.4400000000000004E-3</v>
      </c>
      <c r="O103" s="182">
        <f>ROUND(E103*N103,2)</f>
        <v>0.03</v>
      </c>
      <c r="P103" s="182">
        <v>0</v>
      </c>
      <c r="Q103" s="182">
        <f>ROUND(E103*P103,2)</f>
        <v>0</v>
      </c>
      <c r="R103" s="184"/>
      <c r="S103" s="184" t="s">
        <v>318</v>
      </c>
      <c r="T103" s="185" t="s">
        <v>319</v>
      </c>
      <c r="U103" s="159">
        <v>0</v>
      </c>
      <c r="V103" s="159">
        <f>ROUND(E103*U103,2)</f>
        <v>0</v>
      </c>
      <c r="W103" s="159"/>
      <c r="X103" s="159" t="s">
        <v>1686</v>
      </c>
      <c r="Y103" s="149"/>
      <c r="Z103" s="149"/>
      <c r="AA103" s="149"/>
      <c r="AB103" s="149"/>
      <c r="AC103" s="149"/>
      <c r="AD103" s="149"/>
      <c r="AE103" s="149"/>
      <c r="AF103" s="149"/>
      <c r="AG103" s="149" t="s">
        <v>1687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314</v>
      </c>
      <c r="B104" s="162" t="s">
        <v>282</v>
      </c>
      <c r="C104" s="186" t="s">
        <v>145</v>
      </c>
      <c r="D104" s="163"/>
      <c r="E104" s="164"/>
      <c r="F104" s="165"/>
      <c r="G104" s="165">
        <f>SUMIF(AG105:AG112,"&lt;&gt;NOR",G105:G112)</f>
        <v>0</v>
      </c>
      <c r="H104" s="165"/>
      <c r="I104" s="165">
        <f>SUM(I105:I112)</f>
        <v>0</v>
      </c>
      <c r="J104" s="165"/>
      <c r="K104" s="165">
        <f>SUM(K105:K112)</f>
        <v>26423.02</v>
      </c>
      <c r="L104" s="165"/>
      <c r="M104" s="165">
        <f>SUM(M105:M112)</f>
        <v>0</v>
      </c>
      <c r="N104" s="164"/>
      <c r="O104" s="164">
        <f>SUM(O105:O112)</f>
        <v>0</v>
      </c>
      <c r="P104" s="164"/>
      <c r="Q104" s="164">
        <f>SUM(Q105:Q112)</f>
        <v>0</v>
      </c>
      <c r="R104" s="165"/>
      <c r="S104" s="165"/>
      <c r="T104" s="166"/>
      <c r="U104" s="160"/>
      <c r="V104" s="160">
        <f>SUM(V105:V112)</f>
        <v>17.619999999999997</v>
      </c>
      <c r="W104" s="160"/>
      <c r="X104" s="160"/>
      <c r="AG104" t="s">
        <v>315</v>
      </c>
    </row>
    <row r="105" spans="1:60" outlineLevel="1" x14ac:dyDescent="0.2">
      <c r="A105" s="171">
        <v>35</v>
      </c>
      <c r="B105" s="172" t="s">
        <v>1857</v>
      </c>
      <c r="C105" s="187" t="s">
        <v>1858</v>
      </c>
      <c r="D105" s="173" t="s">
        <v>1717</v>
      </c>
      <c r="E105" s="174">
        <v>203.94752</v>
      </c>
      <c r="F105" s="175"/>
      <c r="G105" s="176">
        <f>ROUND(E105*F105,2)</f>
        <v>0</v>
      </c>
      <c r="H105" s="175">
        <v>0</v>
      </c>
      <c r="I105" s="176">
        <f>ROUND(E105*H105,2)</f>
        <v>0</v>
      </c>
      <c r="J105" s="175">
        <v>17.100000000000001</v>
      </c>
      <c r="K105" s="176">
        <f>ROUND(E105*J105,2)</f>
        <v>3487.5</v>
      </c>
      <c r="L105" s="176">
        <v>21</v>
      </c>
      <c r="M105" s="176">
        <f>G105*(1+L105/100)</f>
        <v>0</v>
      </c>
      <c r="N105" s="174">
        <v>0</v>
      </c>
      <c r="O105" s="174">
        <f>ROUND(E105*N105,2)</f>
        <v>0</v>
      </c>
      <c r="P105" s="174">
        <v>0</v>
      </c>
      <c r="Q105" s="174">
        <f>ROUND(E105*P105,2)</f>
        <v>0</v>
      </c>
      <c r="R105" s="176" t="s">
        <v>1788</v>
      </c>
      <c r="S105" s="176" t="s">
        <v>325</v>
      </c>
      <c r="T105" s="177" t="s">
        <v>325</v>
      </c>
      <c r="U105" s="159">
        <v>0</v>
      </c>
      <c r="V105" s="159">
        <f>ROUND(E105*U105,2)</f>
        <v>0</v>
      </c>
      <c r="W105" s="159"/>
      <c r="X105" s="159" t="s">
        <v>207</v>
      </c>
      <c r="Y105" s="149"/>
      <c r="Z105" s="149"/>
      <c r="AA105" s="149"/>
      <c r="AB105" s="149"/>
      <c r="AC105" s="149"/>
      <c r="AD105" s="149"/>
      <c r="AE105" s="149"/>
      <c r="AF105" s="149"/>
      <c r="AG105" s="149" t="s">
        <v>1575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94" t="s">
        <v>1988</v>
      </c>
      <c r="D106" s="192"/>
      <c r="E106" s="193">
        <v>203.94752</v>
      </c>
      <c r="F106" s="159"/>
      <c r="G106" s="159"/>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1579</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x14ac:dyDescent="0.2">
      <c r="A107" s="171">
        <v>36</v>
      </c>
      <c r="B107" s="172" t="s">
        <v>1860</v>
      </c>
      <c r="C107" s="187" t="s">
        <v>1861</v>
      </c>
      <c r="D107" s="173" t="s">
        <v>1717</v>
      </c>
      <c r="E107" s="174">
        <v>21.468160000000001</v>
      </c>
      <c r="F107" s="175"/>
      <c r="G107" s="176">
        <f>ROUND(E107*F107,2)</f>
        <v>0</v>
      </c>
      <c r="H107" s="175">
        <v>0</v>
      </c>
      <c r="I107" s="176">
        <f>ROUND(E107*H107,2)</f>
        <v>0</v>
      </c>
      <c r="J107" s="175">
        <v>38.1</v>
      </c>
      <c r="K107" s="176">
        <f>ROUND(E107*J107,2)</f>
        <v>817.94</v>
      </c>
      <c r="L107" s="176">
        <v>21</v>
      </c>
      <c r="M107" s="176">
        <f>G107*(1+L107/100)</f>
        <v>0</v>
      </c>
      <c r="N107" s="174">
        <v>0</v>
      </c>
      <c r="O107" s="174">
        <f>ROUND(E107*N107,2)</f>
        <v>0</v>
      </c>
      <c r="P107" s="174">
        <v>0</v>
      </c>
      <c r="Q107" s="174">
        <f>ROUND(E107*P107,2)</f>
        <v>0</v>
      </c>
      <c r="R107" s="176" t="s">
        <v>1788</v>
      </c>
      <c r="S107" s="176" t="s">
        <v>325</v>
      </c>
      <c r="T107" s="177" t="s">
        <v>325</v>
      </c>
      <c r="U107" s="159">
        <v>0.105</v>
      </c>
      <c r="V107" s="159">
        <f>ROUND(E107*U107,2)</f>
        <v>2.25</v>
      </c>
      <c r="W107" s="159"/>
      <c r="X107" s="159" t="s">
        <v>207</v>
      </c>
      <c r="Y107" s="149"/>
      <c r="Z107" s="149"/>
      <c r="AA107" s="149"/>
      <c r="AB107" s="149"/>
      <c r="AC107" s="149"/>
      <c r="AD107" s="149"/>
      <c r="AE107" s="149"/>
      <c r="AF107" s="149"/>
      <c r="AG107" s="149" t="s">
        <v>1575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4" t="s">
        <v>1989</v>
      </c>
      <c r="D108" s="192"/>
      <c r="E108" s="193">
        <v>21.468160000000001</v>
      </c>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1579</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1">
        <v>37</v>
      </c>
      <c r="B109" s="172" t="s">
        <v>1863</v>
      </c>
      <c r="C109" s="187" t="s">
        <v>1864</v>
      </c>
      <c r="D109" s="173" t="s">
        <v>1717</v>
      </c>
      <c r="E109" s="174">
        <v>10.734080000000001</v>
      </c>
      <c r="F109" s="175"/>
      <c r="G109" s="176">
        <f>ROUND(E109*F109,2)</f>
        <v>0</v>
      </c>
      <c r="H109" s="175">
        <v>0</v>
      </c>
      <c r="I109" s="176">
        <f>ROUND(E109*H109,2)</f>
        <v>0</v>
      </c>
      <c r="J109" s="175">
        <v>244</v>
      </c>
      <c r="K109" s="176">
        <f>ROUND(E109*J109,2)</f>
        <v>2619.12</v>
      </c>
      <c r="L109" s="176">
        <v>21</v>
      </c>
      <c r="M109" s="176">
        <f>G109*(1+L109/100)</f>
        <v>0</v>
      </c>
      <c r="N109" s="174">
        <v>0</v>
      </c>
      <c r="O109" s="174">
        <f>ROUND(E109*N109,2)</f>
        <v>0</v>
      </c>
      <c r="P109" s="174">
        <v>0</v>
      </c>
      <c r="Q109" s="174">
        <f>ROUND(E109*P109,2)</f>
        <v>0</v>
      </c>
      <c r="R109" s="176" t="s">
        <v>1788</v>
      </c>
      <c r="S109" s="176" t="s">
        <v>325</v>
      </c>
      <c r="T109" s="177" t="s">
        <v>325</v>
      </c>
      <c r="U109" s="159">
        <v>0.49</v>
      </c>
      <c r="V109" s="159">
        <f>ROUND(E109*U109,2)</f>
        <v>5.26</v>
      </c>
      <c r="W109" s="159"/>
      <c r="X109" s="159" t="s">
        <v>1865</v>
      </c>
      <c r="Y109" s="149"/>
      <c r="Z109" s="149"/>
      <c r="AA109" s="149"/>
      <c r="AB109" s="149"/>
      <c r="AC109" s="149"/>
      <c r="AD109" s="149"/>
      <c r="AE109" s="149"/>
      <c r="AF109" s="149"/>
      <c r="AG109" s="149" t="s">
        <v>1866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53" t="s">
        <v>1867</v>
      </c>
      <c r="D110" s="254"/>
      <c r="E110" s="254"/>
      <c r="F110" s="254"/>
      <c r="G110" s="254"/>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322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9">
        <v>38</v>
      </c>
      <c r="B111" s="180" t="s">
        <v>1868</v>
      </c>
      <c r="C111" s="188" t="s">
        <v>1869</v>
      </c>
      <c r="D111" s="181" t="s">
        <v>1717</v>
      </c>
      <c r="E111" s="182">
        <v>10.734080000000001</v>
      </c>
      <c r="F111" s="183"/>
      <c r="G111" s="184">
        <f>ROUND(E111*F111,2)</f>
        <v>0</v>
      </c>
      <c r="H111" s="183">
        <v>0</v>
      </c>
      <c r="I111" s="184">
        <f>ROUND(E111*H111,2)</f>
        <v>0</v>
      </c>
      <c r="J111" s="183">
        <v>341.5</v>
      </c>
      <c r="K111" s="184">
        <f>ROUND(E111*J111,2)</f>
        <v>3665.69</v>
      </c>
      <c r="L111" s="184">
        <v>21</v>
      </c>
      <c r="M111" s="184">
        <f>G111*(1+L111/100)</f>
        <v>0</v>
      </c>
      <c r="N111" s="182">
        <v>0</v>
      </c>
      <c r="O111" s="182">
        <f>ROUND(E111*N111,2)</f>
        <v>0</v>
      </c>
      <c r="P111" s="182">
        <v>0</v>
      </c>
      <c r="Q111" s="182">
        <f>ROUND(E111*P111,2)</f>
        <v>0</v>
      </c>
      <c r="R111" s="184" t="s">
        <v>1788</v>
      </c>
      <c r="S111" s="184" t="s">
        <v>325</v>
      </c>
      <c r="T111" s="185" t="s">
        <v>325</v>
      </c>
      <c r="U111" s="159">
        <v>0.94199999999999995</v>
      </c>
      <c r="V111" s="159">
        <f>ROUND(E111*U111,2)</f>
        <v>10.11</v>
      </c>
      <c r="W111" s="159"/>
      <c r="X111" s="159" t="s">
        <v>1865</v>
      </c>
      <c r="Y111" s="149"/>
      <c r="Z111" s="149"/>
      <c r="AA111" s="149"/>
      <c r="AB111" s="149"/>
      <c r="AC111" s="149"/>
      <c r="AD111" s="149"/>
      <c r="AE111" s="149"/>
      <c r="AF111" s="149"/>
      <c r="AG111" s="149" t="s">
        <v>1866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1">
        <v>39</v>
      </c>
      <c r="B112" s="172" t="s">
        <v>1870</v>
      </c>
      <c r="C112" s="187" t="s">
        <v>1871</v>
      </c>
      <c r="D112" s="173" t="s">
        <v>1717</v>
      </c>
      <c r="E112" s="174">
        <v>10.734080000000001</v>
      </c>
      <c r="F112" s="175"/>
      <c r="G112" s="176">
        <f>ROUND(E112*F112,2)</f>
        <v>0</v>
      </c>
      <c r="H112" s="175">
        <v>0</v>
      </c>
      <c r="I112" s="176">
        <f>ROUND(E112*H112,2)</f>
        <v>0</v>
      </c>
      <c r="J112" s="175">
        <v>1475</v>
      </c>
      <c r="K112" s="176">
        <f>ROUND(E112*J112,2)</f>
        <v>15832.77</v>
      </c>
      <c r="L112" s="176">
        <v>21</v>
      </c>
      <c r="M112" s="176">
        <f>G112*(1+L112/100)</f>
        <v>0</v>
      </c>
      <c r="N112" s="174">
        <v>0</v>
      </c>
      <c r="O112" s="174">
        <f>ROUND(E112*N112,2)</f>
        <v>0</v>
      </c>
      <c r="P112" s="174">
        <v>0</v>
      </c>
      <c r="Q112" s="174">
        <f>ROUND(E112*P112,2)</f>
        <v>0</v>
      </c>
      <c r="R112" s="176" t="s">
        <v>1788</v>
      </c>
      <c r="S112" s="176" t="s">
        <v>325</v>
      </c>
      <c r="T112" s="177" t="s">
        <v>325</v>
      </c>
      <c r="U112" s="159">
        <v>0</v>
      </c>
      <c r="V112" s="159">
        <f>ROUND(E112*U112,2)</f>
        <v>0</v>
      </c>
      <c r="W112" s="159"/>
      <c r="X112" s="159" t="s">
        <v>1865</v>
      </c>
      <c r="Y112" s="149"/>
      <c r="Z112" s="149"/>
      <c r="AA112" s="149"/>
      <c r="AB112" s="149"/>
      <c r="AC112" s="149"/>
      <c r="AD112" s="149"/>
      <c r="AE112" s="149"/>
      <c r="AF112" s="149"/>
      <c r="AG112" s="149" t="s">
        <v>1866</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33" x14ac:dyDescent="0.2">
      <c r="A113" s="3"/>
      <c r="B113" s="4"/>
      <c r="C113" s="189"/>
      <c r="D113" s="6"/>
      <c r="E113" s="3"/>
      <c r="F113" s="3"/>
      <c r="G113" s="3"/>
      <c r="H113" s="3"/>
      <c r="I113" s="3"/>
      <c r="J113" s="3"/>
      <c r="K113" s="3"/>
      <c r="L113" s="3"/>
      <c r="M113" s="3"/>
      <c r="N113" s="3"/>
      <c r="O113" s="3"/>
      <c r="P113" s="3"/>
      <c r="Q113" s="3"/>
      <c r="R113" s="3"/>
      <c r="S113" s="3"/>
      <c r="T113" s="3"/>
      <c r="U113" s="3"/>
      <c r="V113" s="3"/>
      <c r="W113" s="3"/>
      <c r="X113" s="3"/>
      <c r="AE113">
        <v>15</v>
      </c>
      <c r="AF113">
        <v>21</v>
      </c>
      <c r="AG113" t="s">
        <v>301</v>
      </c>
    </row>
    <row r="114" spans="1:33" x14ac:dyDescent="0.2">
      <c r="A114" s="152"/>
      <c r="B114" s="153" t="s">
        <v>29</v>
      </c>
      <c r="C114" s="190"/>
      <c r="D114" s="154"/>
      <c r="E114" s="155"/>
      <c r="F114" s="155"/>
      <c r="G114" s="170">
        <f>G8+G16+G29+G35+G40+G78+G94+G104</f>
        <v>0</v>
      </c>
      <c r="H114" s="3"/>
      <c r="I114" s="3"/>
      <c r="J114" s="3"/>
      <c r="K114" s="3"/>
      <c r="L114" s="3"/>
      <c r="M114" s="3"/>
      <c r="N114" s="3"/>
      <c r="O114" s="3"/>
      <c r="P114" s="3"/>
      <c r="Q114" s="3"/>
      <c r="R114" s="3"/>
      <c r="S114" s="3"/>
      <c r="T114" s="3"/>
      <c r="U114" s="3"/>
      <c r="V114" s="3"/>
      <c r="W114" s="3"/>
      <c r="X114" s="3"/>
      <c r="AE114">
        <f>SUMIF(L7:L112,AE113,G7:G112)</f>
        <v>0</v>
      </c>
      <c r="AF114">
        <f>SUMIF(L7:L112,AF113,G7:G112)</f>
        <v>0</v>
      </c>
      <c r="AG114" t="s">
        <v>390</v>
      </c>
    </row>
    <row r="115" spans="1:33" x14ac:dyDescent="0.2">
      <c r="C115" s="191"/>
      <c r="D115" s="10"/>
      <c r="AG115" t="s">
        <v>391</v>
      </c>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4">
    <mergeCell ref="C99:G99"/>
    <mergeCell ref="C110:G110"/>
    <mergeCell ref="C31:G31"/>
    <mergeCell ref="C34:G34"/>
    <mergeCell ref="C39:G39"/>
    <mergeCell ref="C77:G77"/>
    <mergeCell ref="C91:G91"/>
    <mergeCell ref="C97:G97"/>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2A9E-1CF7-41DF-9079-5058E218BC65}">
  <sheetPr>
    <outlinePr summaryBelow="0"/>
  </sheetPr>
  <dimension ref="A1:BH5000"/>
  <sheetViews>
    <sheetView workbookViewId="0">
      <pane ySplit="7" topLeftCell="A59" activePane="bottomLeft" state="frozen"/>
      <selection pane="bottomLeft" activeCell="F9" sqref="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5" t="s">
        <v>392</v>
      </c>
      <c r="B1" s="255"/>
      <c r="C1" s="255"/>
      <c r="D1" s="255"/>
      <c r="E1" s="255"/>
      <c r="F1" s="255"/>
      <c r="G1" s="255"/>
      <c r="AG1" t="s">
        <v>287</v>
      </c>
    </row>
    <row r="2" spans="1:60" ht="24.95" customHeight="1" x14ac:dyDescent="0.2">
      <c r="A2" s="141" t="s">
        <v>7</v>
      </c>
      <c r="B2" s="49" t="s">
        <v>43</v>
      </c>
      <c r="C2" s="256" t="s">
        <v>44</v>
      </c>
      <c r="D2" s="257"/>
      <c r="E2" s="257"/>
      <c r="F2" s="257"/>
      <c r="G2" s="258"/>
      <c r="AG2" t="s">
        <v>288</v>
      </c>
    </row>
    <row r="3" spans="1:60" ht="24.95" customHeight="1" x14ac:dyDescent="0.2">
      <c r="A3" s="141" t="s">
        <v>8</v>
      </c>
      <c r="B3" s="49" t="s">
        <v>68</v>
      </c>
      <c r="C3" s="256" t="s">
        <v>69</v>
      </c>
      <c r="D3" s="257"/>
      <c r="E3" s="257"/>
      <c r="F3" s="257"/>
      <c r="G3" s="258"/>
      <c r="AC3" s="123" t="s">
        <v>288</v>
      </c>
      <c r="AG3" t="s">
        <v>291</v>
      </c>
    </row>
    <row r="4" spans="1:60" ht="24.95" customHeight="1" x14ac:dyDescent="0.2">
      <c r="A4" s="142" t="s">
        <v>9</v>
      </c>
      <c r="B4" s="143" t="s">
        <v>52</v>
      </c>
      <c r="C4" s="259" t="s">
        <v>65</v>
      </c>
      <c r="D4" s="260"/>
      <c r="E4" s="260"/>
      <c r="F4" s="260"/>
      <c r="G4" s="261"/>
      <c r="AG4" t="s">
        <v>292</v>
      </c>
    </row>
    <row r="5" spans="1:60" x14ac:dyDescent="0.2">
      <c r="D5" s="10"/>
    </row>
    <row r="6" spans="1:60"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305</v>
      </c>
      <c r="Q6" s="148" t="s">
        <v>306</v>
      </c>
      <c r="R6" s="148" t="s">
        <v>307</v>
      </c>
      <c r="S6" s="148" t="s">
        <v>308</v>
      </c>
      <c r="T6" s="148" t="s">
        <v>309</v>
      </c>
      <c r="U6" s="148" t="s">
        <v>310</v>
      </c>
      <c r="V6" s="148" t="s">
        <v>311</v>
      </c>
      <c r="W6" s="148" t="s">
        <v>312</v>
      </c>
      <c r="X6" s="148" t="s">
        <v>313</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314</v>
      </c>
      <c r="B8" s="162" t="s">
        <v>114</v>
      </c>
      <c r="C8" s="186" t="s">
        <v>115</v>
      </c>
      <c r="D8" s="163"/>
      <c r="E8" s="164"/>
      <c r="F8" s="165"/>
      <c r="G8" s="165">
        <f>SUMIF(AG9:AG32,"&lt;&gt;NOR",G9:G32)</f>
        <v>0</v>
      </c>
      <c r="H8" s="165"/>
      <c r="I8" s="165">
        <f>SUM(I9:I32)</f>
        <v>6960</v>
      </c>
      <c r="J8" s="165"/>
      <c r="K8" s="165">
        <f>SUM(K9:K32)</f>
        <v>63948.85</v>
      </c>
      <c r="L8" s="165"/>
      <c r="M8" s="165">
        <f>SUM(M9:M32)</f>
        <v>0</v>
      </c>
      <c r="N8" s="164"/>
      <c r="O8" s="164">
        <f>SUM(O9:O32)</f>
        <v>20</v>
      </c>
      <c r="P8" s="164"/>
      <c r="Q8" s="164">
        <f>SUM(Q9:Q32)</f>
        <v>27</v>
      </c>
      <c r="R8" s="165"/>
      <c r="S8" s="165"/>
      <c r="T8" s="166"/>
      <c r="U8" s="160"/>
      <c r="V8" s="160">
        <f>SUM(V9:V32)</f>
        <v>58.21</v>
      </c>
      <c r="W8" s="160"/>
      <c r="X8" s="160"/>
      <c r="AG8" t="s">
        <v>315</v>
      </c>
    </row>
    <row r="9" spans="1:60" ht="22.5" outlineLevel="1" x14ac:dyDescent="0.2">
      <c r="A9" s="171">
        <v>1</v>
      </c>
      <c r="B9" s="172" t="s">
        <v>1990</v>
      </c>
      <c r="C9" s="187" t="s">
        <v>1991</v>
      </c>
      <c r="D9" s="173" t="s">
        <v>1432</v>
      </c>
      <c r="E9" s="174">
        <v>30</v>
      </c>
      <c r="F9" s="175"/>
      <c r="G9" s="176">
        <f>ROUND(E9*F9,2)</f>
        <v>0</v>
      </c>
      <c r="H9" s="175">
        <v>0</v>
      </c>
      <c r="I9" s="176">
        <f>ROUND(E9*H9,2)</f>
        <v>0</v>
      </c>
      <c r="J9" s="175">
        <v>65.400000000000006</v>
      </c>
      <c r="K9" s="176">
        <f>ROUND(E9*J9,2)</f>
        <v>1962</v>
      </c>
      <c r="L9" s="176">
        <v>21</v>
      </c>
      <c r="M9" s="176">
        <f>G9*(1+L9/100)</f>
        <v>0</v>
      </c>
      <c r="N9" s="174">
        <v>0</v>
      </c>
      <c r="O9" s="174">
        <f>ROUND(E9*N9,2)</f>
        <v>0</v>
      </c>
      <c r="P9" s="174">
        <v>0.13800000000000001</v>
      </c>
      <c r="Q9" s="174">
        <f>ROUND(E9*P9,2)</f>
        <v>4.1399999999999997</v>
      </c>
      <c r="R9" s="176" t="s">
        <v>1992</v>
      </c>
      <c r="S9" s="176" t="s">
        <v>325</v>
      </c>
      <c r="T9" s="177" t="s">
        <v>325</v>
      </c>
      <c r="U9" s="159">
        <v>0.16</v>
      </c>
      <c r="V9" s="159">
        <f>ROUND(E9*U9,2)</f>
        <v>4.8</v>
      </c>
      <c r="W9" s="159"/>
      <c r="X9" s="159" t="s">
        <v>207</v>
      </c>
      <c r="Y9" s="149"/>
      <c r="Z9" s="149"/>
      <c r="AA9" s="149"/>
      <c r="AB9" s="149"/>
      <c r="AC9" s="149"/>
      <c r="AD9" s="149"/>
      <c r="AE9" s="149"/>
      <c r="AF9" s="149"/>
      <c r="AG9" s="149" t="s">
        <v>1575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4" t="s">
        <v>1993</v>
      </c>
      <c r="D10" s="265"/>
      <c r="E10" s="265"/>
      <c r="F10" s="265"/>
      <c r="G10" s="265"/>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1577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9">
        <v>2</v>
      </c>
      <c r="B11" s="180" t="s">
        <v>1994</v>
      </c>
      <c r="C11" s="188" t="s">
        <v>1995</v>
      </c>
      <c r="D11" s="181" t="s">
        <v>1432</v>
      </c>
      <c r="E11" s="182">
        <v>30</v>
      </c>
      <c r="F11" s="183"/>
      <c r="G11" s="184">
        <f>ROUND(E11*F11,2)</f>
        <v>0</v>
      </c>
      <c r="H11" s="183">
        <v>0</v>
      </c>
      <c r="I11" s="184">
        <f>ROUND(E11*H11,2)</f>
        <v>0</v>
      </c>
      <c r="J11" s="183">
        <v>137</v>
      </c>
      <c r="K11" s="184">
        <f>ROUND(E11*J11,2)</f>
        <v>4110</v>
      </c>
      <c r="L11" s="184">
        <v>21</v>
      </c>
      <c r="M11" s="184">
        <f>G11*(1+L11/100)</f>
        <v>0</v>
      </c>
      <c r="N11" s="182">
        <v>0</v>
      </c>
      <c r="O11" s="182">
        <f>ROUND(E11*N11,2)</f>
        <v>0</v>
      </c>
      <c r="P11" s="182">
        <v>0.33</v>
      </c>
      <c r="Q11" s="182">
        <f>ROUND(E11*P11,2)</f>
        <v>9.9</v>
      </c>
      <c r="R11" s="184" t="s">
        <v>1992</v>
      </c>
      <c r="S11" s="184" t="s">
        <v>325</v>
      </c>
      <c r="T11" s="185" t="s">
        <v>325</v>
      </c>
      <c r="U11" s="159">
        <v>0.3135</v>
      </c>
      <c r="V11" s="159">
        <f>ROUND(E11*U11,2)</f>
        <v>9.41</v>
      </c>
      <c r="W11" s="159"/>
      <c r="X11" s="159" t="s">
        <v>207</v>
      </c>
      <c r="Y11" s="149"/>
      <c r="Z11" s="149"/>
      <c r="AA11" s="149"/>
      <c r="AB11" s="149"/>
      <c r="AC11" s="149"/>
      <c r="AD11" s="149"/>
      <c r="AE11" s="149"/>
      <c r="AF11" s="149"/>
      <c r="AG11" s="149" t="s">
        <v>1575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3</v>
      </c>
      <c r="B12" s="172" t="s">
        <v>1996</v>
      </c>
      <c r="C12" s="187" t="s">
        <v>1997</v>
      </c>
      <c r="D12" s="173" t="s">
        <v>730</v>
      </c>
      <c r="E12" s="174">
        <v>48</v>
      </c>
      <c r="F12" s="175"/>
      <c r="G12" s="176">
        <f>ROUND(E12*F12,2)</f>
        <v>0</v>
      </c>
      <c r="H12" s="175">
        <v>0</v>
      </c>
      <c r="I12" s="176">
        <f>ROUND(E12*H12,2)</f>
        <v>0</v>
      </c>
      <c r="J12" s="175">
        <v>90.6</v>
      </c>
      <c r="K12" s="176">
        <f>ROUND(E12*J12,2)</f>
        <v>4348.8</v>
      </c>
      <c r="L12" s="176">
        <v>21</v>
      </c>
      <c r="M12" s="176">
        <f>G12*(1+L12/100)</f>
        <v>0</v>
      </c>
      <c r="N12" s="174">
        <v>0</v>
      </c>
      <c r="O12" s="174">
        <f>ROUND(E12*N12,2)</f>
        <v>0</v>
      </c>
      <c r="P12" s="174">
        <v>0.27</v>
      </c>
      <c r="Q12" s="174">
        <f>ROUND(E12*P12,2)</f>
        <v>12.96</v>
      </c>
      <c r="R12" s="176" t="s">
        <v>1992</v>
      </c>
      <c r="S12" s="176" t="s">
        <v>325</v>
      </c>
      <c r="T12" s="177" t="s">
        <v>325</v>
      </c>
      <c r="U12" s="159">
        <v>0.123</v>
      </c>
      <c r="V12" s="159">
        <f>ROUND(E12*U12,2)</f>
        <v>5.9</v>
      </c>
      <c r="W12" s="159"/>
      <c r="X12" s="159" t="s">
        <v>207</v>
      </c>
      <c r="Y12" s="149"/>
      <c r="Z12" s="149"/>
      <c r="AA12" s="149"/>
      <c r="AB12" s="149"/>
      <c r="AC12" s="149"/>
      <c r="AD12" s="149"/>
      <c r="AE12" s="149"/>
      <c r="AF12" s="149"/>
      <c r="AG12" s="149" t="s">
        <v>1575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4" t="s">
        <v>1998</v>
      </c>
      <c r="D13" s="265"/>
      <c r="E13" s="265"/>
      <c r="F13" s="265"/>
      <c r="G13" s="265"/>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1577</v>
      </c>
      <c r="AH13" s="149"/>
      <c r="AI13" s="149"/>
      <c r="AJ13" s="149"/>
      <c r="AK13" s="149"/>
      <c r="AL13" s="149"/>
      <c r="AM13" s="149"/>
      <c r="AN13" s="149"/>
      <c r="AO13" s="149"/>
      <c r="AP13" s="149"/>
      <c r="AQ13" s="149"/>
      <c r="AR13" s="149"/>
      <c r="AS13" s="149"/>
      <c r="AT13" s="149"/>
      <c r="AU13" s="149"/>
      <c r="AV13" s="149"/>
      <c r="AW13" s="149"/>
      <c r="AX13" s="149"/>
      <c r="AY13" s="149"/>
      <c r="AZ13" s="149"/>
      <c r="BA13" s="178" t="str">
        <f>C13</f>
        <v>s vybouráním lože, s přemístěním hmot na skládku na vzdálenost do 3 m nebo naložením na dopravní prostředek</v>
      </c>
      <c r="BB13" s="149"/>
      <c r="BC13" s="149"/>
      <c r="BD13" s="149"/>
      <c r="BE13" s="149"/>
      <c r="BF13" s="149"/>
      <c r="BG13" s="149"/>
      <c r="BH13" s="149"/>
    </row>
    <row r="14" spans="1:60" outlineLevel="1" x14ac:dyDescent="0.2">
      <c r="A14" s="171">
        <v>4</v>
      </c>
      <c r="B14" s="172" t="s">
        <v>1999</v>
      </c>
      <c r="C14" s="187" t="s">
        <v>2000</v>
      </c>
      <c r="D14" s="173" t="s">
        <v>1468</v>
      </c>
      <c r="E14" s="174">
        <v>4.5</v>
      </c>
      <c r="F14" s="175"/>
      <c r="G14" s="176">
        <f>ROUND(E14*F14,2)</f>
        <v>0</v>
      </c>
      <c r="H14" s="175">
        <v>0</v>
      </c>
      <c r="I14" s="176">
        <f>ROUND(E14*H14,2)</f>
        <v>0</v>
      </c>
      <c r="J14" s="175">
        <v>77.400000000000006</v>
      </c>
      <c r="K14" s="176">
        <f>ROUND(E14*J14,2)</f>
        <v>348.3</v>
      </c>
      <c r="L14" s="176">
        <v>21</v>
      </c>
      <c r="M14" s="176">
        <f>G14*(1+L14/100)</f>
        <v>0</v>
      </c>
      <c r="N14" s="174">
        <v>0</v>
      </c>
      <c r="O14" s="174">
        <f>ROUND(E14*N14,2)</f>
        <v>0</v>
      </c>
      <c r="P14" s="174">
        <v>0</v>
      </c>
      <c r="Q14" s="174">
        <f>ROUND(E14*P14,2)</f>
        <v>0</v>
      </c>
      <c r="R14" s="176" t="s">
        <v>1574</v>
      </c>
      <c r="S14" s="176" t="s">
        <v>325</v>
      </c>
      <c r="T14" s="177" t="s">
        <v>325</v>
      </c>
      <c r="U14" s="159">
        <v>3.2000000000000001E-2</v>
      </c>
      <c r="V14" s="159">
        <f>ROUND(E14*U14,2)</f>
        <v>0.14000000000000001</v>
      </c>
      <c r="W14" s="159"/>
      <c r="X14" s="159" t="s">
        <v>207</v>
      </c>
      <c r="Y14" s="149"/>
      <c r="Z14" s="149"/>
      <c r="AA14" s="149"/>
      <c r="AB14" s="149"/>
      <c r="AC14" s="149"/>
      <c r="AD14" s="149"/>
      <c r="AE14" s="149"/>
      <c r="AF14" s="149"/>
      <c r="AG14" s="149" t="s">
        <v>1575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4" t="s">
        <v>1582</v>
      </c>
      <c r="D15" s="265"/>
      <c r="E15" s="265"/>
      <c r="F15" s="265"/>
      <c r="G15" s="265"/>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1577</v>
      </c>
      <c r="AH15" s="149"/>
      <c r="AI15" s="149"/>
      <c r="AJ15" s="149"/>
      <c r="AK15" s="149"/>
      <c r="AL15" s="149"/>
      <c r="AM15" s="149"/>
      <c r="AN15" s="149"/>
      <c r="AO15" s="149"/>
      <c r="AP15" s="149"/>
      <c r="AQ15" s="149"/>
      <c r="AR15" s="149"/>
      <c r="AS15" s="149"/>
      <c r="AT15" s="149"/>
      <c r="AU15" s="149"/>
      <c r="AV15" s="149"/>
      <c r="AW15" s="149"/>
      <c r="AX15" s="149"/>
      <c r="AY15" s="149"/>
      <c r="AZ15" s="149"/>
      <c r="BA15" s="178" t="str">
        <f>C15</f>
        <v>nebo lesní půdy, s vodorovným přemístěním na hromady v místě upotřebení nebo na dočasné či trvalé skládky se složením</v>
      </c>
      <c r="BB15" s="149"/>
      <c r="BC15" s="149"/>
      <c r="BD15" s="149"/>
      <c r="BE15" s="149"/>
      <c r="BF15" s="149"/>
      <c r="BG15" s="149"/>
      <c r="BH15" s="149"/>
    </row>
    <row r="16" spans="1:60" ht="22.5" outlineLevel="1" x14ac:dyDescent="0.2">
      <c r="A16" s="171">
        <v>5</v>
      </c>
      <c r="B16" s="172" t="s">
        <v>2001</v>
      </c>
      <c r="C16" s="187" t="s">
        <v>2002</v>
      </c>
      <c r="D16" s="173" t="s">
        <v>1468</v>
      </c>
      <c r="E16" s="174">
        <v>27</v>
      </c>
      <c r="F16" s="175"/>
      <c r="G16" s="176">
        <f>ROUND(E16*F16,2)</f>
        <v>0</v>
      </c>
      <c r="H16" s="175">
        <v>0</v>
      </c>
      <c r="I16" s="176">
        <f>ROUND(E16*H16,2)</f>
        <v>0</v>
      </c>
      <c r="J16" s="175">
        <v>199</v>
      </c>
      <c r="K16" s="176">
        <f>ROUND(E16*J16,2)</f>
        <v>5373</v>
      </c>
      <c r="L16" s="176">
        <v>21</v>
      </c>
      <c r="M16" s="176">
        <f>G16*(1+L16/100)</f>
        <v>0</v>
      </c>
      <c r="N16" s="174">
        <v>0</v>
      </c>
      <c r="O16" s="174">
        <f>ROUND(E16*N16,2)</f>
        <v>0</v>
      </c>
      <c r="P16" s="174">
        <v>0</v>
      </c>
      <c r="Q16" s="174">
        <f>ROUND(E16*P16,2)</f>
        <v>0</v>
      </c>
      <c r="R16" s="176" t="s">
        <v>1574</v>
      </c>
      <c r="S16" s="176" t="s">
        <v>325</v>
      </c>
      <c r="T16" s="177" t="s">
        <v>325</v>
      </c>
      <c r="U16" s="159">
        <v>0.36799999999999999</v>
      </c>
      <c r="V16" s="159">
        <f>ROUND(E16*U16,2)</f>
        <v>9.94</v>
      </c>
      <c r="W16" s="159"/>
      <c r="X16" s="159" t="s">
        <v>207</v>
      </c>
      <c r="Y16" s="149"/>
      <c r="Z16" s="149"/>
      <c r="AA16" s="149"/>
      <c r="AB16" s="149"/>
      <c r="AC16" s="149"/>
      <c r="AD16" s="149"/>
      <c r="AE16" s="149"/>
      <c r="AF16" s="149"/>
      <c r="AG16" s="149" t="s">
        <v>1575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4" t="s">
        <v>2003</v>
      </c>
      <c r="D17" s="265"/>
      <c r="E17" s="265"/>
      <c r="F17" s="265"/>
      <c r="G17" s="265"/>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1577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1">
        <v>6</v>
      </c>
      <c r="B18" s="172" t="s">
        <v>1617</v>
      </c>
      <c r="C18" s="187" t="s">
        <v>1618</v>
      </c>
      <c r="D18" s="173" t="s">
        <v>1468</v>
      </c>
      <c r="E18" s="174">
        <v>31.5</v>
      </c>
      <c r="F18" s="175"/>
      <c r="G18" s="176">
        <f>ROUND(E18*F18,2)</f>
        <v>0</v>
      </c>
      <c r="H18" s="175">
        <v>0</v>
      </c>
      <c r="I18" s="176">
        <f>ROUND(E18*H18,2)</f>
        <v>0</v>
      </c>
      <c r="J18" s="175">
        <v>286.5</v>
      </c>
      <c r="K18" s="176">
        <f>ROUND(E18*J18,2)</f>
        <v>9024.75</v>
      </c>
      <c r="L18" s="176">
        <v>21</v>
      </c>
      <c r="M18" s="176">
        <f>G18*(1+L18/100)</f>
        <v>0</v>
      </c>
      <c r="N18" s="174">
        <v>0</v>
      </c>
      <c r="O18" s="174">
        <f>ROUND(E18*N18,2)</f>
        <v>0</v>
      </c>
      <c r="P18" s="174">
        <v>0</v>
      </c>
      <c r="Q18" s="174">
        <f>ROUND(E18*P18,2)</f>
        <v>0</v>
      </c>
      <c r="R18" s="176" t="s">
        <v>1574</v>
      </c>
      <c r="S18" s="176" t="s">
        <v>325</v>
      </c>
      <c r="T18" s="177" t="s">
        <v>325</v>
      </c>
      <c r="U18" s="159">
        <v>1.0999999999999999E-2</v>
      </c>
      <c r="V18" s="159">
        <f>ROUND(E18*U18,2)</f>
        <v>0.35</v>
      </c>
      <c r="W18" s="159"/>
      <c r="X18" s="159" t="s">
        <v>207</v>
      </c>
      <c r="Y18" s="149"/>
      <c r="Z18" s="149"/>
      <c r="AA18" s="149"/>
      <c r="AB18" s="149"/>
      <c r="AC18" s="149"/>
      <c r="AD18" s="149"/>
      <c r="AE18" s="149"/>
      <c r="AF18" s="149"/>
      <c r="AG18" s="149" t="s">
        <v>1575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4" t="s">
        <v>1615</v>
      </c>
      <c r="D19" s="265"/>
      <c r="E19" s="265"/>
      <c r="F19" s="265"/>
      <c r="G19" s="265"/>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1577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33.75" outlineLevel="1" x14ac:dyDescent="0.2">
      <c r="A20" s="171">
        <v>7</v>
      </c>
      <c r="B20" s="172" t="s">
        <v>1620</v>
      </c>
      <c r="C20" s="187" t="s">
        <v>1621</v>
      </c>
      <c r="D20" s="173" t="s">
        <v>1468</v>
      </c>
      <c r="E20" s="174">
        <v>315</v>
      </c>
      <c r="F20" s="175"/>
      <c r="G20" s="176">
        <f>ROUND(E20*F20,2)</f>
        <v>0</v>
      </c>
      <c r="H20" s="175">
        <v>0</v>
      </c>
      <c r="I20" s="176">
        <f>ROUND(E20*H20,2)</f>
        <v>0</v>
      </c>
      <c r="J20" s="175">
        <v>22.6</v>
      </c>
      <c r="K20" s="176">
        <f>ROUND(E20*J20,2)</f>
        <v>7119</v>
      </c>
      <c r="L20" s="176">
        <v>21</v>
      </c>
      <c r="M20" s="176">
        <f>G20*(1+L20/100)</f>
        <v>0</v>
      </c>
      <c r="N20" s="174">
        <v>0</v>
      </c>
      <c r="O20" s="174">
        <f>ROUND(E20*N20,2)</f>
        <v>0</v>
      </c>
      <c r="P20" s="174">
        <v>0</v>
      </c>
      <c r="Q20" s="174">
        <f>ROUND(E20*P20,2)</f>
        <v>0</v>
      </c>
      <c r="R20" s="176" t="s">
        <v>1574</v>
      </c>
      <c r="S20" s="176" t="s">
        <v>325</v>
      </c>
      <c r="T20" s="177" t="s">
        <v>325</v>
      </c>
      <c r="U20" s="159">
        <v>0</v>
      </c>
      <c r="V20" s="159">
        <f>ROUND(E20*U20,2)</f>
        <v>0</v>
      </c>
      <c r="W20" s="159"/>
      <c r="X20" s="159" t="s">
        <v>207</v>
      </c>
      <c r="Y20" s="149"/>
      <c r="Z20" s="149"/>
      <c r="AA20" s="149"/>
      <c r="AB20" s="149"/>
      <c r="AC20" s="149"/>
      <c r="AD20" s="149"/>
      <c r="AE20" s="149"/>
      <c r="AF20" s="149"/>
      <c r="AG20" s="149" t="s">
        <v>1575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4" t="s">
        <v>1615</v>
      </c>
      <c r="D21" s="265"/>
      <c r="E21" s="265"/>
      <c r="F21" s="265"/>
      <c r="G21" s="265"/>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1577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x14ac:dyDescent="0.2">
      <c r="A22" s="179">
        <v>8</v>
      </c>
      <c r="B22" s="180" t="s">
        <v>2004</v>
      </c>
      <c r="C22" s="188" t="s">
        <v>2005</v>
      </c>
      <c r="D22" s="181" t="s">
        <v>1468</v>
      </c>
      <c r="E22" s="182">
        <v>31.5</v>
      </c>
      <c r="F22" s="183"/>
      <c r="G22" s="184">
        <f>ROUND(E22*F22,2)</f>
        <v>0</v>
      </c>
      <c r="H22" s="183">
        <v>0</v>
      </c>
      <c r="I22" s="184">
        <f>ROUND(E22*H22,2)</f>
        <v>0</v>
      </c>
      <c r="J22" s="183">
        <v>283</v>
      </c>
      <c r="K22" s="184">
        <f>ROUND(E22*J22,2)</f>
        <v>8914.5</v>
      </c>
      <c r="L22" s="184">
        <v>21</v>
      </c>
      <c r="M22" s="184">
        <f>G22*(1+L22/100)</f>
        <v>0</v>
      </c>
      <c r="N22" s="182">
        <v>0</v>
      </c>
      <c r="O22" s="182">
        <f>ROUND(E22*N22,2)</f>
        <v>0</v>
      </c>
      <c r="P22" s="182">
        <v>0</v>
      </c>
      <c r="Q22" s="182">
        <f>ROUND(E22*P22,2)</f>
        <v>0</v>
      </c>
      <c r="R22" s="184" t="s">
        <v>1574</v>
      </c>
      <c r="S22" s="184" t="s">
        <v>325</v>
      </c>
      <c r="T22" s="185" t="s">
        <v>325</v>
      </c>
      <c r="U22" s="159">
        <v>0.65200000000000002</v>
      </c>
      <c r="V22" s="159">
        <f>ROUND(E22*U22,2)</f>
        <v>20.54</v>
      </c>
      <c r="W22" s="159"/>
      <c r="X22" s="159" t="s">
        <v>207</v>
      </c>
      <c r="Y22" s="149"/>
      <c r="Z22" s="149"/>
      <c r="AA22" s="149"/>
      <c r="AB22" s="149"/>
      <c r="AC22" s="149"/>
      <c r="AD22" s="149"/>
      <c r="AE22" s="149"/>
      <c r="AF22" s="149"/>
      <c r="AG22" s="149" t="s">
        <v>1575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1">
        <v>9</v>
      </c>
      <c r="B23" s="172" t="s">
        <v>1625</v>
      </c>
      <c r="C23" s="187" t="s">
        <v>1626</v>
      </c>
      <c r="D23" s="173" t="s">
        <v>1468</v>
      </c>
      <c r="E23" s="174">
        <v>20</v>
      </c>
      <c r="F23" s="175"/>
      <c r="G23" s="176">
        <f>ROUND(E23*F23,2)</f>
        <v>0</v>
      </c>
      <c r="H23" s="175">
        <v>0</v>
      </c>
      <c r="I23" s="176">
        <f>ROUND(E23*H23,2)</f>
        <v>0</v>
      </c>
      <c r="J23" s="175">
        <v>129.5</v>
      </c>
      <c r="K23" s="176">
        <f>ROUND(E23*J23,2)</f>
        <v>2590</v>
      </c>
      <c r="L23" s="176">
        <v>21</v>
      </c>
      <c r="M23" s="176">
        <f>G23*(1+L23/100)</f>
        <v>0</v>
      </c>
      <c r="N23" s="174">
        <v>0</v>
      </c>
      <c r="O23" s="174">
        <f>ROUND(E23*N23,2)</f>
        <v>0</v>
      </c>
      <c r="P23" s="174">
        <v>0</v>
      </c>
      <c r="Q23" s="174">
        <f>ROUND(E23*P23,2)</f>
        <v>0</v>
      </c>
      <c r="R23" s="176" t="s">
        <v>1574</v>
      </c>
      <c r="S23" s="176" t="s">
        <v>325</v>
      </c>
      <c r="T23" s="177" t="s">
        <v>325</v>
      </c>
      <c r="U23" s="159">
        <v>0.20200000000000001</v>
      </c>
      <c r="V23" s="159">
        <f>ROUND(E23*U23,2)</f>
        <v>4.04</v>
      </c>
      <c r="W23" s="159"/>
      <c r="X23" s="159" t="s">
        <v>207</v>
      </c>
      <c r="Y23" s="149"/>
      <c r="Z23" s="149"/>
      <c r="AA23" s="149"/>
      <c r="AB23" s="149"/>
      <c r="AC23" s="149"/>
      <c r="AD23" s="149"/>
      <c r="AE23" s="149"/>
      <c r="AF23" s="149"/>
      <c r="AG23" s="149" t="s">
        <v>1575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4" t="s">
        <v>1627</v>
      </c>
      <c r="D24" s="265"/>
      <c r="E24" s="265"/>
      <c r="F24" s="265"/>
      <c r="G24" s="265"/>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1577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62" t="s">
        <v>1628</v>
      </c>
      <c r="D25" s="263"/>
      <c r="E25" s="263"/>
      <c r="F25" s="263"/>
      <c r="G25" s="263"/>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322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1">
        <v>10</v>
      </c>
      <c r="B26" s="172" t="s">
        <v>2006</v>
      </c>
      <c r="C26" s="187" t="s">
        <v>2007</v>
      </c>
      <c r="D26" s="173" t="s">
        <v>1432</v>
      </c>
      <c r="E26" s="174">
        <v>90</v>
      </c>
      <c r="F26" s="175"/>
      <c r="G26" s="176">
        <f>ROUND(E26*F26,2)</f>
        <v>0</v>
      </c>
      <c r="H26" s="175">
        <v>0</v>
      </c>
      <c r="I26" s="176">
        <f>ROUND(E26*H26,2)</f>
        <v>0</v>
      </c>
      <c r="J26" s="175">
        <v>7.4</v>
      </c>
      <c r="K26" s="176">
        <f>ROUND(E26*J26,2)</f>
        <v>666</v>
      </c>
      <c r="L26" s="176">
        <v>21</v>
      </c>
      <c r="M26" s="176">
        <f>G26*(1+L26/100)</f>
        <v>0</v>
      </c>
      <c r="N26" s="174">
        <v>0</v>
      </c>
      <c r="O26" s="174">
        <f>ROUND(E26*N26,2)</f>
        <v>0</v>
      </c>
      <c r="P26" s="174">
        <v>0</v>
      </c>
      <c r="Q26" s="174">
        <f>ROUND(E26*P26,2)</f>
        <v>0</v>
      </c>
      <c r="R26" s="176" t="s">
        <v>1574</v>
      </c>
      <c r="S26" s="176" t="s">
        <v>325</v>
      </c>
      <c r="T26" s="177" t="s">
        <v>325</v>
      </c>
      <c r="U26" s="159">
        <v>1.2999999999999999E-2</v>
      </c>
      <c r="V26" s="159">
        <f>ROUND(E26*U26,2)</f>
        <v>1.17</v>
      </c>
      <c r="W26" s="159"/>
      <c r="X26" s="159" t="s">
        <v>207</v>
      </c>
      <c r="Y26" s="149"/>
      <c r="Z26" s="149"/>
      <c r="AA26" s="149"/>
      <c r="AB26" s="149"/>
      <c r="AC26" s="149"/>
      <c r="AD26" s="149"/>
      <c r="AE26" s="149"/>
      <c r="AF26" s="149"/>
      <c r="AG26" s="149" t="s">
        <v>1575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264" t="s">
        <v>1654</v>
      </c>
      <c r="D27" s="265"/>
      <c r="E27" s="265"/>
      <c r="F27" s="265"/>
      <c r="G27" s="265"/>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1577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1">
        <v>11</v>
      </c>
      <c r="B28" s="172" t="s">
        <v>2008</v>
      </c>
      <c r="C28" s="187" t="s">
        <v>2009</v>
      </c>
      <c r="D28" s="173" t="s">
        <v>1432</v>
      </c>
      <c r="E28" s="174">
        <v>20</v>
      </c>
      <c r="F28" s="175"/>
      <c r="G28" s="176">
        <f>ROUND(E28*F28,2)</f>
        <v>0</v>
      </c>
      <c r="H28" s="175">
        <v>0</v>
      </c>
      <c r="I28" s="176">
        <f>ROUND(E28*H28,2)</f>
        <v>0</v>
      </c>
      <c r="J28" s="175">
        <v>50.1</v>
      </c>
      <c r="K28" s="176">
        <f>ROUND(E28*J28,2)</f>
        <v>1002</v>
      </c>
      <c r="L28" s="176">
        <v>21</v>
      </c>
      <c r="M28" s="176">
        <f>G28*(1+L28/100)</f>
        <v>0</v>
      </c>
      <c r="N28" s="174">
        <v>0</v>
      </c>
      <c r="O28" s="174">
        <f>ROUND(E28*N28,2)</f>
        <v>0</v>
      </c>
      <c r="P28" s="174">
        <v>0</v>
      </c>
      <c r="Q28" s="174">
        <f>ROUND(E28*P28,2)</f>
        <v>0</v>
      </c>
      <c r="R28" s="176" t="s">
        <v>1574</v>
      </c>
      <c r="S28" s="176" t="s">
        <v>325</v>
      </c>
      <c r="T28" s="177" t="s">
        <v>325</v>
      </c>
      <c r="U28" s="159">
        <v>9.6000000000000002E-2</v>
      </c>
      <c r="V28" s="159">
        <f>ROUND(E28*U28,2)</f>
        <v>1.92</v>
      </c>
      <c r="W28" s="159"/>
      <c r="X28" s="159" t="s">
        <v>207</v>
      </c>
      <c r="Y28" s="149"/>
      <c r="Z28" s="149"/>
      <c r="AA28" s="149"/>
      <c r="AB28" s="149"/>
      <c r="AC28" s="149"/>
      <c r="AD28" s="149"/>
      <c r="AE28" s="149"/>
      <c r="AF28" s="149"/>
      <c r="AG28" s="149" t="s">
        <v>1575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264" t="s">
        <v>2010</v>
      </c>
      <c r="D29" s="265"/>
      <c r="E29" s="265"/>
      <c r="F29" s="265"/>
      <c r="G29" s="265"/>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1577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9">
        <v>12</v>
      </c>
      <c r="B30" s="180" t="s">
        <v>2011</v>
      </c>
      <c r="C30" s="188" t="s">
        <v>2012</v>
      </c>
      <c r="D30" s="181" t="s">
        <v>1468</v>
      </c>
      <c r="E30" s="182">
        <v>4.5</v>
      </c>
      <c r="F30" s="183"/>
      <c r="G30" s="184">
        <f>ROUND(E30*F30,2)</f>
        <v>0</v>
      </c>
      <c r="H30" s="183">
        <v>0</v>
      </c>
      <c r="I30" s="184">
        <f>ROUND(E30*H30,2)</f>
        <v>0</v>
      </c>
      <c r="J30" s="183">
        <v>587</v>
      </c>
      <c r="K30" s="184">
        <f>ROUND(E30*J30,2)</f>
        <v>2641.5</v>
      </c>
      <c r="L30" s="184">
        <v>21</v>
      </c>
      <c r="M30" s="184">
        <f>G30*(1+L30/100)</f>
        <v>0</v>
      </c>
      <c r="N30" s="182">
        <v>0</v>
      </c>
      <c r="O30" s="182">
        <f>ROUND(E30*N30,2)</f>
        <v>0</v>
      </c>
      <c r="P30" s="182">
        <v>0</v>
      </c>
      <c r="Q30" s="182">
        <f>ROUND(E30*P30,2)</f>
        <v>0</v>
      </c>
      <c r="R30" s="184" t="s">
        <v>1574</v>
      </c>
      <c r="S30" s="184" t="s">
        <v>325</v>
      </c>
      <c r="T30" s="185" t="s">
        <v>325</v>
      </c>
      <c r="U30" s="159">
        <v>0</v>
      </c>
      <c r="V30" s="159">
        <f>ROUND(E30*U30,2)</f>
        <v>0</v>
      </c>
      <c r="W30" s="159"/>
      <c r="X30" s="159" t="s">
        <v>207</v>
      </c>
      <c r="Y30" s="149"/>
      <c r="Z30" s="149"/>
      <c r="AA30" s="149"/>
      <c r="AB30" s="149"/>
      <c r="AC30" s="149"/>
      <c r="AD30" s="149"/>
      <c r="AE30" s="149"/>
      <c r="AF30" s="149"/>
      <c r="AG30" s="149" t="s">
        <v>1575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9">
        <v>13</v>
      </c>
      <c r="B31" s="180" t="s">
        <v>1669</v>
      </c>
      <c r="C31" s="188" t="s">
        <v>1670</v>
      </c>
      <c r="D31" s="181" t="s">
        <v>1468</v>
      </c>
      <c r="E31" s="182">
        <v>27</v>
      </c>
      <c r="F31" s="183"/>
      <c r="G31" s="184">
        <f>ROUND(E31*F31,2)</f>
        <v>0</v>
      </c>
      <c r="H31" s="183">
        <v>0</v>
      </c>
      <c r="I31" s="184">
        <f>ROUND(E31*H31,2)</f>
        <v>0</v>
      </c>
      <c r="J31" s="183">
        <v>587</v>
      </c>
      <c r="K31" s="184">
        <f>ROUND(E31*J31,2)</f>
        <v>15849</v>
      </c>
      <c r="L31" s="184">
        <v>21</v>
      </c>
      <c r="M31" s="184">
        <f>G31*(1+L31/100)</f>
        <v>0</v>
      </c>
      <c r="N31" s="182">
        <v>0</v>
      </c>
      <c r="O31" s="182">
        <f>ROUND(E31*N31,2)</f>
        <v>0</v>
      </c>
      <c r="P31" s="182">
        <v>0</v>
      </c>
      <c r="Q31" s="182">
        <f>ROUND(E31*P31,2)</f>
        <v>0</v>
      </c>
      <c r="R31" s="184" t="s">
        <v>1574</v>
      </c>
      <c r="S31" s="184" t="s">
        <v>325</v>
      </c>
      <c r="T31" s="185" t="s">
        <v>325</v>
      </c>
      <c r="U31" s="159">
        <v>0</v>
      </c>
      <c r="V31" s="159">
        <f>ROUND(E31*U31,2)</f>
        <v>0</v>
      </c>
      <c r="W31" s="159"/>
      <c r="X31" s="159" t="s">
        <v>207</v>
      </c>
      <c r="Y31" s="149"/>
      <c r="Z31" s="149"/>
      <c r="AA31" s="149"/>
      <c r="AB31" s="149"/>
      <c r="AC31" s="149"/>
      <c r="AD31" s="149"/>
      <c r="AE31" s="149"/>
      <c r="AF31" s="149"/>
      <c r="AG31" s="149" t="s">
        <v>1575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9">
        <v>14</v>
      </c>
      <c r="B32" s="180" t="s">
        <v>2013</v>
      </c>
      <c r="C32" s="188" t="s">
        <v>2014</v>
      </c>
      <c r="D32" s="181" t="s">
        <v>2015</v>
      </c>
      <c r="E32" s="182">
        <v>20</v>
      </c>
      <c r="F32" s="183"/>
      <c r="G32" s="184">
        <f>ROUND(E32*F32,2)</f>
        <v>0</v>
      </c>
      <c r="H32" s="183">
        <v>348</v>
      </c>
      <c r="I32" s="184">
        <f>ROUND(E32*H32,2)</f>
        <v>6960</v>
      </c>
      <c r="J32" s="183">
        <v>0</v>
      </c>
      <c r="K32" s="184">
        <f>ROUND(E32*J32,2)</f>
        <v>0</v>
      </c>
      <c r="L32" s="184">
        <v>21</v>
      </c>
      <c r="M32" s="184">
        <f>G32*(1+L32/100)</f>
        <v>0</v>
      </c>
      <c r="N32" s="182">
        <v>1</v>
      </c>
      <c r="O32" s="182">
        <f>ROUND(E32*N32,2)</f>
        <v>20</v>
      </c>
      <c r="P32" s="182">
        <v>0</v>
      </c>
      <c r="Q32" s="182">
        <f>ROUND(E32*P32,2)</f>
        <v>0</v>
      </c>
      <c r="R32" s="184"/>
      <c r="S32" s="184" t="s">
        <v>318</v>
      </c>
      <c r="T32" s="185" t="s">
        <v>1763</v>
      </c>
      <c r="U32" s="159">
        <v>0</v>
      </c>
      <c r="V32" s="159">
        <f>ROUND(E32*U32,2)</f>
        <v>0</v>
      </c>
      <c r="W32" s="159"/>
      <c r="X32" s="159" t="s">
        <v>1686</v>
      </c>
      <c r="Y32" s="149"/>
      <c r="Z32" s="149"/>
      <c r="AA32" s="149"/>
      <c r="AB32" s="149"/>
      <c r="AC32" s="149"/>
      <c r="AD32" s="149"/>
      <c r="AE32" s="149"/>
      <c r="AF32" s="149"/>
      <c r="AG32" s="149" t="s">
        <v>1687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
      <c r="A33" s="161" t="s">
        <v>314</v>
      </c>
      <c r="B33" s="162" t="s">
        <v>116</v>
      </c>
      <c r="C33" s="186" t="s">
        <v>117</v>
      </c>
      <c r="D33" s="163"/>
      <c r="E33" s="164"/>
      <c r="F33" s="165"/>
      <c r="G33" s="165">
        <f>SUMIF(AG34:AG35,"&lt;&gt;NOR",G34:G35)</f>
        <v>0</v>
      </c>
      <c r="H33" s="165"/>
      <c r="I33" s="165">
        <f>SUM(I34:I35)</f>
        <v>0</v>
      </c>
      <c r="J33" s="165"/>
      <c r="K33" s="165">
        <f>SUM(K34:K35)</f>
        <v>684</v>
      </c>
      <c r="L33" s="165"/>
      <c r="M33" s="165">
        <f>SUM(M34:M35)</f>
        <v>0</v>
      </c>
      <c r="N33" s="164"/>
      <c r="O33" s="164">
        <f>SUM(O34:O35)</f>
        <v>0</v>
      </c>
      <c r="P33" s="164"/>
      <c r="Q33" s="164">
        <f>SUM(Q34:Q35)</f>
        <v>0</v>
      </c>
      <c r="R33" s="165"/>
      <c r="S33" s="165"/>
      <c r="T33" s="166"/>
      <c r="U33" s="160"/>
      <c r="V33" s="160">
        <f>SUM(V34:V35)</f>
        <v>0.45</v>
      </c>
      <c r="W33" s="160"/>
      <c r="X33" s="160"/>
      <c r="AG33" t="s">
        <v>315</v>
      </c>
    </row>
    <row r="34" spans="1:60" ht="22.5" outlineLevel="1" x14ac:dyDescent="0.2">
      <c r="A34" s="171">
        <v>15</v>
      </c>
      <c r="B34" s="172" t="s">
        <v>1689</v>
      </c>
      <c r="C34" s="187" t="s">
        <v>1690</v>
      </c>
      <c r="D34" s="173" t="s">
        <v>1432</v>
      </c>
      <c r="E34" s="174">
        <v>90</v>
      </c>
      <c r="F34" s="175"/>
      <c r="G34" s="176">
        <f>ROUND(E34*F34,2)</f>
        <v>0</v>
      </c>
      <c r="H34" s="175">
        <v>0</v>
      </c>
      <c r="I34" s="176">
        <f>ROUND(E34*H34,2)</f>
        <v>0</v>
      </c>
      <c r="J34" s="175">
        <v>7.6</v>
      </c>
      <c r="K34" s="176">
        <f>ROUND(E34*J34,2)</f>
        <v>684</v>
      </c>
      <c r="L34" s="176">
        <v>21</v>
      </c>
      <c r="M34" s="176">
        <f>G34*(1+L34/100)</f>
        <v>0</v>
      </c>
      <c r="N34" s="174">
        <v>0</v>
      </c>
      <c r="O34" s="174">
        <f>ROUND(E34*N34,2)</f>
        <v>0</v>
      </c>
      <c r="P34" s="174">
        <v>0</v>
      </c>
      <c r="Q34" s="174">
        <f>ROUND(E34*P34,2)</f>
        <v>0</v>
      </c>
      <c r="R34" s="176" t="s">
        <v>1574</v>
      </c>
      <c r="S34" s="176" t="s">
        <v>325</v>
      </c>
      <c r="T34" s="177" t="s">
        <v>325</v>
      </c>
      <c r="U34" s="159">
        <v>5.0000000000000001E-3</v>
      </c>
      <c r="V34" s="159">
        <f>ROUND(E34*U34,2)</f>
        <v>0.45</v>
      </c>
      <c r="W34" s="159"/>
      <c r="X34" s="159" t="s">
        <v>207</v>
      </c>
      <c r="Y34" s="149"/>
      <c r="Z34" s="149"/>
      <c r="AA34" s="149"/>
      <c r="AB34" s="149"/>
      <c r="AC34" s="149"/>
      <c r="AD34" s="149"/>
      <c r="AE34" s="149"/>
      <c r="AF34" s="149"/>
      <c r="AG34" s="149" t="s">
        <v>1575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264" t="s">
        <v>1691</v>
      </c>
      <c r="D35" s="265"/>
      <c r="E35" s="265"/>
      <c r="F35" s="265"/>
      <c r="G35" s="265"/>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1577</v>
      </c>
      <c r="AH35" s="149"/>
      <c r="AI35" s="149"/>
      <c r="AJ35" s="149"/>
      <c r="AK35" s="149"/>
      <c r="AL35" s="149"/>
      <c r="AM35" s="149"/>
      <c r="AN35" s="149"/>
      <c r="AO35" s="149"/>
      <c r="AP35" s="149"/>
      <c r="AQ35" s="149"/>
      <c r="AR35" s="149"/>
      <c r="AS35" s="149"/>
      <c r="AT35" s="149"/>
      <c r="AU35" s="149"/>
      <c r="AV35" s="149"/>
      <c r="AW35" s="149"/>
      <c r="AX35" s="149"/>
      <c r="AY35" s="149"/>
      <c r="AZ35" s="149"/>
      <c r="BA35" s="178" t="str">
        <f>C35</f>
        <v>z rostlé horniny tř.1 - 4 pod násypy z hornin soudržných do 92% PS a hornin nesoudržných sypkých relativní ulehlosti I(d) do 0,8</v>
      </c>
      <c r="BB35" s="149"/>
      <c r="BC35" s="149"/>
      <c r="BD35" s="149"/>
      <c r="BE35" s="149"/>
      <c r="BF35" s="149"/>
      <c r="BG35" s="149"/>
      <c r="BH35" s="149"/>
    </row>
    <row r="36" spans="1:60" x14ac:dyDescent="0.2">
      <c r="A36" s="161" t="s">
        <v>314</v>
      </c>
      <c r="B36" s="162" t="s">
        <v>122</v>
      </c>
      <c r="C36" s="186" t="s">
        <v>123</v>
      </c>
      <c r="D36" s="163"/>
      <c r="E36" s="164"/>
      <c r="F36" s="165"/>
      <c r="G36" s="165">
        <f>SUMIF(AG37:AG42,"&lt;&gt;NOR",G37:G42)</f>
        <v>0</v>
      </c>
      <c r="H36" s="165"/>
      <c r="I36" s="165">
        <f>SUM(I37:I42)</f>
        <v>47498.2</v>
      </c>
      <c r="J36" s="165"/>
      <c r="K36" s="165">
        <f>SUM(K37:K42)</f>
        <v>20128.5</v>
      </c>
      <c r="L36" s="165"/>
      <c r="M36" s="165">
        <f>SUM(M37:M42)</f>
        <v>0</v>
      </c>
      <c r="N36" s="164"/>
      <c r="O36" s="164">
        <f>SUM(O37:O42)</f>
        <v>75.759999999999991</v>
      </c>
      <c r="P36" s="164"/>
      <c r="Q36" s="164">
        <f>SUM(Q37:Q42)</f>
        <v>0</v>
      </c>
      <c r="R36" s="165"/>
      <c r="S36" s="165"/>
      <c r="T36" s="166"/>
      <c r="U36" s="160"/>
      <c r="V36" s="160">
        <f>SUM(V37:V42)</f>
        <v>13.59</v>
      </c>
      <c r="W36" s="160"/>
      <c r="X36" s="160"/>
      <c r="AG36" t="s">
        <v>315</v>
      </c>
    </row>
    <row r="37" spans="1:60" ht="22.5" outlineLevel="1" x14ac:dyDescent="0.2">
      <c r="A37" s="179">
        <v>16</v>
      </c>
      <c r="B37" s="180" t="s">
        <v>2016</v>
      </c>
      <c r="C37" s="188" t="s">
        <v>2017</v>
      </c>
      <c r="D37" s="181" t="s">
        <v>1432</v>
      </c>
      <c r="E37" s="182">
        <v>80</v>
      </c>
      <c r="F37" s="183"/>
      <c r="G37" s="184">
        <f>ROUND(E37*F37,2)</f>
        <v>0</v>
      </c>
      <c r="H37" s="183">
        <v>248.96</v>
      </c>
      <c r="I37" s="184">
        <f>ROUND(E37*H37,2)</f>
        <v>19916.8</v>
      </c>
      <c r="J37" s="183">
        <v>33.04</v>
      </c>
      <c r="K37" s="184">
        <f>ROUND(E37*J37,2)</f>
        <v>2643.2</v>
      </c>
      <c r="L37" s="184">
        <v>21</v>
      </c>
      <c r="M37" s="184">
        <f>G37*(1+L37/100)</f>
        <v>0</v>
      </c>
      <c r="N37" s="182">
        <v>0.55125000000000002</v>
      </c>
      <c r="O37" s="182">
        <f>ROUND(E37*N37,2)</f>
        <v>44.1</v>
      </c>
      <c r="P37" s="182">
        <v>0</v>
      </c>
      <c r="Q37" s="182">
        <f>ROUND(E37*P37,2)</f>
        <v>0</v>
      </c>
      <c r="R37" s="184" t="s">
        <v>1992</v>
      </c>
      <c r="S37" s="184" t="s">
        <v>325</v>
      </c>
      <c r="T37" s="185" t="s">
        <v>325</v>
      </c>
      <c r="U37" s="159">
        <v>2.7E-2</v>
      </c>
      <c r="V37" s="159">
        <f>ROUND(E37*U37,2)</f>
        <v>2.16</v>
      </c>
      <c r="W37" s="159"/>
      <c r="X37" s="159" t="s">
        <v>207</v>
      </c>
      <c r="Y37" s="149"/>
      <c r="Z37" s="149"/>
      <c r="AA37" s="149"/>
      <c r="AB37" s="149"/>
      <c r="AC37" s="149"/>
      <c r="AD37" s="149"/>
      <c r="AE37" s="149"/>
      <c r="AF37" s="149"/>
      <c r="AG37" s="149" t="s">
        <v>1575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71">
        <v>17</v>
      </c>
      <c r="B38" s="172" t="s">
        <v>2018</v>
      </c>
      <c r="C38" s="187" t="s">
        <v>2019</v>
      </c>
      <c r="D38" s="173" t="s">
        <v>1432</v>
      </c>
      <c r="E38" s="174">
        <v>77</v>
      </c>
      <c r="F38" s="175"/>
      <c r="G38" s="176">
        <f>ROUND(E38*F38,2)</f>
        <v>0</v>
      </c>
      <c r="H38" s="175">
        <v>358.2</v>
      </c>
      <c r="I38" s="176">
        <f>ROUND(E38*H38,2)</f>
        <v>27581.4</v>
      </c>
      <c r="J38" s="175">
        <v>46.3</v>
      </c>
      <c r="K38" s="176">
        <f>ROUND(E38*J38,2)</f>
        <v>3565.1</v>
      </c>
      <c r="L38" s="176">
        <v>21</v>
      </c>
      <c r="M38" s="176">
        <f>G38*(1+L38/100)</f>
        <v>0</v>
      </c>
      <c r="N38" s="174">
        <v>0.40416999999999997</v>
      </c>
      <c r="O38" s="174">
        <f>ROUND(E38*N38,2)</f>
        <v>31.12</v>
      </c>
      <c r="P38" s="174">
        <v>0</v>
      </c>
      <c r="Q38" s="174">
        <f>ROUND(E38*P38,2)</f>
        <v>0</v>
      </c>
      <c r="R38" s="176" t="s">
        <v>1992</v>
      </c>
      <c r="S38" s="176" t="s">
        <v>325</v>
      </c>
      <c r="T38" s="177" t="s">
        <v>325</v>
      </c>
      <c r="U38" s="159">
        <v>3.3000000000000002E-2</v>
      </c>
      <c r="V38" s="159">
        <f>ROUND(E38*U38,2)</f>
        <v>2.54</v>
      </c>
      <c r="W38" s="159"/>
      <c r="X38" s="159" t="s">
        <v>207</v>
      </c>
      <c r="Y38" s="149"/>
      <c r="Z38" s="149"/>
      <c r="AA38" s="149"/>
      <c r="AB38" s="149"/>
      <c r="AC38" s="149"/>
      <c r="AD38" s="149"/>
      <c r="AE38" s="149"/>
      <c r="AF38" s="149"/>
      <c r="AG38" s="149" t="s">
        <v>1575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4" t="s">
        <v>2020</v>
      </c>
      <c r="D39" s="265"/>
      <c r="E39" s="265"/>
      <c r="F39" s="265"/>
      <c r="G39" s="265"/>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1577</v>
      </c>
      <c r="AH39" s="149"/>
      <c r="AI39" s="149"/>
      <c r="AJ39" s="149"/>
      <c r="AK39" s="149"/>
      <c r="AL39" s="149"/>
      <c r="AM39" s="149"/>
      <c r="AN39" s="149"/>
      <c r="AO39" s="149"/>
      <c r="AP39" s="149"/>
      <c r="AQ39" s="149"/>
      <c r="AR39" s="149"/>
      <c r="AS39" s="149"/>
      <c r="AT39" s="149"/>
      <c r="AU39" s="149"/>
      <c r="AV39" s="149"/>
      <c r="AW39" s="149"/>
      <c r="AX39" s="149"/>
      <c r="AY39" s="149"/>
      <c r="AZ39" s="149"/>
      <c r="BA39" s="178" t="str">
        <f>C39</f>
        <v>a na letištních plochách bez dilatačních spár, s rozprostřením a zhutněním, postřik ochrannou emulzí,</v>
      </c>
      <c r="BB39" s="149"/>
      <c r="BC39" s="149"/>
      <c r="BD39" s="149"/>
      <c r="BE39" s="149"/>
      <c r="BF39" s="149"/>
      <c r="BG39" s="149"/>
      <c r="BH39" s="149"/>
    </row>
    <row r="40" spans="1:60" outlineLevel="1" x14ac:dyDescent="0.2">
      <c r="A40" s="179">
        <v>18</v>
      </c>
      <c r="B40" s="180" t="s">
        <v>2021</v>
      </c>
      <c r="C40" s="188" t="s">
        <v>2022</v>
      </c>
      <c r="D40" s="181" t="s">
        <v>1906</v>
      </c>
      <c r="E40" s="182">
        <v>20</v>
      </c>
      <c r="F40" s="183"/>
      <c r="G40" s="184">
        <f>ROUND(E40*F40,2)</f>
        <v>0</v>
      </c>
      <c r="H40" s="183">
        <v>0</v>
      </c>
      <c r="I40" s="184">
        <f>ROUND(E40*H40,2)</f>
        <v>0</v>
      </c>
      <c r="J40" s="183">
        <v>235</v>
      </c>
      <c r="K40" s="184">
        <f>ROUND(E40*J40,2)</f>
        <v>4700</v>
      </c>
      <c r="L40" s="184">
        <v>21</v>
      </c>
      <c r="M40" s="184">
        <f>G40*(1+L40/100)</f>
        <v>0</v>
      </c>
      <c r="N40" s="182">
        <v>4.9199999999999999E-3</v>
      </c>
      <c r="O40" s="182">
        <f>ROUND(E40*N40,2)</f>
        <v>0.1</v>
      </c>
      <c r="P40" s="182">
        <v>0</v>
      </c>
      <c r="Q40" s="182">
        <f>ROUND(E40*P40,2)</f>
        <v>0</v>
      </c>
      <c r="R40" s="184"/>
      <c r="S40" s="184" t="s">
        <v>318</v>
      </c>
      <c r="T40" s="185" t="s">
        <v>325</v>
      </c>
      <c r="U40" s="159">
        <v>0.16600000000000001</v>
      </c>
      <c r="V40" s="159">
        <f>ROUND(E40*U40,2)</f>
        <v>3.32</v>
      </c>
      <c r="W40" s="159"/>
      <c r="X40" s="159" t="s">
        <v>207</v>
      </c>
      <c r="Y40" s="149"/>
      <c r="Z40" s="149"/>
      <c r="AA40" s="149"/>
      <c r="AB40" s="149"/>
      <c r="AC40" s="149"/>
      <c r="AD40" s="149"/>
      <c r="AE40" s="149"/>
      <c r="AF40" s="149"/>
      <c r="AG40" s="149" t="s">
        <v>1575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1">
        <v>19</v>
      </c>
      <c r="B41" s="172" t="s">
        <v>2023</v>
      </c>
      <c r="C41" s="187" t="s">
        <v>2024</v>
      </c>
      <c r="D41" s="173" t="s">
        <v>730</v>
      </c>
      <c r="E41" s="174">
        <v>121</v>
      </c>
      <c r="F41" s="175"/>
      <c r="G41" s="176">
        <f>ROUND(E41*F41,2)</f>
        <v>0</v>
      </c>
      <c r="H41" s="175">
        <v>0</v>
      </c>
      <c r="I41" s="176">
        <f>ROUND(E41*H41,2)</f>
        <v>0</v>
      </c>
      <c r="J41" s="175">
        <v>76.2</v>
      </c>
      <c r="K41" s="176">
        <f>ROUND(E41*J41,2)</f>
        <v>9220.2000000000007</v>
      </c>
      <c r="L41" s="176">
        <v>21</v>
      </c>
      <c r="M41" s="176">
        <f>G41*(1+L41/100)</f>
        <v>0</v>
      </c>
      <c r="N41" s="174">
        <v>3.5999999999999999E-3</v>
      </c>
      <c r="O41" s="174">
        <f>ROUND(E41*N41,2)</f>
        <v>0.44</v>
      </c>
      <c r="P41" s="174">
        <v>0</v>
      </c>
      <c r="Q41" s="174">
        <f>ROUND(E41*P41,2)</f>
        <v>0</v>
      </c>
      <c r="R41" s="176"/>
      <c r="S41" s="176" t="s">
        <v>318</v>
      </c>
      <c r="T41" s="177" t="s">
        <v>325</v>
      </c>
      <c r="U41" s="159">
        <v>4.5999999999999999E-2</v>
      </c>
      <c r="V41" s="159">
        <f>ROUND(E41*U41,2)</f>
        <v>5.57</v>
      </c>
      <c r="W41" s="159"/>
      <c r="X41" s="159" t="s">
        <v>207</v>
      </c>
      <c r="Y41" s="149"/>
      <c r="Z41" s="149"/>
      <c r="AA41" s="149"/>
      <c r="AB41" s="149"/>
      <c r="AC41" s="149"/>
      <c r="AD41" s="149"/>
      <c r="AE41" s="149"/>
      <c r="AF41" s="149"/>
      <c r="AG41" s="149" t="s">
        <v>1575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4" t="s">
        <v>2025</v>
      </c>
      <c r="D42" s="192"/>
      <c r="E42" s="193">
        <v>121</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1579</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1" t="s">
        <v>314</v>
      </c>
      <c r="B43" s="162" t="s">
        <v>128</v>
      </c>
      <c r="C43" s="186" t="s">
        <v>129</v>
      </c>
      <c r="D43" s="163"/>
      <c r="E43" s="164"/>
      <c r="F43" s="165"/>
      <c r="G43" s="165">
        <f>SUMIF(AG44:AG49,"&lt;&gt;NOR",G44:G49)</f>
        <v>0</v>
      </c>
      <c r="H43" s="165"/>
      <c r="I43" s="165">
        <f>SUM(I44:I49)</f>
        <v>113929.14</v>
      </c>
      <c r="J43" s="165"/>
      <c r="K43" s="165">
        <f>SUM(K44:K49)</f>
        <v>29864.46</v>
      </c>
      <c r="L43" s="165"/>
      <c r="M43" s="165">
        <f>SUM(M44:M49)</f>
        <v>0</v>
      </c>
      <c r="N43" s="164"/>
      <c r="O43" s="164">
        <f>SUM(O44:O49)</f>
        <v>75.28</v>
      </c>
      <c r="P43" s="164"/>
      <c r="Q43" s="164">
        <f>SUM(Q44:Q49)</f>
        <v>0</v>
      </c>
      <c r="R43" s="165"/>
      <c r="S43" s="165"/>
      <c r="T43" s="166"/>
      <c r="U43" s="160"/>
      <c r="V43" s="160">
        <f>SUM(V44:V49)</f>
        <v>69.28</v>
      </c>
      <c r="W43" s="160"/>
      <c r="X43" s="160"/>
      <c r="AG43" t="s">
        <v>315</v>
      </c>
    </row>
    <row r="44" spans="1:60" ht="22.5" outlineLevel="1" x14ac:dyDescent="0.2">
      <c r="A44" s="171">
        <v>20</v>
      </c>
      <c r="B44" s="172" t="s">
        <v>2026</v>
      </c>
      <c r="C44" s="187" t="s">
        <v>2027</v>
      </c>
      <c r="D44" s="173" t="s">
        <v>730</v>
      </c>
      <c r="E44" s="174">
        <v>12</v>
      </c>
      <c r="F44" s="175"/>
      <c r="G44" s="176">
        <f>ROUND(E44*F44,2)</f>
        <v>0</v>
      </c>
      <c r="H44" s="175">
        <v>104.89</v>
      </c>
      <c r="I44" s="176">
        <f>ROUND(E44*H44,2)</f>
        <v>1258.68</v>
      </c>
      <c r="J44" s="175">
        <v>57.61</v>
      </c>
      <c r="K44" s="176">
        <f>ROUND(E44*J44,2)</f>
        <v>691.32</v>
      </c>
      <c r="L44" s="176">
        <v>21</v>
      </c>
      <c r="M44" s="176">
        <f>G44*(1+L44/100)</f>
        <v>0</v>
      </c>
      <c r="N44" s="174">
        <v>0</v>
      </c>
      <c r="O44" s="174">
        <f>ROUND(E44*N44,2)</f>
        <v>0</v>
      </c>
      <c r="P44" s="174">
        <v>0</v>
      </c>
      <c r="Q44" s="174">
        <f>ROUND(E44*P44,2)</f>
        <v>0</v>
      </c>
      <c r="R44" s="176" t="s">
        <v>1694</v>
      </c>
      <c r="S44" s="176" t="s">
        <v>325</v>
      </c>
      <c r="T44" s="177" t="s">
        <v>325</v>
      </c>
      <c r="U44" s="159">
        <v>7.2999999999999995E-2</v>
      </c>
      <c r="V44" s="159">
        <f>ROUND(E44*U44,2)</f>
        <v>0.88</v>
      </c>
      <c r="W44" s="159"/>
      <c r="X44" s="159" t="s">
        <v>207</v>
      </c>
      <c r="Y44" s="149"/>
      <c r="Z44" s="149"/>
      <c r="AA44" s="149"/>
      <c r="AB44" s="149"/>
      <c r="AC44" s="149"/>
      <c r="AD44" s="149"/>
      <c r="AE44" s="149"/>
      <c r="AF44" s="149"/>
      <c r="AG44" s="149" t="s">
        <v>1575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4" t="s">
        <v>2028</v>
      </c>
      <c r="D45" s="265"/>
      <c r="E45" s="265"/>
      <c r="F45" s="265"/>
      <c r="G45" s="265"/>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1577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x14ac:dyDescent="0.2">
      <c r="A46" s="171">
        <v>21</v>
      </c>
      <c r="B46" s="172" t="s">
        <v>2029</v>
      </c>
      <c r="C46" s="187" t="s">
        <v>2030</v>
      </c>
      <c r="D46" s="173" t="s">
        <v>1468</v>
      </c>
      <c r="E46" s="174">
        <v>29.52</v>
      </c>
      <c r="F46" s="175"/>
      <c r="G46" s="176">
        <f>ROUND(E46*F46,2)</f>
        <v>0</v>
      </c>
      <c r="H46" s="175">
        <v>3816.75</v>
      </c>
      <c r="I46" s="176">
        <f>ROUND(E46*H46,2)</f>
        <v>112670.46</v>
      </c>
      <c r="J46" s="175">
        <v>988.25</v>
      </c>
      <c r="K46" s="176">
        <f>ROUND(E46*J46,2)</f>
        <v>29173.14</v>
      </c>
      <c r="L46" s="176">
        <v>21</v>
      </c>
      <c r="M46" s="176">
        <f>G46*(1+L46/100)</f>
        <v>0</v>
      </c>
      <c r="N46" s="174">
        <v>2.5499999999999998</v>
      </c>
      <c r="O46" s="174">
        <f>ROUND(E46*N46,2)</f>
        <v>75.28</v>
      </c>
      <c r="P46" s="174">
        <v>0</v>
      </c>
      <c r="Q46" s="174">
        <f>ROUND(E46*P46,2)</f>
        <v>0</v>
      </c>
      <c r="R46" s="176" t="s">
        <v>1694</v>
      </c>
      <c r="S46" s="176" t="s">
        <v>325</v>
      </c>
      <c r="T46" s="177" t="s">
        <v>325</v>
      </c>
      <c r="U46" s="159">
        <v>2.3170000000000002</v>
      </c>
      <c r="V46" s="159">
        <f>ROUND(E46*U46,2)</f>
        <v>68.400000000000006</v>
      </c>
      <c r="W46" s="159"/>
      <c r="X46" s="159" t="s">
        <v>207</v>
      </c>
      <c r="Y46" s="149"/>
      <c r="Z46" s="149"/>
      <c r="AA46" s="149"/>
      <c r="AB46" s="149"/>
      <c r="AC46" s="149"/>
      <c r="AD46" s="149"/>
      <c r="AE46" s="149"/>
      <c r="AF46" s="149"/>
      <c r="AG46" s="149" t="s">
        <v>1575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56"/>
      <c r="B47" s="157"/>
      <c r="C47" s="264" t="s">
        <v>2031</v>
      </c>
      <c r="D47" s="265"/>
      <c r="E47" s="265"/>
      <c r="F47" s="265"/>
      <c r="G47" s="265"/>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1577</v>
      </c>
      <c r="AH47" s="149"/>
      <c r="AI47" s="149"/>
      <c r="AJ47" s="149"/>
      <c r="AK47" s="149"/>
      <c r="AL47" s="149"/>
      <c r="AM47" s="149"/>
      <c r="AN47" s="149"/>
      <c r="AO47" s="149"/>
      <c r="AP47" s="149"/>
      <c r="AQ47" s="149"/>
      <c r="AR47" s="149"/>
      <c r="AS47" s="149"/>
      <c r="AT47" s="149"/>
      <c r="AU47" s="149"/>
      <c r="AV47" s="149"/>
      <c r="AW47" s="149"/>
      <c r="AX47" s="149"/>
      <c r="AY47" s="149"/>
      <c r="AZ47" s="149"/>
      <c r="BA47" s="178" t="str">
        <f>C47</f>
        <v>hlazená dřevěným hladítkem, s vytvořením dilatačních spár v mazanině uložením dočasného dilatačního profilu, s odstraněním dočasného profilu. Bez zaplnění spáry trvalým materiálem (634 60).</v>
      </c>
      <c r="BB47" s="149"/>
      <c r="BC47" s="149"/>
      <c r="BD47" s="149"/>
      <c r="BE47" s="149"/>
      <c r="BF47" s="149"/>
      <c r="BG47" s="149"/>
      <c r="BH47" s="149"/>
    </row>
    <row r="48" spans="1:60" outlineLevel="1" x14ac:dyDescent="0.2">
      <c r="A48" s="156"/>
      <c r="B48" s="157"/>
      <c r="C48" s="262" t="s">
        <v>2032</v>
      </c>
      <c r="D48" s="263"/>
      <c r="E48" s="263"/>
      <c r="F48" s="263"/>
      <c r="G48" s="263"/>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322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4" t="s">
        <v>2033</v>
      </c>
      <c r="D49" s="192"/>
      <c r="E49" s="193">
        <v>29.52</v>
      </c>
      <c r="F49" s="159"/>
      <c r="G49" s="15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1579</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161" t="s">
        <v>314</v>
      </c>
      <c r="B50" s="162" t="s">
        <v>134</v>
      </c>
      <c r="C50" s="186" t="s">
        <v>135</v>
      </c>
      <c r="D50" s="163"/>
      <c r="E50" s="164"/>
      <c r="F50" s="165"/>
      <c r="G50" s="165">
        <f>SUMIF(AG51:AG55,"&lt;&gt;NOR",G51:G55)</f>
        <v>0</v>
      </c>
      <c r="H50" s="165"/>
      <c r="I50" s="165">
        <f>SUM(I51:I55)</f>
        <v>17732.78</v>
      </c>
      <c r="J50" s="165"/>
      <c r="K50" s="165">
        <f>SUM(K51:K55)</f>
        <v>11610.23</v>
      </c>
      <c r="L50" s="165"/>
      <c r="M50" s="165">
        <f>SUM(M51:M55)</f>
        <v>0</v>
      </c>
      <c r="N50" s="164"/>
      <c r="O50" s="164">
        <f>SUM(O51:O55)</f>
        <v>12.27</v>
      </c>
      <c r="P50" s="164"/>
      <c r="Q50" s="164">
        <f>SUM(Q51:Q55)</f>
        <v>0</v>
      </c>
      <c r="R50" s="165"/>
      <c r="S50" s="165"/>
      <c r="T50" s="166"/>
      <c r="U50" s="160"/>
      <c r="V50" s="160">
        <f>SUM(V51:V55)</f>
        <v>22.02</v>
      </c>
      <c r="W50" s="160"/>
      <c r="X50" s="160"/>
      <c r="AG50" t="s">
        <v>315</v>
      </c>
    </row>
    <row r="51" spans="1:60" ht="45" outlineLevel="1" x14ac:dyDescent="0.2">
      <c r="A51" s="171">
        <v>22</v>
      </c>
      <c r="B51" s="172" t="s">
        <v>2034</v>
      </c>
      <c r="C51" s="187" t="s">
        <v>2035</v>
      </c>
      <c r="D51" s="173" t="s">
        <v>730</v>
      </c>
      <c r="E51" s="174">
        <v>51</v>
      </c>
      <c r="F51" s="175"/>
      <c r="G51" s="176">
        <f>ROUND(E51*F51,2)</f>
        <v>0</v>
      </c>
      <c r="H51" s="175">
        <v>301.45</v>
      </c>
      <c r="I51" s="176">
        <f>ROUND(E51*H51,2)</f>
        <v>15373.95</v>
      </c>
      <c r="J51" s="175">
        <v>135.05000000000001</v>
      </c>
      <c r="K51" s="176">
        <f>ROUND(E51*J51,2)</f>
        <v>6887.55</v>
      </c>
      <c r="L51" s="176">
        <v>21</v>
      </c>
      <c r="M51" s="176">
        <f>G51*(1+L51/100)</f>
        <v>0</v>
      </c>
      <c r="N51" s="174">
        <v>0.22133</v>
      </c>
      <c r="O51" s="174">
        <f>ROUND(E51*N51,2)</f>
        <v>11.29</v>
      </c>
      <c r="P51" s="174">
        <v>0</v>
      </c>
      <c r="Q51" s="174">
        <f>ROUND(E51*P51,2)</f>
        <v>0</v>
      </c>
      <c r="R51" s="176" t="s">
        <v>1992</v>
      </c>
      <c r="S51" s="176" t="s">
        <v>325</v>
      </c>
      <c r="T51" s="177" t="s">
        <v>325</v>
      </c>
      <c r="U51" s="159">
        <v>0.27200000000000002</v>
      </c>
      <c r="V51" s="159">
        <f>ROUND(E51*U51,2)</f>
        <v>13.87</v>
      </c>
      <c r="W51" s="159"/>
      <c r="X51" s="159" t="s">
        <v>207</v>
      </c>
      <c r="Y51" s="149"/>
      <c r="Z51" s="149"/>
      <c r="AA51" s="149"/>
      <c r="AB51" s="149"/>
      <c r="AC51" s="149"/>
      <c r="AD51" s="149"/>
      <c r="AE51" s="149"/>
      <c r="AF51" s="149"/>
      <c r="AG51" s="149" t="s">
        <v>1575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4" t="s">
        <v>2036</v>
      </c>
      <c r="D52" s="265"/>
      <c r="E52" s="265"/>
      <c r="F52" s="265"/>
      <c r="G52" s="265"/>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1577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45" outlineLevel="1" x14ac:dyDescent="0.2">
      <c r="A53" s="171">
        <v>23</v>
      </c>
      <c r="B53" s="172" t="s">
        <v>2037</v>
      </c>
      <c r="C53" s="187" t="s">
        <v>2038</v>
      </c>
      <c r="D53" s="173" t="s">
        <v>730</v>
      </c>
      <c r="E53" s="174">
        <v>3.5</v>
      </c>
      <c r="F53" s="175"/>
      <c r="G53" s="176">
        <f>ROUND(E53*F53,2)</f>
        <v>0</v>
      </c>
      <c r="H53" s="175">
        <v>673.95</v>
      </c>
      <c r="I53" s="176">
        <f>ROUND(E53*H53,2)</f>
        <v>2358.83</v>
      </c>
      <c r="J53" s="175">
        <v>135.05000000000001</v>
      </c>
      <c r="K53" s="176">
        <f>ROUND(E53*J53,2)</f>
        <v>472.68</v>
      </c>
      <c r="L53" s="176">
        <v>21</v>
      </c>
      <c r="M53" s="176">
        <f>G53*(1+L53/100)</f>
        <v>0</v>
      </c>
      <c r="N53" s="174">
        <v>0.28123999999999999</v>
      </c>
      <c r="O53" s="174">
        <f>ROUND(E53*N53,2)</f>
        <v>0.98</v>
      </c>
      <c r="P53" s="174">
        <v>0</v>
      </c>
      <c r="Q53" s="174">
        <f>ROUND(E53*P53,2)</f>
        <v>0</v>
      </c>
      <c r="R53" s="176" t="s">
        <v>1992</v>
      </c>
      <c r="S53" s="176" t="s">
        <v>325</v>
      </c>
      <c r="T53" s="177" t="s">
        <v>325</v>
      </c>
      <c r="U53" s="159">
        <v>0.27200000000000002</v>
      </c>
      <c r="V53" s="159">
        <f>ROUND(E53*U53,2)</f>
        <v>0.95</v>
      </c>
      <c r="W53" s="159"/>
      <c r="X53" s="159" t="s">
        <v>207</v>
      </c>
      <c r="Y53" s="149"/>
      <c r="Z53" s="149"/>
      <c r="AA53" s="149"/>
      <c r="AB53" s="149"/>
      <c r="AC53" s="149"/>
      <c r="AD53" s="149"/>
      <c r="AE53" s="149"/>
      <c r="AF53" s="149"/>
      <c r="AG53" s="149" t="s">
        <v>1575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4" t="s">
        <v>2036</v>
      </c>
      <c r="D54" s="265"/>
      <c r="E54" s="265"/>
      <c r="F54" s="265"/>
      <c r="G54" s="265"/>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1577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9">
        <v>24</v>
      </c>
      <c r="B55" s="180" t="s">
        <v>2039</v>
      </c>
      <c r="C55" s="188" t="s">
        <v>2040</v>
      </c>
      <c r="D55" s="181" t="s">
        <v>1906</v>
      </c>
      <c r="E55" s="182">
        <v>20</v>
      </c>
      <c r="F55" s="183"/>
      <c r="G55" s="184">
        <f>ROUND(E55*F55,2)</f>
        <v>0</v>
      </c>
      <c r="H55" s="183">
        <v>0</v>
      </c>
      <c r="I55" s="184">
        <f>ROUND(E55*H55,2)</f>
        <v>0</v>
      </c>
      <c r="J55" s="183">
        <v>212.5</v>
      </c>
      <c r="K55" s="184">
        <f>ROUND(E55*J55,2)</f>
        <v>4250</v>
      </c>
      <c r="L55" s="184">
        <v>21</v>
      </c>
      <c r="M55" s="184">
        <f>G55*(1+L55/100)</f>
        <v>0</v>
      </c>
      <c r="N55" s="182">
        <v>0</v>
      </c>
      <c r="O55" s="182">
        <f>ROUND(E55*N55,2)</f>
        <v>0</v>
      </c>
      <c r="P55" s="182">
        <v>0</v>
      </c>
      <c r="Q55" s="182">
        <f>ROUND(E55*P55,2)</f>
        <v>0</v>
      </c>
      <c r="R55" s="184"/>
      <c r="S55" s="184" t="s">
        <v>318</v>
      </c>
      <c r="T55" s="185" t="s">
        <v>325</v>
      </c>
      <c r="U55" s="159">
        <v>0.36</v>
      </c>
      <c r="V55" s="159">
        <f>ROUND(E55*U55,2)</f>
        <v>7.2</v>
      </c>
      <c r="W55" s="159"/>
      <c r="X55" s="159" t="s">
        <v>207</v>
      </c>
      <c r="Y55" s="149"/>
      <c r="Z55" s="149"/>
      <c r="AA55" s="149"/>
      <c r="AB55" s="149"/>
      <c r="AC55" s="149"/>
      <c r="AD55" s="149"/>
      <c r="AE55" s="149"/>
      <c r="AF55" s="149"/>
      <c r="AG55" s="149" t="s">
        <v>1575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1" t="s">
        <v>314</v>
      </c>
      <c r="B56" s="162" t="s">
        <v>136</v>
      </c>
      <c r="C56" s="186" t="s">
        <v>137</v>
      </c>
      <c r="D56" s="163"/>
      <c r="E56" s="164"/>
      <c r="F56" s="165"/>
      <c r="G56" s="165">
        <f>SUMIF(AG57:AG58,"&lt;&gt;NOR",G57:G58)</f>
        <v>0</v>
      </c>
      <c r="H56" s="165"/>
      <c r="I56" s="165">
        <f>SUM(I57:I58)</f>
        <v>0</v>
      </c>
      <c r="J56" s="165"/>
      <c r="K56" s="165">
        <f>SUM(K57:K58)</f>
        <v>4978.75</v>
      </c>
      <c r="L56" s="165"/>
      <c r="M56" s="165">
        <f>SUM(M57:M58)</f>
        <v>0</v>
      </c>
      <c r="N56" s="164"/>
      <c r="O56" s="164">
        <f>SUM(O57:O58)</f>
        <v>0.02</v>
      </c>
      <c r="P56" s="164"/>
      <c r="Q56" s="164">
        <f>SUM(Q57:Q58)</f>
        <v>0</v>
      </c>
      <c r="R56" s="165"/>
      <c r="S56" s="165"/>
      <c r="T56" s="166"/>
      <c r="U56" s="160"/>
      <c r="V56" s="160">
        <f>SUM(V57:V58)</f>
        <v>5.69</v>
      </c>
      <c r="W56" s="160"/>
      <c r="X56" s="160"/>
      <c r="AG56" t="s">
        <v>315</v>
      </c>
    </row>
    <row r="57" spans="1:60" outlineLevel="1" x14ac:dyDescent="0.2">
      <c r="A57" s="171">
        <v>25</v>
      </c>
      <c r="B57" s="172" t="s">
        <v>2041</v>
      </c>
      <c r="C57" s="187" t="s">
        <v>2042</v>
      </c>
      <c r="D57" s="173" t="s">
        <v>1432</v>
      </c>
      <c r="E57" s="174">
        <v>28.45</v>
      </c>
      <c r="F57" s="175"/>
      <c r="G57" s="176">
        <f>ROUND(E57*F57,2)</f>
        <v>0</v>
      </c>
      <c r="H57" s="175">
        <v>0</v>
      </c>
      <c r="I57" s="176">
        <f>ROUND(E57*H57,2)</f>
        <v>0</v>
      </c>
      <c r="J57" s="175">
        <v>175</v>
      </c>
      <c r="K57" s="176">
        <f>ROUND(E57*J57,2)</f>
        <v>4978.75</v>
      </c>
      <c r="L57" s="176">
        <v>21</v>
      </c>
      <c r="M57" s="176">
        <f>G57*(1+L57/100)</f>
        <v>0</v>
      </c>
      <c r="N57" s="174">
        <v>6.3000000000000003E-4</v>
      </c>
      <c r="O57" s="174">
        <f>ROUND(E57*N57,2)</f>
        <v>0.02</v>
      </c>
      <c r="P57" s="174">
        <v>0</v>
      </c>
      <c r="Q57" s="174">
        <f>ROUND(E57*P57,2)</f>
        <v>0</v>
      </c>
      <c r="R57" s="176"/>
      <c r="S57" s="176" t="s">
        <v>318</v>
      </c>
      <c r="T57" s="177" t="s">
        <v>325</v>
      </c>
      <c r="U57" s="159">
        <v>0.2</v>
      </c>
      <c r="V57" s="159">
        <f>ROUND(E57*U57,2)</f>
        <v>5.69</v>
      </c>
      <c r="W57" s="159"/>
      <c r="X57" s="159" t="s">
        <v>207</v>
      </c>
      <c r="Y57" s="149"/>
      <c r="Z57" s="149"/>
      <c r="AA57" s="149"/>
      <c r="AB57" s="149"/>
      <c r="AC57" s="149"/>
      <c r="AD57" s="149"/>
      <c r="AE57" s="149"/>
      <c r="AF57" s="149"/>
      <c r="AG57" s="149" t="s">
        <v>1575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4" t="s">
        <v>2043</v>
      </c>
      <c r="D58" s="192"/>
      <c r="E58" s="193">
        <v>28.45</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1579</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x14ac:dyDescent="0.2">
      <c r="A59" s="161" t="s">
        <v>314</v>
      </c>
      <c r="B59" s="162" t="s">
        <v>140</v>
      </c>
      <c r="C59" s="186" t="s">
        <v>141</v>
      </c>
      <c r="D59" s="163"/>
      <c r="E59" s="164"/>
      <c r="F59" s="165"/>
      <c r="G59" s="165">
        <f>SUMIF(AG60:AG60,"&lt;&gt;NOR",G60:G60)</f>
        <v>0</v>
      </c>
      <c r="H59" s="165"/>
      <c r="I59" s="165">
        <f>SUM(I60:I60)</f>
        <v>81</v>
      </c>
      <c r="J59" s="165"/>
      <c r="K59" s="165">
        <f>SUM(K60:K60)</f>
        <v>51129</v>
      </c>
      <c r="L59" s="165"/>
      <c r="M59" s="165">
        <f>SUM(M60:M60)</f>
        <v>0</v>
      </c>
      <c r="N59" s="164"/>
      <c r="O59" s="164">
        <f>SUM(O60:O60)</f>
        <v>0</v>
      </c>
      <c r="P59" s="164"/>
      <c r="Q59" s="164">
        <f>SUM(Q60:Q60)</f>
        <v>0</v>
      </c>
      <c r="R59" s="165"/>
      <c r="S59" s="165"/>
      <c r="T59" s="166"/>
      <c r="U59" s="160"/>
      <c r="V59" s="160">
        <f>SUM(V60:V60)</f>
        <v>125.1</v>
      </c>
      <c r="W59" s="160"/>
      <c r="X59" s="160"/>
      <c r="AG59" t="s">
        <v>315</v>
      </c>
    </row>
    <row r="60" spans="1:60" ht="33.75" outlineLevel="1" x14ac:dyDescent="0.2">
      <c r="A60" s="179">
        <v>26</v>
      </c>
      <c r="B60" s="180" t="s">
        <v>1783</v>
      </c>
      <c r="C60" s="188" t="s">
        <v>1784</v>
      </c>
      <c r="D60" s="181" t="s">
        <v>1432</v>
      </c>
      <c r="E60" s="182">
        <v>900</v>
      </c>
      <c r="F60" s="183"/>
      <c r="G60" s="184">
        <f>ROUND(E60*F60,2)</f>
        <v>0</v>
      </c>
      <c r="H60" s="183">
        <v>0.09</v>
      </c>
      <c r="I60" s="184">
        <f>ROUND(E60*H60,2)</f>
        <v>81</v>
      </c>
      <c r="J60" s="183">
        <v>56.81</v>
      </c>
      <c r="K60" s="184">
        <f>ROUND(E60*J60,2)</f>
        <v>51129</v>
      </c>
      <c r="L60" s="184">
        <v>21</v>
      </c>
      <c r="M60" s="184">
        <f>G60*(1+L60/100)</f>
        <v>0</v>
      </c>
      <c r="N60" s="182">
        <v>0</v>
      </c>
      <c r="O60" s="182">
        <f>ROUND(E60*N60,2)</f>
        <v>0</v>
      </c>
      <c r="P60" s="182">
        <v>0</v>
      </c>
      <c r="Q60" s="182">
        <f>ROUND(E60*P60,2)</f>
        <v>0</v>
      </c>
      <c r="R60" s="184" t="s">
        <v>1694</v>
      </c>
      <c r="S60" s="184" t="s">
        <v>325</v>
      </c>
      <c r="T60" s="185" t="s">
        <v>325</v>
      </c>
      <c r="U60" s="159">
        <v>0.13900000000000001</v>
      </c>
      <c r="V60" s="159">
        <f>ROUND(E60*U60,2)</f>
        <v>125.1</v>
      </c>
      <c r="W60" s="159"/>
      <c r="X60" s="159" t="s">
        <v>207</v>
      </c>
      <c r="Y60" s="149"/>
      <c r="Z60" s="149"/>
      <c r="AA60" s="149"/>
      <c r="AB60" s="149"/>
      <c r="AC60" s="149"/>
      <c r="AD60" s="149"/>
      <c r="AE60" s="149"/>
      <c r="AF60" s="149"/>
      <c r="AG60" s="149" t="s">
        <v>1575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x14ac:dyDescent="0.2">
      <c r="A61" s="161" t="s">
        <v>314</v>
      </c>
      <c r="B61" s="162" t="s">
        <v>146</v>
      </c>
      <c r="C61" s="186" t="s">
        <v>147</v>
      </c>
      <c r="D61" s="163"/>
      <c r="E61" s="164"/>
      <c r="F61" s="165"/>
      <c r="G61" s="165">
        <f>SUMIF(AG62:AG63,"&lt;&gt;NOR",G62:G63)</f>
        <v>0</v>
      </c>
      <c r="H61" s="165"/>
      <c r="I61" s="165">
        <f>SUM(I62:I63)</f>
        <v>0</v>
      </c>
      <c r="J61" s="165"/>
      <c r="K61" s="165">
        <f>SUM(K62:K63)</f>
        <v>8341.11</v>
      </c>
      <c r="L61" s="165"/>
      <c r="M61" s="165">
        <f>SUM(M62:M63)</f>
        <v>0</v>
      </c>
      <c r="N61" s="164"/>
      <c r="O61" s="164">
        <f>SUM(O62:O63)</f>
        <v>0</v>
      </c>
      <c r="P61" s="164"/>
      <c r="Q61" s="164">
        <f>SUM(Q62:Q63)</f>
        <v>0</v>
      </c>
      <c r="R61" s="165"/>
      <c r="S61" s="165"/>
      <c r="T61" s="166"/>
      <c r="U61" s="160"/>
      <c r="V61" s="160">
        <f>SUM(V62:V63)</f>
        <v>2.02</v>
      </c>
      <c r="W61" s="160"/>
      <c r="X61" s="160"/>
      <c r="AG61" t="s">
        <v>315</v>
      </c>
    </row>
    <row r="62" spans="1:60" outlineLevel="1" x14ac:dyDescent="0.2">
      <c r="A62" s="171">
        <v>27</v>
      </c>
      <c r="B62" s="172" t="s">
        <v>2044</v>
      </c>
      <c r="C62" s="187" t="s">
        <v>2045</v>
      </c>
      <c r="D62" s="173" t="s">
        <v>1717</v>
      </c>
      <c r="E62" s="174">
        <v>183.32118</v>
      </c>
      <c r="F62" s="175"/>
      <c r="G62" s="176">
        <f>ROUND(E62*F62,2)</f>
        <v>0</v>
      </c>
      <c r="H62" s="175">
        <v>0</v>
      </c>
      <c r="I62" s="176">
        <f>ROUND(E62*H62,2)</f>
        <v>0</v>
      </c>
      <c r="J62" s="175">
        <v>45.5</v>
      </c>
      <c r="K62" s="176">
        <f>ROUND(E62*J62,2)</f>
        <v>8341.11</v>
      </c>
      <c r="L62" s="176">
        <v>21</v>
      </c>
      <c r="M62" s="176">
        <f>G62*(1+L62/100)</f>
        <v>0</v>
      </c>
      <c r="N62" s="174">
        <v>0</v>
      </c>
      <c r="O62" s="174">
        <f>ROUND(E62*N62,2)</f>
        <v>0</v>
      </c>
      <c r="P62" s="174">
        <v>0</v>
      </c>
      <c r="Q62" s="174">
        <f>ROUND(E62*P62,2)</f>
        <v>0</v>
      </c>
      <c r="R62" s="176" t="s">
        <v>1992</v>
      </c>
      <c r="S62" s="176" t="s">
        <v>325</v>
      </c>
      <c r="T62" s="177" t="s">
        <v>325</v>
      </c>
      <c r="U62" s="159">
        <v>1.0999999999999999E-2</v>
      </c>
      <c r="V62" s="159">
        <f>ROUND(E62*U62,2)</f>
        <v>2.02</v>
      </c>
      <c r="W62" s="159"/>
      <c r="X62" s="159" t="s">
        <v>1803</v>
      </c>
      <c r="Y62" s="149"/>
      <c r="Z62" s="149"/>
      <c r="AA62" s="149"/>
      <c r="AB62" s="149"/>
      <c r="AC62" s="149"/>
      <c r="AD62" s="149"/>
      <c r="AE62" s="149"/>
      <c r="AF62" s="149"/>
      <c r="AG62" s="149" t="s">
        <v>1804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64" t="s">
        <v>2046</v>
      </c>
      <c r="D63" s="265"/>
      <c r="E63" s="265"/>
      <c r="F63" s="265"/>
      <c r="G63" s="265"/>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1577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x14ac:dyDescent="0.2">
      <c r="A64" s="161" t="s">
        <v>314</v>
      </c>
      <c r="B64" s="162" t="s">
        <v>148</v>
      </c>
      <c r="C64" s="186" t="s">
        <v>149</v>
      </c>
      <c r="D64" s="163"/>
      <c r="E64" s="164"/>
      <c r="F64" s="165"/>
      <c r="G64" s="165">
        <f>SUMIF(AG65:AG73,"&lt;&gt;NOR",G65:G73)</f>
        <v>0</v>
      </c>
      <c r="H64" s="165"/>
      <c r="I64" s="165">
        <f>SUM(I65:I73)</f>
        <v>26524.799999999996</v>
      </c>
      <c r="J64" s="165"/>
      <c r="K64" s="165">
        <f>SUM(K65:K73)</f>
        <v>23356.69</v>
      </c>
      <c r="L64" s="165"/>
      <c r="M64" s="165">
        <f>SUM(M65:M73)</f>
        <v>0</v>
      </c>
      <c r="N64" s="164"/>
      <c r="O64" s="164">
        <f>SUM(O65:O73)</f>
        <v>0.27</v>
      </c>
      <c r="P64" s="164"/>
      <c r="Q64" s="164">
        <f>SUM(Q65:Q73)</f>
        <v>0</v>
      </c>
      <c r="R64" s="165"/>
      <c r="S64" s="165"/>
      <c r="T64" s="166"/>
      <c r="U64" s="160"/>
      <c r="V64" s="160">
        <f>SUM(V65:V73)</f>
        <v>38.879999999999995</v>
      </c>
      <c r="W64" s="160"/>
      <c r="X64" s="160"/>
      <c r="AG64" t="s">
        <v>315</v>
      </c>
    </row>
    <row r="65" spans="1:60" ht="22.5" outlineLevel="1" x14ac:dyDescent="0.2">
      <c r="A65" s="179">
        <v>28</v>
      </c>
      <c r="B65" s="180" t="s">
        <v>2047</v>
      </c>
      <c r="C65" s="188" t="s">
        <v>2048</v>
      </c>
      <c r="D65" s="181" t="s">
        <v>1432</v>
      </c>
      <c r="E65" s="182">
        <v>90</v>
      </c>
      <c r="F65" s="183"/>
      <c r="G65" s="184">
        <f>ROUND(E65*F65,2)</f>
        <v>0</v>
      </c>
      <c r="H65" s="183">
        <v>197.89</v>
      </c>
      <c r="I65" s="184">
        <f>ROUND(E65*H65,2)</f>
        <v>17810.099999999999</v>
      </c>
      <c r="J65" s="183">
        <v>174.29</v>
      </c>
      <c r="K65" s="184">
        <f>ROUND(E65*J65,2)</f>
        <v>15686.1</v>
      </c>
      <c r="L65" s="184">
        <v>21</v>
      </c>
      <c r="M65" s="184">
        <f>G65*(1+L65/100)</f>
        <v>0</v>
      </c>
      <c r="N65" s="182">
        <v>1.81E-3</v>
      </c>
      <c r="O65" s="182">
        <f>ROUND(E65*N65,2)</f>
        <v>0.16</v>
      </c>
      <c r="P65" s="182">
        <v>0</v>
      </c>
      <c r="Q65" s="182">
        <f>ROUND(E65*P65,2)</f>
        <v>0</v>
      </c>
      <c r="R65" s="184" t="s">
        <v>1808</v>
      </c>
      <c r="S65" s="184" t="s">
        <v>325</v>
      </c>
      <c r="T65" s="185" t="s">
        <v>1763</v>
      </c>
      <c r="U65" s="159">
        <v>0.31</v>
      </c>
      <c r="V65" s="159">
        <f>ROUND(E65*U65,2)</f>
        <v>27.9</v>
      </c>
      <c r="W65" s="159"/>
      <c r="X65" s="159" t="s">
        <v>207</v>
      </c>
      <c r="Y65" s="149"/>
      <c r="Z65" s="149"/>
      <c r="AA65" s="149"/>
      <c r="AB65" s="149"/>
      <c r="AC65" s="149"/>
      <c r="AD65" s="149"/>
      <c r="AE65" s="149"/>
      <c r="AF65" s="149"/>
      <c r="AG65" s="149" t="s">
        <v>1575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9">
        <v>29</v>
      </c>
      <c r="B66" s="180" t="s">
        <v>2049</v>
      </c>
      <c r="C66" s="188" t="s">
        <v>2050</v>
      </c>
      <c r="D66" s="181" t="s">
        <v>1432</v>
      </c>
      <c r="E66" s="182">
        <v>90</v>
      </c>
      <c r="F66" s="183"/>
      <c r="G66" s="184">
        <f>ROUND(E66*F66,2)</f>
        <v>0</v>
      </c>
      <c r="H66" s="183">
        <v>0</v>
      </c>
      <c r="I66" s="184">
        <f>ROUND(E66*H66,2)</f>
        <v>0</v>
      </c>
      <c r="J66" s="183">
        <v>26</v>
      </c>
      <c r="K66" s="184">
        <f>ROUND(E66*J66,2)</f>
        <v>2340</v>
      </c>
      <c r="L66" s="184">
        <v>21</v>
      </c>
      <c r="M66" s="184">
        <f>G66*(1+L66/100)</f>
        <v>0</v>
      </c>
      <c r="N66" s="182">
        <v>0</v>
      </c>
      <c r="O66" s="182">
        <f>ROUND(E66*N66,2)</f>
        <v>0</v>
      </c>
      <c r="P66" s="182">
        <v>0</v>
      </c>
      <c r="Q66" s="182">
        <f>ROUND(E66*P66,2)</f>
        <v>0</v>
      </c>
      <c r="R66" s="184" t="s">
        <v>1808</v>
      </c>
      <c r="S66" s="184" t="s">
        <v>325</v>
      </c>
      <c r="T66" s="185" t="s">
        <v>325</v>
      </c>
      <c r="U66" s="159">
        <v>0.05</v>
      </c>
      <c r="V66" s="159">
        <f>ROUND(E66*U66,2)</f>
        <v>4.5</v>
      </c>
      <c r="W66" s="159"/>
      <c r="X66" s="159" t="s">
        <v>207</v>
      </c>
      <c r="Y66" s="149"/>
      <c r="Z66" s="149"/>
      <c r="AA66" s="149"/>
      <c r="AB66" s="149"/>
      <c r="AC66" s="149"/>
      <c r="AD66" s="149"/>
      <c r="AE66" s="149"/>
      <c r="AF66" s="149"/>
      <c r="AG66" s="149" t="s">
        <v>1575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79">
        <v>30</v>
      </c>
      <c r="B67" s="180" t="s">
        <v>2051</v>
      </c>
      <c r="C67" s="188" t="s">
        <v>2052</v>
      </c>
      <c r="D67" s="181" t="s">
        <v>1432</v>
      </c>
      <c r="E67" s="182">
        <v>90</v>
      </c>
      <c r="F67" s="183"/>
      <c r="G67" s="184">
        <f>ROUND(E67*F67,2)</f>
        <v>0</v>
      </c>
      <c r="H67" s="183">
        <v>0</v>
      </c>
      <c r="I67" s="184">
        <f>ROUND(E67*H67,2)</f>
        <v>0</v>
      </c>
      <c r="J67" s="183">
        <v>37.4</v>
      </c>
      <c r="K67" s="184">
        <f>ROUND(E67*J67,2)</f>
        <v>3366</v>
      </c>
      <c r="L67" s="184">
        <v>21</v>
      </c>
      <c r="M67" s="184">
        <f>G67*(1+L67/100)</f>
        <v>0</v>
      </c>
      <c r="N67" s="182">
        <v>0</v>
      </c>
      <c r="O67" s="182">
        <f>ROUND(E67*N67,2)</f>
        <v>0</v>
      </c>
      <c r="P67" s="182">
        <v>0</v>
      </c>
      <c r="Q67" s="182">
        <f>ROUND(E67*P67,2)</f>
        <v>0</v>
      </c>
      <c r="R67" s="184" t="s">
        <v>1808</v>
      </c>
      <c r="S67" s="184" t="s">
        <v>325</v>
      </c>
      <c r="T67" s="185" t="s">
        <v>325</v>
      </c>
      <c r="U67" s="159">
        <v>7.1999999999999995E-2</v>
      </c>
      <c r="V67" s="159">
        <f>ROUND(E67*U67,2)</f>
        <v>6.48</v>
      </c>
      <c r="W67" s="159"/>
      <c r="X67" s="159" t="s">
        <v>207</v>
      </c>
      <c r="Y67" s="149"/>
      <c r="Z67" s="149"/>
      <c r="AA67" s="149"/>
      <c r="AB67" s="149"/>
      <c r="AC67" s="149"/>
      <c r="AD67" s="149"/>
      <c r="AE67" s="149"/>
      <c r="AF67" s="149"/>
      <c r="AG67" s="149" t="s">
        <v>1575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1">
        <v>31</v>
      </c>
      <c r="B68" s="172" t="s">
        <v>2053</v>
      </c>
      <c r="C68" s="187" t="s">
        <v>2054</v>
      </c>
      <c r="D68" s="173" t="s">
        <v>1432</v>
      </c>
      <c r="E68" s="174">
        <v>103.5</v>
      </c>
      <c r="F68" s="175"/>
      <c r="G68" s="176">
        <f>ROUND(E68*F68,2)</f>
        <v>0</v>
      </c>
      <c r="H68" s="175">
        <v>40.6</v>
      </c>
      <c r="I68" s="176">
        <f>ROUND(E68*H68,2)</f>
        <v>4202.1000000000004</v>
      </c>
      <c r="J68" s="175">
        <v>0</v>
      </c>
      <c r="K68" s="176">
        <f>ROUND(E68*J68,2)</f>
        <v>0</v>
      </c>
      <c r="L68" s="176">
        <v>21</v>
      </c>
      <c r="M68" s="176">
        <f>G68*(1+L68/100)</f>
        <v>0</v>
      </c>
      <c r="N68" s="174">
        <v>5.0000000000000001E-4</v>
      </c>
      <c r="O68" s="174">
        <f>ROUND(E68*N68,2)</f>
        <v>0.05</v>
      </c>
      <c r="P68" s="174">
        <v>0</v>
      </c>
      <c r="Q68" s="174">
        <f>ROUND(E68*P68,2)</f>
        <v>0</v>
      </c>
      <c r="R68" s="176"/>
      <c r="S68" s="176" t="s">
        <v>318</v>
      </c>
      <c r="T68" s="177" t="s">
        <v>319</v>
      </c>
      <c r="U68" s="159">
        <v>0</v>
      </c>
      <c r="V68" s="159">
        <f>ROUND(E68*U68,2)</f>
        <v>0</v>
      </c>
      <c r="W68" s="159"/>
      <c r="X68" s="159" t="s">
        <v>1686</v>
      </c>
      <c r="Y68" s="149"/>
      <c r="Z68" s="149"/>
      <c r="AA68" s="149"/>
      <c r="AB68" s="149"/>
      <c r="AC68" s="149"/>
      <c r="AD68" s="149"/>
      <c r="AE68" s="149"/>
      <c r="AF68" s="149"/>
      <c r="AG68" s="149" t="s">
        <v>1687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4" t="s">
        <v>2055</v>
      </c>
      <c r="D69" s="192"/>
      <c r="E69" s="193">
        <v>103.5</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1579</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1">
        <v>32</v>
      </c>
      <c r="B70" s="172" t="s">
        <v>2056</v>
      </c>
      <c r="C70" s="187" t="s">
        <v>2057</v>
      </c>
      <c r="D70" s="173" t="s">
        <v>1432</v>
      </c>
      <c r="E70" s="174">
        <v>103.5</v>
      </c>
      <c r="F70" s="175"/>
      <c r="G70" s="176">
        <f>ROUND(E70*F70,2)</f>
        <v>0</v>
      </c>
      <c r="H70" s="175">
        <v>43.6</v>
      </c>
      <c r="I70" s="176">
        <f>ROUND(E70*H70,2)</f>
        <v>4512.6000000000004</v>
      </c>
      <c r="J70" s="175">
        <v>0</v>
      </c>
      <c r="K70" s="176">
        <f>ROUND(E70*J70,2)</f>
        <v>0</v>
      </c>
      <c r="L70" s="176">
        <v>21</v>
      </c>
      <c r="M70" s="176">
        <f>G70*(1+L70/100)</f>
        <v>0</v>
      </c>
      <c r="N70" s="174">
        <v>5.9999999999999995E-4</v>
      </c>
      <c r="O70" s="174">
        <f>ROUND(E70*N70,2)</f>
        <v>0.06</v>
      </c>
      <c r="P70" s="174">
        <v>0</v>
      </c>
      <c r="Q70" s="174">
        <f>ROUND(E70*P70,2)</f>
        <v>0</v>
      </c>
      <c r="R70" s="176"/>
      <c r="S70" s="176" t="s">
        <v>318</v>
      </c>
      <c r="T70" s="177" t="s">
        <v>319</v>
      </c>
      <c r="U70" s="159">
        <v>0</v>
      </c>
      <c r="V70" s="159">
        <f>ROUND(E70*U70,2)</f>
        <v>0</v>
      </c>
      <c r="W70" s="159"/>
      <c r="X70" s="159" t="s">
        <v>1686</v>
      </c>
      <c r="Y70" s="149"/>
      <c r="Z70" s="149"/>
      <c r="AA70" s="149"/>
      <c r="AB70" s="149"/>
      <c r="AC70" s="149"/>
      <c r="AD70" s="149"/>
      <c r="AE70" s="149"/>
      <c r="AF70" s="149"/>
      <c r="AG70" s="149" t="s">
        <v>1687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4" t="s">
        <v>2055</v>
      </c>
      <c r="D71" s="192"/>
      <c r="E71" s="193">
        <v>103.5</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1579</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1">
        <v>33</v>
      </c>
      <c r="B72" s="172" t="s">
        <v>1816</v>
      </c>
      <c r="C72" s="187" t="s">
        <v>1817</v>
      </c>
      <c r="D72" s="173" t="s">
        <v>0</v>
      </c>
      <c r="E72" s="174">
        <v>479.16899999999998</v>
      </c>
      <c r="F72" s="175"/>
      <c r="G72" s="176">
        <f>ROUND(E72*F72,2)</f>
        <v>0</v>
      </c>
      <c r="H72" s="175">
        <v>0</v>
      </c>
      <c r="I72" s="176">
        <f>ROUND(E72*H72,2)</f>
        <v>0</v>
      </c>
      <c r="J72" s="175">
        <v>4.0999999999999996</v>
      </c>
      <c r="K72" s="176">
        <f>ROUND(E72*J72,2)</f>
        <v>1964.59</v>
      </c>
      <c r="L72" s="176">
        <v>21</v>
      </c>
      <c r="M72" s="176">
        <f>G72*(1+L72/100)</f>
        <v>0</v>
      </c>
      <c r="N72" s="174">
        <v>0</v>
      </c>
      <c r="O72" s="174">
        <f>ROUND(E72*N72,2)</f>
        <v>0</v>
      </c>
      <c r="P72" s="174">
        <v>0</v>
      </c>
      <c r="Q72" s="174">
        <f>ROUND(E72*P72,2)</f>
        <v>0</v>
      </c>
      <c r="R72" s="176" t="s">
        <v>1808</v>
      </c>
      <c r="S72" s="176" t="s">
        <v>325</v>
      </c>
      <c r="T72" s="177" t="s">
        <v>325</v>
      </c>
      <c r="U72" s="159">
        <v>0</v>
      </c>
      <c r="V72" s="159">
        <f>ROUND(E72*U72,2)</f>
        <v>0</v>
      </c>
      <c r="W72" s="159"/>
      <c r="X72" s="159" t="s">
        <v>1803</v>
      </c>
      <c r="Y72" s="149"/>
      <c r="Z72" s="149"/>
      <c r="AA72" s="149"/>
      <c r="AB72" s="149"/>
      <c r="AC72" s="149"/>
      <c r="AD72" s="149"/>
      <c r="AE72" s="149"/>
      <c r="AF72" s="149"/>
      <c r="AG72" s="149" t="s">
        <v>1804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4" t="s">
        <v>1818</v>
      </c>
      <c r="D73" s="265"/>
      <c r="E73" s="265"/>
      <c r="F73" s="265"/>
      <c r="G73" s="265"/>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1577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x14ac:dyDescent="0.2">
      <c r="A74" s="161" t="s">
        <v>314</v>
      </c>
      <c r="B74" s="162" t="s">
        <v>154</v>
      </c>
      <c r="C74" s="186" t="s">
        <v>155</v>
      </c>
      <c r="D74" s="163"/>
      <c r="E74" s="164"/>
      <c r="F74" s="165"/>
      <c r="G74" s="165">
        <f>SUMIF(AG75:AG78,"&lt;&gt;NOR",G75:G78)</f>
        <v>0</v>
      </c>
      <c r="H74" s="165"/>
      <c r="I74" s="165">
        <f>SUM(I75:I78)</f>
        <v>916207.2</v>
      </c>
      <c r="J74" s="165"/>
      <c r="K74" s="165">
        <f>SUM(K75:K78)</f>
        <v>352829.51999999996</v>
      </c>
      <c r="L74" s="165"/>
      <c r="M74" s="165">
        <f>SUM(M75:M78)</f>
        <v>0</v>
      </c>
      <c r="N74" s="164"/>
      <c r="O74" s="164">
        <f>SUM(O75:O78)</f>
        <v>7.74</v>
      </c>
      <c r="P74" s="164"/>
      <c r="Q74" s="164">
        <f>SUM(Q75:Q78)</f>
        <v>0</v>
      </c>
      <c r="R74" s="165"/>
      <c r="S74" s="165"/>
      <c r="T74" s="166"/>
      <c r="U74" s="160"/>
      <c r="V74" s="160">
        <f>SUM(V75:V78)</f>
        <v>609.53</v>
      </c>
      <c r="W74" s="160"/>
      <c r="X74" s="160"/>
      <c r="AG74" t="s">
        <v>315</v>
      </c>
    </row>
    <row r="75" spans="1:60" outlineLevel="1" x14ac:dyDescent="0.2">
      <c r="A75" s="171">
        <v>34</v>
      </c>
      <c r="B75" s="172" t="s">
        <v>2058</v>
      </c>
      <c r="C75" s="187" t="s">
        <v>2059</v>
      </c>
      <c r="D75" s="173" t="s">
        <v>1432</v>
      </c>
      <c r="E75" s="174">
        <v>810</v>
      </c>
      <c r="F75" s="175"/>
      <c r="G75" s="176">
        <f>ROUND(E75*F75,2)</f>
        <v>0</v>
      </c>
      <c r="H75" s="175">
        <v>1131.1199999999999</v>
      </c>
      <c r="I75" s="176">
        <f>ROUND(E75*H75,2)</f>
        <v>916207.2</v>
      </c>
      <c r="J75" s="175">
        <v>420.08</v>
      </c>
      <c r="K75" s="176">
        <f>ROUND(E75*J75,2)</f>
        <v>340264.8</v>
      </c>
      <c r="L75" s="176">
        <v>21</v>
      </c>
      <c r="M75" s="176">
        <f>G75*(1+L75/100)</f>
        <v>0</v>
      </c>
      <c r="N75" s="174">
        <v>9.5600000000000008E-3</v>
      </c>
      <c r="O75" s="174">
        <f>ROUND(E75*N75,2)</f>
        <v>7.74</v>
      </c>
      <c r="P75" s="174">
        <v>0</v>
      </c>
      <c r="Q75" s="174">
        <f>ROUND(E75*P75,2)</f>
        <v>0</v>
      </c>
      <c r="R75" s="176"/>
      <c r="S75" s="176" t="s">
        <v>318</v>
      </c>
      <c r="T75" s="177" t="s">
        <v>1763</v>
      </c>
      <c r="U75" s="159">
        <v>0.75249999999999995</v>
      </c>
      <c r="V75" s="159">
        <f>ROUND(E75*U75,2)</f>
        <v>609.53</v>
      </c>
      <c r="W75" s="159"/>
      <c r="X75" s="159" t="s">
        <v>207</v>
      </c>
      <c r="Y75" s="149"/>
      <c r="Z75" s="149"/>
      <c r="AA75" s="149"/>
      <c r="AB75" s="149"/>
      <c r="AC75" s="149"/>
      <c r="AD75" s="149"/>
      <c r="AE75" s="149"/>
      <c r="AF75" s="149"/>
      <c r="AG75" s="149" t="s">
        <v>1575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53" t="s">
        <v>2060</v>
      </c>
      <c r="D76" s="254"/>
      <c r="E76" s="254"/>
      <c r="F76" s="254"/>
      <c r="G76" s="254"/>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322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1">
        <v>35</v>
      </c>
      <c r="B77" s="172" t="s">
        <v>2061</v>
      </c>
      <c r="C77" s="187" t="s">
        <v>2062</v>
      </c>
      <c r="D77" s="173" t="s">
        <v>0</v>
      </c>
      <c r="E77" s="174">
        <v>12564.72</v>
      </c>
      <c r="F77" s="175"/>
      <c r="G77" s="176">
        <f>ROUND(E77*F77,2)</f>
        <v>0</v>
      </c>
      <c r="H77" s="175">
        <v>0</v>
      </c>
      <c r="I77" s="176">
        <f>ROUND(E77*H77,2)</f>
        <v>0</v>
      </c>
      <c r="J77" s="175">
        <v>1</v>
      </c>
      <c r="K77" s="176">
        <f>ROUND(E77*J77,2)</f>
        <v>12564.72</v>
      </c>
      <c r="L77" s="176">
        <v>21</v>
      </c>
      <c r="M77" s="176">
        <f>G77*(1+L77/100)</f>
        <v>0</v>
      </c>
      <c r="N77" s="174">
        <v>0</v>
      </c>
      <c r="O77" s="174">
        <f>ROUND(E77*N77,2)</f>
        <v>0</v>
      </c>
      <c r="P77" s="174">
        <v>0</v>
      </c>
      <c r="Q77" s="174">
        <f>ROUND(E77*P77,2)</f>
        <v>0</v>
      </c>
      <c r="R77" s="176" t="s">
        <v>2063</v>
      </c>
      <c r="S77" s="176" t="s">
        <v>325</v>
      </c>
      <c r="T77" s="177" t="s">
        <v>325</v>
      </c>
      <c r="U77" s="159">
        <v>0</v>
      </c>
      <c r="V77" s="159">
        <f>ROUND(E77*U77,2)</f>
        <v>0</v>
      </c>
      <c r="W77" s="159"/>
      <c r="X77" s="159" t="s">
        <v>1803</v>
      </c>
      <c r="Y77" s="149"/>
      <c r="Z77" s="149"/>
      <c r="AA77" s="149"/>
      <c r="AB77" s="149"/>
      <c r="AC77" s="149"/>
      <c r="AD77" s="149"/>
      <c r="AE77" s="149"/>
      <c r="AF77" s="149"/>
      <c r="AG77" s="149" t="s">
        <v>1804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4" t="s">
        <v>1832</v>
      </c>
      <c r="D78" s="265"/>
      <c r="E78" s="265"/>
      <c r="F78" s="265"/>
      <c r="G78" s="265"/>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1577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x14ac:dyDescent="0.2">
      <c r="A79" s="161" t="s">
        <v>314</v>
      </c>
      <c r="B79" s="162" t="s">
        <v>282</v>
      </c>
      <c r="C79" s="186" t="s">
        <v>145</v>
      </c>
      <c r="D79" s="163"/>
      <c r="E79" s="164"/>
      <c r="F79" s="165"/>
      <c r="G79" s="165">
        <f>SUMIF(AG80:AG87,"&lt;&gt;NOR",G80:G87)</f>
        <v>0</v>
      </c>
      <c r="H79" s="165"/>
      <c r="I79" s="165">
        <f>SUM(I80:I87)</f>
        <v>0</v>
      </c>
      <c r="J79" s="165"/>
      <c r="K79" s="165">
        <f>SUM(K80:K87)</f>
        <v>166085.63999999998</v>
      </c>
      <c r="L79" s="165"/>
      <c r="M79" s="165">
        <f>SUM(M80:M87)</f>
        <v>0</v>
      </c>
      <c r="N79" s="164"/>
      <c r="O79" s="164">
        <f>SUM(O80:O87)</f>
        <v>0</v>
      </c>
      <c r="P79" s="164"/>
      <c r="Q79" s="164">
        <f>SUM(Q80:Q87)</f>
        <v>0</v>
      </c>
      <c r="R79" s="165"/>
      <c r="S79" s="165"/>
      <c r="T79" s="166"/>
      <c r="U79" s="160"/>
      <c r="V79" s="160">
        <f>SUM(V80:V87)</f>
        <v>116.05</v>
      </c>
      <c r="W79" s="160"/>
      <c r="X79" s="160"/>
      <c r="AG79" t="s">
        <v>315</v>
      </c>
    </row>
    <row r="80" spans="1:60" outlineLevel="1" x14ac:dyDescent="0.2">
      <c r="A80" s="171">
        <v>36</v>
      </c>
      <c r="B80" s="172" t="s">
        <v>2064</v>
      </c>
      <c r="C80" s="187" t="s">
        <v>2065</v>
      </c>
      <c r="D80" s="173" t="s">
        <v>1717</v>
      </c>
      <c r="E80" s="174">
        <v>48.6</v>
      </c>
      <c r="F80" s="175"/>
      <c r="G80" s="176">
        <f>ROUND(E80*F80,2)</f>
        <v>0</v>
      </c>
      <c r="H80" s="175">
        <v>0</v>
      </c>
      <c r="I80" s="176">
        <f>ROUND(E80*H80,2)</f>
        <v>0</v>
      </c>
      <c r="J80" s="175">
        <v>1032</v>
      </c>
      <c r="K80" s="176">
        <f>ROUND(E80*J80,2)</f>
        <v>50155.199999999997</v>
      </c>
      <c r="L80" s="176">
        <v>21</v>
      </c>
      <c r="M80" s="176">
        <f>G80*(1+L80/100)</f>
        <v>0</v>
      </c>
      <c r="N80" s="174">
        <v>0</v>
      </c>
      <c r="O80" s="174">
        <f>ROUND(E80*N80,2)</f>
        <v>0</v>
      </c>
      <c r="P80" s="174">
        <v>0</v>
      </c>
      <c r="Q80" s="174">
        <f>ROUND(E80*P80,2)</f>
        <v>0</v>
      </c>
      <c r="R80" s="176"/>
      <c r="S80" s="176" t="s">
        <v>325</v>
      </c>
      <c r="T80" s="177" t="s">
        <v>325</v>
      </c>
      <c r="U80" s="159">
        <v>0.95599999999999996</v>
      </c>
      <c r="V80" s="159">
        <f>ROUND(E80*U80,2)</f>
        <v>46.46</v>
      </c>
      <c r="W80" s="159"/>
      <c r="X80" s="159" t="s">
        <v>207</v>
      </c>
      <c r="Y80" s="149"/>
      <c r="Z80" s="149"/>
      <c r="AA80" s="149"/>
      <c r="AB80" s="149"/>
      <c r="AC80" s="149"/>
      <c r="AD80" s="149"/>
      <c r="AE80" s="149"/>
      <c r="AF80" s="149"/>
      <c r="AG80" s="149" t="s">
        <v>1575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4" t="s">
        <v>2066</v>
      </c>
      <c r="D81" s="192"/>
      <c r="E81" s="193">
        <v>48.6</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1579</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1">
        <v>37</v>
      </c>
      <c r="B82" s="172" t="s">
        <v>1863</v>
      </c>
      <c r="C82" s="187" t="s">
        <v>1864</v>
      </c>
      <c r="D82" s="173" t="s">
        <v>1717</v>
      </c>
      <c r="E82" s="174">
        <v>48.6</v>
      </c>
      <c r="F82" s="175"/>
      <c r="G82" s="176">
        <f>ROUND(E82*F82,2)</f>
        <v>0</v>
      </c>
      <c r="H82" s="175">
        <v>0</v>
      </c>
      <c r="I82" s="176">
        <f>ROUND(E82*H82,2)</f>
        <v>0</v>
      </c>
      <c r="J82" s="175">
        <v>244</v>
      </c>
      <c r="K82" s="176">
        <f>ROUND(E82*J82,2)</f>
        <v>11858.4</v>
      </c>
      <c r="L82" s="176">
        <v>21</v>
      </c>
      <c r="M82" s="176">
        <f>G82*(1+L82/100)</f>
        <v>0</v>
      </c>
      <c r="N82" s="174">
        <v>0</v>
      </c>
      <c r="O82" s="174">
        <f>ROUND(E82*N82,2)</f>
        <v>0</v>
      </c>
      <c r="P82" s="174">
        <v>0</v>
      </c>
      <c r="Q82" s="174">
        <f>ROUND(E82*P82,2)</f>
        <v>0</v>
      </c>
      <c r="R82" s="176" t="s">
        <v>1788</v>
      </c>
      <c r="S82" s="176" t="s">
        <v>325</v>
      </c>
      <c r="T82" s="177" t="s">
        <v>325</v>
      </c>
      <c r="U82" s="159">
        <v>0.49</v>
      </c>
      <c r="V82" s="159">
        <f>ROUND(E82*U82,2)</f>
        <v>23.81</v>
      </c>
      <c r="W82" s="159"/>
      <c r="X82" s="159" t="s">
        <v>207</v>
      </c>
      <c r="Y82" s="149"/>
      <c r="Z82" s="149"/>
      <c r="AA82" s="149"/>
      <c r="AB82" s="149"/>
      <c r="AC82" s="149"/>
      <c r="AD82" s="149"/>
      <c r="AE82" s="149"/>
      <c r="AF82" s="149"/>
      <c r="AG82" s="149" t="s">
        <v>1575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53" t="s">
        <v>1867</v>
      </c>
      <c r="D83" s="254"/>
      <c r="E83" s="254"/>
      <c r="F83" s="254"/>
      <c r="G83" s="254"/>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322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1">
        <v>38</v>
      </c>
      <c r="B84" s="172" t="s">
        <v>1857</v>
      </c>
      <c r="C84" s="187" t="s">
        <v>1858</v>
      </c>
      <c r="D84" s="173" t="s">
        <v>1717</v>
      </c>
      <c r="E84" s="174">
        <v>923.4</v>
      </c>
      <c r="F84" s="175"/>
      <c r="G84" s="176">
        <f>ROUND(E84*F84,2)</f>
        <v>0</v>
      </c>
      <c r="H84" s="175">
        <v>0</v>
      </c>
      <c r="I84" s="176">
        <f>ROUND(E84*H84,2)</f>
        <v>0</v>
      </c>
      <c r="J84" s="175">
        <v>17.100000000000001</v>
      </c>
      <c r="K84" s="176">
        <f>ROUND(E84*J84,2)</f>
        <v>15790.14</v>
      </c>
      <c r="L84" s="176">
        <v>21</v>
      </c>
      <c r="M84" s="176">
        <f>G84*(1+L84/100)</f>
        <v>0</v>
      </c>
      <c r="N84" s="174">
        <v>0</v>
      </c>
      <c r="O84" s="174">
        <f>ROUND(E84*N84,2)</f>
        <v>0</v>
      </c>
      <c r="P84" s="174">
        <v>0</v>
      </c>
      <c r="Q84" s="174">
        <f>ROUND(E84*P84,2)</f>
        <v>0</v>
      </c>
      <c r="R84" s="176" t="s">
        <v>1788</v>
      </c>
      <c r="S84" s="176" t="s">
        <v>325</v>
      </c>
      <c r="T84" s="177" t="s">
        <v>325</v>
      </c>
      <c r="U84" s="159">
        <v>0</v>
      </c>
      <c r="V84" s="159">
        <f>ROUND(E84*U84,2)</f>
        <v>0</v>
      </c>
      <c r="W84" s="159"/>
      <c r="X84" s="159" t="s">
        <v>207</v>
      </c>
      <c r="Y84" s="149"/>
      <c r="Z84" s="149"/>
      <c r="AA84" s="149"/>
      <c r="AB84" s="149"/>
      <c r="AC84" s="149"/>
      <c r="AD84" s="149"/>
      <c r="AE84" s="149"/>
      <c r="AF84" s="149"/>
      <c r="AG84" s="149" t="s">
        <v>1575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4" t="s">
        <v>2067</v>
      </c>
      <c r="D85" s="192"/>
      <c r="E85" s="193">
        <v>923.4</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1579</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9">
        <v>39</v>
      </c>
      <c r="B86" s="180" t="s">
        <v>1868</v>
      </c>
      <c r="C86" s="188" t="s">
        <v>1869</v>
      </c>
      <c r="D86" s="181" t="s">
        <v>1717</v>
      </c>
      <c r="E86" s="182">
        <v>48.6</v>
      </c>
      <c r="F86" s="183"/>
      <c r="G86" s="184">
        <f>ROUND(E86*F86,2)</f>
        <v>0</v>
      </c>
      <c r="H86" s="183">
        <v>0</v>
      </c>
      <c r="I86" s="184">
        <f>ROUND(E86*H86,2)</f>
        <v>0</v>
      </c>
      <c r="J86" s="183">
        <v>341.5</v>
      </c>
      <c r="K86" s="184">
        <f>ROUND(E86*J86,2)</f>
        <v>16596.900000000001</v>
      </c>
      <c r="L86" s="184">
        <v>21</v>
      </c>
      <c r="M86" s="184">
        <f>G86*(1+L86/100)</f>
        <v>0</v>
      </c>
      <c r="N86" s="182">
        <v>0</v>
      </c>
      <c r="O86" s="182">
        <f>ROUND(E86*N86,2)</f>
        <v>0</v>
      </c>
      <c r="P86" s="182">
        <v>0</v>
      </c>
      <c r="Q86" s="182">
        <f>ROUND(E86*P86,2)</f>
        <v>0</v>
      </c>
      <c r="R86" s="184" t="s">
        <v>1788</v>
      </c>
      <c r="S86" s="184" t="s">
        <v>325</v>
      </c>
      <c r="T86" s="185" t="s">
        <v>325</v>
      </c>
      <c r="U86" s="159">
        <v>0.94199999999999995</v>
      </c>
      <c r="V86" s="159">
        <f>ROUND(E86*U86,2)</f>
        <v>45.78</v>
      </c>
      <c r="W86" s="159"/>
      <c r="X86" s="159" t="s">
        <v>207</v>
      </c>
      <c r="Y86" s="149"/>
      <c r="Z86" s="149"/>
      <c r="AA86" s="149"/>
      <c r="AB86" s="149"/>
      <c r="AC86" s="149"/>
      <c r="AD86" s="149"/>
      <c r="AE86" s="149"/>
      <c r="AF86" s="149"/>
      <c r="AG86" s="149" t="s">
        <v>1575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1">
        <v>40</v>
      </c>
      <c r="B87" s="172" t="s">
        <v>1870</v>
      </c>
      <c r="C87" s="187" t="s">
        <v>1871</v>
      </c>
      <c r="D87" s="173" t="s">
        <v>1717</v>
      </c>
      <c r="E87" s="174">
        <v>48.6</v>
      </c>
      <c r="F87" s="175"/>
      <c r="G87" s="176">
        <f>ROUND(E87*F87,2)</f>
        <v>0</v>
      </c>
      <c r="H87" s="175">
        <v>0</v>
      </c>
      <c r="I87" s="176">
        <f>ROUND(E87*H87,2)</f>
        <v>0</v>
      </c>
      <c r="J87" s="175">
        <v>1475</v>
      </c>
      <c r="K87" s="176">
        <f>ROUND(E87*J87,2)</f>
        <v>71685</v>
      </c>
      <c r="L87" s="176">
        <v>21</v>
      </c>
      <c r="M87" s="176">
        <f>G87*(1+L87/100)</f>
        <v>0</v>
      </c>
      <c r="N87" s="174">
        <v>0</v>
      </c>
      <c r="O87" s="174">
        <f>ROUND(E87*N87,2)</f>
        <v>0</v>
      </c>
      <c r="P87" s="174">
        <v>0</v>
      </c>
      <c r="Q87" s="174">
        <f>ROUND(E87*P87,2)</f>
        <v>0</v>
      </c>
      <c r="R87" s="176" t="s">
        <v>1788</v>
      </c>
      <c r="S87" s="176" t="s">
        <v>325</v>
      </c>
      <c r="T87" s="177" t="s">
        <v>325</v>
      </c>
      <c r="U87" s="159">
        <v>0</v>
      </c>
      <c r="V87" s="159">
        <f>ROUND(E87*U87,2)</f>
        <v>0</v>
      </c>
      <c r="W87" s="159"/>
      <c r="X87" s="159" t="s">
        <v>207</v>
      </c>
      <c r="Y87" s="149"/>
      <c r="Z87" s="149"/>
      <c r="AA87" s="149"/>
      <c r="AB87" s="149"/>
      <c r="AC87" s="149"/>
      <c r="AD87" s="149"/>
      <c r="AE87" s="149"/>
      <c r="AF87" s="149"/>
      <c r="AG87" s="149" t="s">
        <v>1575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x14ac:dyDescent="0.2">
      <c r="A88" s="3"/>
      <c r="B88" s="4"/>
      <c r="C88" s="189"/>
      <c r="D88" s="6"/>
      <c r="E88" s="3"/>
      <c r="F88" s="3"/>
      <c r="G88" s="3"/>
      <c r="H88" s="3"/>
      <c r="I88" s="3"/>
      <c r="J88" s="3"/>
      <c r="K88" s="3"/>
      <c r="L88" s="3"/>
      <c r="M88" s="3"/>
      <c r="N88" s="3"/>
      <c r="O88" s="3"/>
      <c r="P88" s="3"/>
      <c r="Q88" s="3"/>
      <c r="R88" s="3"/>
      <c r="S88" s="3"/>
      <c r="T88" s="3"/>
      <c r="U88" s="3"/>
      <c r="V88" s="3"/>
      <c r="W88" s="3"/>
      <c r="X88" s="3"/>
      <c r="AE88">
        <v>15</v>
      </c>
      <c r="AF88">
        <v>21</v>
      </c>
      <c r="AG88" t="s">
        <v>301</v>
      </c>
    </row>
    <row r="89" spans="1:60" x14ac:dyDescent="0.2">
      <c r="A89" s="152"/>
      <c r="B89" s="153" t="s">
        <v>29</v>
      </c>
      <c r="C89" s="190"/>
      <c r="D89" s="154"/>
      <c r="E89" s="155"/>
      <c r="F89" s="155"/>
      <c r="G89" s="170">
        <f>G8+G33+G36+G43+G50+G56+G59+G61+G64+G74+G79</f>
        <v>0</v>
      </c>
      <c r="H89" s="3"/>
      <c r="I89" s="3"/>
      <c r="J89" s="3"/>
      <c r="K89" s="3"/>
      <c r="L89" s="3"/>
      <c r="M89" s="3"/>
      <c r="N89" s="3"/>
      <c r="O89" s="3"/>
      <c r="P89" s="3"/>
      <c r="Q89" s="3"/>
      <c r="R89" s="3"/>
      <c r="S89" s="3"/>
      <c r="T89" s="3"/>
      <c r="U89" s="3"/>
      <c r="V89" s="3"/>
      <c r="W89" s="3"/>
      <c r="X89" s="3"/>
      <c r="AE89">
        <f>SUMIF(L7:L87,AE88,G7:G87)</f>
        <v>0</v>
      </c>
      <c r="AF89">
        <f>SUMIF(L7:L87,AF88,G7:G87)</f>
        <v>0</v>
      </c>
      <c r="AG89" t="s">
        <v>390</v>
      </c>
    </row>
    <row r="90" spans="1:60" x14ac:dyDescent="0.2">
      <c r="C90" s="191"/>
      <c r="D90" s="10"/>
      <c r="AG90" t="s">
        <v>391</v>
      </c>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6">
    <mergeCell ref="C78:G78"/>
    <mergeCell ref="C83:G83"/>
    <mergeCell ref="C48:G48"/>
    <mergeCell ref="C52:G52"/>
    <mergeCell ref="C54:G54"/>
    <mergeCell ref="C63:G63"/>
    <mergeCell ref="C73:G73"/>
    <mergeCell ref="C76:G76"/>
    <mergeCell ref="C47:G47"/>
    <mergeCell ref="C15:G15"/>
    <mergeCell ref="C17:G17"/>
    <mergeCell ref="C19:G19"/>
    <mergeCell ref="C21:G21"/>
    <mergeCell ref="C24:G24"/>
    <mergeCell ref="C25:G25"/>
    <mergeCell ref="C27:G27"/>
    <mergeCell ref="C29:G29"/>
    <mergeCell ref="C35:G35"/>
    <mergeCell ref="C39:G39"/>
    <mergeCell ref="C45:G45"/>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F705-8510-4E47-9842-1D75D21E545D}">
  <sheetPr>
    <outlinePr summaryBelow="0"/>
  </sheetPr>
  <dimension ref="A1:BF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6" max="16" width="6.85546875" customWidth="1"/>
    <col min="18" max="18" width="8.42578125" customWidth="1"/>
    <col min="19" max="22" width="0" hidden="1" customWidth="1"/>
    <col min="27" max="27" width="0" hidden="1" customWidth="1"/>
    <col min="29" max="39" width="0" hidden="1" customWidth="1"/>
    <col min="51" max="51" width="98.7109375" customWidth="1"/>
  </cols>
  <sheetData>
    <row r="1" spans="1:58" ht="15.75" customHeight="1" x14ac:dyDescent="0.25">
      <c r="A1" s="255" t="s">
        <v>392</v>
      </c>
      <c r="B1" s="255"/>
      <c r="C1" s="255"/>
      <c r="D1" s="255"/>
      <c r="E1" s="255"/>
      <c r="F1" s="255"/>
      <c r="G1" s="255"/>
      <c r="AE1" t="s">
        <v>287</v>
      </c>
    </row>
    <row r="2" spans="1:58" ht="24.95" customHeight="1" x14ac:dyDescent="0.2">
      <c r="A2" s="141" t="s">
        <v>7</v>
      </c>
      <c r="B2" s="49" t="s">
        <v>43</v>
      </c>
      <c r="C2" s="256" t="s">
        <v>44</v>
      </c>
      <c r="D2" s="257"/>
      <c r="E2" s="257"/>
      <c r="F2" s="257"/>
      <c r="G2" s="258"/>
      <c r="AE2" t="s">
        <v>288</v>
      </c>
    </row>
    <row r="3" spans="1:58" ht="24.95" customHeight="1" x14ac:dyDescent="0.2">
      <c r="A3" s="141" t="s">
        <v>8</v>
      </c>
      <c r="B3" s="49" t="s">
        <v>70</v>
      </c>
      <c r="C3" s="256" t="s">
        <v>71</v>
      </c>
      <c r="D3" s="257"/>
      <c r="E3" s="257"/>
      <c r="F3" s="257"/>
      <c r="G3" s="258"/>
      <c r="AA3" s="123" t="s">
        <v>288</v>
      </c>
      <c r="AE3" t="s">
        <v>291</v>
      </c>
    </row>
    <row r="4" spans="1:58" ht="24.95" customHeight="1" x14ac:dyDescent="0.2">
      <c r="A4" s="142" t="s">
        <v>9</v>
      </c>
      <c r="B4" s="143" t="s">
        <v>52</v>
      </c>
      <c r="C4" s="259" t="s">
        <v>65</v>
      </c>
      <c r="D4" s="260"/>
      <c r="E4" s="260"/>
      <c r="F4" s="260"/>
      <c r="G4" s="261"/>
      <c r="AE4" t="s">
        <v>292</v>
      </c>
    </row>
    <row r="5" spans="1:58" x14ac:dyDescent="0.2">
      <c r="D5" s="10"/>
    </row>
    <row r="6" spans="1:58"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303</v>
      </c>
      <c r="O6" s="148" t="s">
        <v>304</v>
      </c>
      <c r="P6" s="148" t="s">
        <v>307</v>
      </c>
      <c r="Q6" s="148" t="s">
        <v>308</v>
      </c>
      <c r="R6" s="148" t="s">
        <v>309</v>
      </c>
      <c r="S6" s="148" t="s">
        <v>310</v>
      </c>
      <c r="T6" s="148" t="s">
        <v>311</v>
      </c>
      <c r="U6" s="148" t="s">
        <v>312</v>
      </c>
      <c r="V6" s="148" t="s">
        <v>313</v>
      </c>
    </row>
    <row r="7" spans="1:58" hidden="1" x14ac:dyDescent="0.2">
      <c r="A7" s="3"/>
      <c r="B7" s="4"/>
      <c r="C7" s="4"/>
      <c r="D7" s="6"/>
      <c r="E7" s="150"/>
      <c r="F7" s="151"/>
      <c r="G7" s="151"/>
      <c r="H7" s="151"/>
      <c r="I7" s="151"/>
      <c r="J7" s="151"/>
      <c r="K7" s="151"/>
      <c r="L7" s="151"/>
      <c r="M7" s="151"/>
      <c r="N7" s="150"/>
      <c r="O7" s="150"/>
      <c r="P7" s="151"/>
      <c r="Q7" s="151"/>
      <c r="R7" s="151"/>
      <c r="S7" s="151"/>
      <c r="T7" s="151"/>
      <c r="U7" s="151"/>
      <c r="V7" s="151"/>
    </row>
    <row r="8" spans="1:58" x14ac:dyDescent="0.2">
      <c r="A8" s="161" t="s">
        <v>314</v>
      </c>
      <c r="B8" s="162" t="s">
        <v>114</v>
      </c>
      <c r="C8" s="186" t="s">
        <v>115</v>
      </c>
      <c r="D8" s="163"/>
      <c r="E8" s="164"/>
      <c r="F8" s="165"/>
      <c r="G8" s="165">
        <f>SUMIF(AE9:AE25,"&lt;&gt;NOR",G9:G25)</f>
        <v>0</v>
      </c>
      <c r="H8" s="165"/>
      <c r="I8" s="165">
        <f>SUM(I9:I25)</f>
        <v>0</v>
      </c>
      <c r="J8" s="165"/>
      <c r="K8" s="165">
        <f>SUM(K9:K25)</f>
        <v>21117.75</v>
      </c>
      <c r="L8" s="165"/>
      <c r="M8" s="165">
        <f>SUM(M9:M25)</f>
        <v>0</v>
      </c>
      <c r="N8" s="164"/>
      <c r="O8" s="164">
        <f>SUM(O9:O25)</f>
        <v>0</v>
      </c>
      <c r="P8" s="165"/>
      <c r="Q8" s="165"/>
      <c r="R8" s="166"/>
      <c r="S8" s="160"/>
      <c r="T8" s="160">
        <f>SUM(T9:T25)</f>
        <v>20.119999999999997</v>
      </c>
      <c r="U8" s="160"/>
      <c r="V8" s="160"/>
      <c r="AE8" t="s">
        <v>315</v>
      </c>
    </row>
    <row r="9" spans="1:58" outlineLevel="1" x14ac:dyDescent="0.2">
      <c r="A9" s="171">
        <v>1</v>
      </c>
      <c r="B9" s="172" t="s">
        <v>2068</v>
      </c>
      <c r="C9" s="187" t="s">
        <v>2069</v>
      </c>
      <c r="D9" s="173" t="s">
        <v>1468</v>
      </c>
      <c r="E9" s="174">
        <v>4.5</v>
      </c>
      <c r="F9" s="175"/>
      <c r="G9" s="176">
        <f>ROUND(E9*F9,2)</f>
        <v>0</v>
      </c>
      <c r="H9" s="175">
        <v>0</v>
      </c>
      <c r="I9" s="176">
        <f>ROUND(E9*H9,2)</f>
        <v>0</v>
      </c>
      <c r="J9" s="175">
        <v>494.5</v>
      </c>
      <c r="K9" s="176">
        <f>ROUND(E9*J9,2)</f>
        <v>2225.25</v>
      </c>
      <c r="L9" s="176">
        <v>21</v>
      </c>
      <c r="M9" s="176">
        <f>G9*(1+L9/100)</f>
        <v>0</v>
      </c>
      <c r="N9" s="174">
        <v>0</v>
      </c>
      <c r="O9" s="174">
        <f>ROUND(E9*N9,2)</f>
        <v>0</v>
      </c>
      <c r="P9" s="176" t="s">
        <v>1574</v>
      </c>
      <c r="Q9" s="176" t="s">
        <v>325</v>
      </c>
      <c r="R9" s="177" t="s">
        <v>325</v>
      </c>
      <c r="S9" s="159">
        <v>0.36499999999999999</v>
      </c>
      <c r="T9" s="159">
        <f>ROUND(E9*S9,2)</f>
        <v>1.64</v>
      </c>
      <c r="U9" s="159"/>
      <c r="V9" s="159" t="s">
        <v>207</v>
      </c>
      <c r="W9" s="149"/>
      <c r="X9" s="149"/>
      <c r="Y9" s="149"/>
      <c r="Z9" s="149"/>
      <c r="AA9" s="149"/>
      <c r="AB9" s="149"/>
      <c r="AC9" s="149"/>
      <c r="AD9" s="149"/>
      <c r="AE9" s="149" t="s">
        <v>1575</v>
      </c>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row>
    <row r="10" spans="1:58" ht="33.75" outlineLevel="1" x14ac:dyDescent="0.2">
      <c r="A10" s="156"/>
      <c r="B10" s="157"/>
      <c r="C10" s="264" t="s">
        <v>2070</v>
      </c>
      <c r="D10" s="265"/>
      <c r="E10" s="265"/>
      <c r="F10" s="265"/>
      <c r="G10" s="265"/>
      <c r="H10" s="159"/>
      <c r="I10" s="159"/>
      <c r="J10" s="159"/>
      <c r="K10" s="159"/>
      <c r="L10" s="159"/>
      <c r="M10" s="159"/>
      <c r="N10" s="158"/>
      <c r="O10" s="158"/>
      <c r="P10" s="159"/>
      <c r="Q10" s="159"/>
      <c r="R10" s="159"/>
      <c r="S10" s="159"/>
      <c r="T10" s="159"/>
      <c r="U10" s="159"/>
      <c r="V10" s="159"/>
      <c r="W10" s="149"/>
      <c r="X10" s="149"/>
      <c r="Y10" s="149"/>
      <c r="Z10" s="149"/>
      <c r="AA10" s="149"/>
      <c r="AB10" s="149"/>
      <c r="AC10" s="149"/>
      <c r="AD10" s="149"/>
      <c r="AE10" s="149" t="s">
        <v>1577</v>
      </c>
      <c r="AF10" s="149"/>
      <c r="AG10" s="149"/>
      <c r="AH10" s="149"/>
      <c r="AI10" s="149"/>
      <c r="AJ10" s="149"/>
      <c r="AK10" s="149"/>
      <c r="AL10" s="149"/>
      <c r="AM10" s="149"/>
      <c r="AN10" s="149"/>
      <c r="AO10" s="149"/>
      <c r="AP10" s="149"/>
      <c r="AQ10" s="149"/>
      <c r="AR10" s="149"/>
      <c r="AS10" s="149"/>
      <c r="AT10" s="149"/>
      <c r="AU10" s="149"/>
      <c r="AV10" s="149"/>
      <c r="AW10" s="149"/>
      <c r="AX10" s="149"/>
      <c r="AY10" s="178"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10" s="149"/>
      <c r="BA10" s="149"/>
      <c r="BB10" s="149"/>
      <c r="BC10" s="149"/>
      <c r="BD10" s="149"/>
      <c r="BE10" s="149"/>
      <c r="BF10" s="149"/>
    </row>
    <row r="11" spans="1:58" outlineLevel="1" x14ac:dyDescent="0.2">
      <c r="A11" s="171">
        <v>2</v>
      </c>
      <c r="B11" s="172" t="s">
        <v>2071</v>
      </c>
      <c r="C11" s="187" t="s">
        <v>2072</v>
      </c>
      <c r="D11" s="173" t="s">
        <v>1468</v>
      </c>
      <c r="E11" s="174">
        <v>4.5</v>
      </c>
      <c r="F11" s="175"/>
      <c r="G11" s="176">
        <f>ROUND(E11*F11,2)</f>
        <v>0</v>
      </c>
      <c r="H11" s="175">
        <v>0</v>
      </c>
      <c r="I11" s="176">
        <f>ROUND(E11*H11,2)</f>
        <v>0</v>
      </c>
      <c r="J11" s="175">
        <v>637</v>
      </c>
      <c r="K11" s="176">
        <f>ROUND(E11*J11,2)</f>
        <v>2866.5</v>
      </c>
      <c r="L11" s="176">
        <v>21</v>
      </c>
      <c r="M11" s="176">
        <f>G11*(1+L11/100)</f>
        <v>0</v>
      </c>
      <c r="N11" s="174">
        <v>0</v>
      </c>
      <c r="O11" s="174">
        <f>ROUND(E11*N11,2)</f>
        <v>0</v>
      </c>
      <c r="P11" s="176" t="s">
        <v>1574</v>
      </c>
      <c r="Q11" s="176" t="s">
        <v>325</v>
      </c>
      <c r="R11" s="177" t="s">
        <v>325</v>
      </c>
      <c r="S11" s="159">
        <v>0.48499999999999999</v>
      </c>
      <c r="T11" s="159">
        <f>ROUND(E11*S11,2)</f>
        <v>2.1800000000000002</v>
      </c>
      <c r="U11" s="159"/>
      <c r="V11" s="159" t="s">
        <v>207</v>
      </c>
      <c r="W11" s="149"/>
      <c r="X11" s="149"/>
      <c r="Y11" s="149"/>
      <c r="Z11" s="149"/>
      <c r="AA11" s="149"/>
      <c r="AB11" s="149"/>
      <c r="AC11" s="149"/>
      <c r="AD11" s="149"/>
      <c r="AE11" s="149" t="s">
        <v>1575</v>
      </c>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row>
    <row r="12" spans="1:58" ht="33.75" outlineLevel="1" x14ac:dyDescent="0.2">
      <c r="A12" s="156"/>
      <c r="B12" s="157"/>
      <c r="C12" s="264" t="s">
        <v>2070</v>
      </c>
      <c r="D12" s="265"/>
      <c r="E12" s="265"/>
      <c r="F12" s="265"/>
      <c r="G12" s="265"/>
      <c r="H12" s="159"/>
      <c r="I12" s="159"/>
      <c r="J12" s="159"/>
      <c r="K12" s="159"/>
      <c r="L12" s="159"/>
      <c r="M12" s="159"/>
      <c r="N12" s="158"/>
      <c r="O12" s="158"/>
      <c r="P12" s="159"/>
      <c r="Q12" s="159"/>
      <c r="R12" s="159"/>
      <c r="S12" s="159"/>
      <c r="T12" s="159"/>
      <c r="U12" s="159"/>
      <c r="V12" s="159"/>
      <c r="W12" s="149"/>
      <c r="X12" s="149"/>
      <c r="Y12" s="149"/>
      <c r="Z12" s="149"/>
      <c r="AA12" s="149"/>
      <c r="AB12" s="149"/>
      <c r="AC12" s="149"/>
      <c r="AD12" s="149"/>
      <c r="AE12" s="149" t="s">
        <v>1577</v>
      </c>
      <c r="AF12" s="149"/>
      <c r="AG12" s="149"/>
      <c r="AH12" s="149"/>
      <c r="AI12" s="149"/>
      <c r="AJ12" s="149"/>
      <c r="AK12" s="149"/>
      <c r="AL12" s="149"/>
      <c r="AM12" s="149"/>
      <c r="AN12" s="149"/>
      <c r="AO12" s="149"/>
      <c r="AP12" s="149"/>
      <c r="AQ12" s="149"/>
      <c r="AR12" s="149"/>
      <c r="AS12" s="149"/>
      <c r="AT12" s="149"/>
      <c r="AU12" s="149"/>
      <c r="AV12" s="149"/>
      <c r="AW12" s="149"/>
      <c r="AX12" s="149"/>
      <c r="AY12" s="178"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12" s="149"/>
      <c r="BA12" s="149"/>
      <c r="BB12" s="149"/>
      <c r="BC12" s="149"/>
      <c r="BD12" s="149"/>
      <c r="BE12" s="149"/>
      <c r="BF12" s="149"/>
    </row>
    <row r="13" spans="1:58" ht="22.5" outlineLevel="1" x14ac:dyDescent="0.2">
      <c r="A13" s="171">
        <v>3</v>
      </c>
      <c r="B13" s="172" t="s">
        <v>1617</v>
      </c>
      <c r="C13" s="187" t="s">
        <v>1618</v>
      </c>
      <c r="D13" s="173" t="s">
        <v>1468</v>
      </c>
      <c r="E13" s="174">
        <v>8.4</v>
      </c>
      <c r="F13" s="175"/>
      <c r="G13" s="176">
        <f>ROUND(E13*F13,2)</f>
        <v>0</v>
      </c>
      <c r="H13" s="175">
        <v>0</v>
      </c>
      <c r="I13" s="176">
        <f>ROUND(E13*H13,2)</f>
        <v>0</v>
      </c>
      <c r="J13" s="175">
        <v>286.5</v>
      </c>
      <c r="K13" s="176">
        <f>ROUND(E13*J13,2)</f>
        <v>2406.6</v>
      </c>
      <c r="L13" s="176">
        <v>21</v>
      </c>
      <c r="M13" s="176">
        <f>G13*(1+L13/100)</f>
        <v>0</v>
      </c>
      <c r="N13" s="174">
        <v>0</v>
      </c>
      <c r="O13" s="174">
        <f>ROUND(E13*N13,2)</f>
        <v>0</v>
      </c>
      <c r="P13" s="176" t="s">
        <v>1574</v>
      </c>
      <c r="Q13" s="176" t="s">
        <v>325</v>
      </c>
      <c r="R13" s="177" t="s">
        <v>325</v>
      </c>
      <c r="S13" s="159">
        <v>1.0999999999999999E-2</v>
      </c>
      <c r="T13" s="159">
        <f>ROUND(E13*S13,2)</f>
        <v>0.09</v>
      </c>
      <c r="U13" s="159"/>
      <c r="V13" s="159" t="s">
        <v>207</v>
      </c>
      <c r="W13" s="149"/>
      <c r="X13" s="149"/>
      <c r="Y13" s="149"/>
      <c r="Z13" s="149"/>
      <c r="AA13" s="149"/>
      <c r="AB13" s="149"/>
      <c r="AC13" s="149"/>
      <c r="AD13" s="149"/>
      <c r="AE13" s="149" t="s">
        <v>1575</v>
      </c>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row>
    <row r="14" spans="1:58" outlineLevel="1" x14ac:dyDescent="0.2">
      <c r="A14" s="156"/>
      <c r="B14" s="157"/>
      <c r="C14" s="264" t="s">
        <v>1615</v>
      </c>
      <c r="D14" s="265"/>
      <c r="E14" s="265"/>
      <c r="F14" s="265"/>
      <c r="G14" s="265"/>
      <c r="H14" s="159"/>
      <c r="I14" s="159"/>
      <c r="J14" s="159"/>
      <c r="K14" s="159"/>
      <c r="L14" s="159"/>
      <c r="M14" s="159"/>
      <c r="N14" s="158"/>
      <c r="O14" s="158"/>
      <c r="P14" s="159"/>
      <c r="Q14" s="159"/>
      <c r="R14" s="159"/>
      <c r="S14" s="159"/>
      <c r="T14" s="159"/>
      <c r="U14" s="159"/>
      <c r="V14" s="159"/>
      <c r="W14" s="149"/>
      <c r="X14" s="149"/>
      <c r="Y14" s="149"/>
      <c r="Z14" s="149"/>
      <c r="AA14" s="149"/>
      <c r="AB14" s="149"/>
      <c r="AC14" s="149"/>
      <c r="AD14" s="149"/>
      <c r="AE14" s="149" t="s">
        <v>1577</v>
      </c>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row>
    <row r="15" spans="1:58" ht="33.75" outlineLevel="1" x14ac:dyDescent="0.2">
      <c r="A15" s="171">
        <v>4</v>
      </c>
      <c r="B15" s="172" t="s">
        <v>1620</v>
      </c>
      <c r="C15" s="187" t="s">
        <v>1621</v>
      </c>
      <c r="D15" s="173" t="s">
        <v>1468</v>
      </c>
      <c r="E15" s="174">
        <v>84</v>
      </c>
      <c r="F15" s="175"/>
      <c r="G15" s="176">
        <f>ROUND(E15*F15,2)</f>
        <v>0</v>
      </c>
      <c r="H15" s="175">
        <v>0</v>
      </c>
      <c r="I15" s="176">
        <f>ROUND(E15*H15,2)</f>
        <v>0</v>
      </c>
      <c r="J15" s="175">
        <v>22.6</v>
      </c>
      <c r="K15" s="176">
        <f>ROUND(E15*J15,2)</f>
        <v>1898.4</v>
      </c>
      <c r="L15" s="176">
        <v>21</v>
      </c>
      <c r="M15" s="176">
        <f>G15*(1+L15/100)</f>
        <v>0</v>
      </c>
      <c r="N15" s="174">
        <v>0</v>
      </c>
      <c r="O15" s="174">
        <f>ROUND(E15*N15,2)</f>
        <v>0</v>
      </c>
      <c r="P15" s="176" t="s">
        <v>1574</v>
      </c>
      <c r="Q15" s="176" t="s">
        <v>325</v>
      </c>
      <c r="R15" s="177" t="s">
        <v>325</v>
      </c>
      <c r="S15" s="159">
        <v>0</v>
      </c>
      <c r="T15" s="159">
        <f>ROUND(E15*S15,2)</f>
        <v>0</v>
      </c>
      <c r="U15" s="159"/>
      <c r="V15" s="159" t="s">
        <v>207</v>
      </c>
      <c r="W15" s="149"/>
      <c r="X15" s="149"/>
      <c r="Y15" s="149"/>
      <c r="Z15" s="149"/>
      <c r="AA15" s="149"/>
      <c r="AB15" s="149"/>
      <c r="AC15" s="149"/>
      <c r="AD15" s="149"/>
      <c r="AE15" s="149" t="s">
        <v>1575</v>
      </c>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row>
    <row r="16" spans="1:58" outlineLevel="1" x14ac:dyDescent="0.2">
      <c r="A16" s="156"/>
      <c r="B16" s="157"/>
      <c r="C16" s="264" t="s">
        <v>1615</v>
      </c>
      <c r="D16" s="265"/>
      <c r="E16" s="265"/>
      <c r="F16" s="265"/>
      <c r="G16" s="265"/>
      <c r="H16" s="159"/>
      <c r="I16" s="159"/>
      <c r="J16" s="159"/>
      <c r="K16" s="159"/>
      <c r="L16" s="159"/>
      <c r="M16" s="159"/>
      <c r="N16" s="158"/>
      <c r="O16" s="158"/>
      <c r="P16" s="159"/>
      <c r="Q16" s="159"/>
      <c r="R16" s="159"/>
      <c r="S16" s="159"/>
      <c r="T16" s="159"/>
      <c r="U16" s="159"/>
      <c r="V16" s="159"/>
      <c r="W16" s="149"/>
      <c r="X16" s="149"/>
      <c r="Y16" s="149"/>
      <c r="Z16" s="149"/>
      <c r="AA16" s="149"/>
      <c r="AB16" s="149"/>
      <c r="AC16" s="149"/>
      <c r="AD16" s="149"/>
      <c r="AE16" s="149" t="s">
        <v>1577</v>
      </c>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7" spans="1:58" ht="22.5" outlineLevel="1" x14ac:dyDescent="0.2">
      <c r="A17" s="179">
        <v>5</v>
      </c>
      <c r="B17" s="180" t="s">
        <v>2004</v>
      </c>
      <c r="C17" s="188" t="s">
        <v>2005</v>
      </c>
      <c r="D17" s="181" t="s">
        <v>1468</v>
      </c>
      <c r="E17" s="182">
        <v>8.4</v>
      </c>
      <c r="F17" s="183"/>
      <c r="G17" s="184">
        <f>ROUND(E17*F17,2)</f>
        <v>0</v>
      </c>
      <c r="H17" s="183">
        <v>0</v>
      </c>
      <c r="I17" s="184">
        <f>ROUND(E17*H17,2)</f>
        <v>0</v>
      </c>
      <c r="J17" s="183">
        <v>283</v>
      </c>
      <c r="K17" s="184">
        <f>ROUND(E17*J17,2)</f>
        <v>2377.1999999999998</v>
      </c>
      <c r="L17" s="184">
        <v>21</v>
      </c>
      <c r="M17" s="184">
        <f>G17*(1+L17/100)</f>
        <v>0</v>
      </c>
      <c r="N17" s="182">
        <v>0</v>
      </c>
      <c r="O17" s="182">
        <f>ROUND(E17*N17,2)</f>
        <v>0</v>
      </c>
      <c r="P17" s="184" t="s">
        <v>1574</v>
      </c>
      <c r="Q17" s="184" t="s">
        <v>325</v>
      </c>
      <c r="R17" s="185" t="s">
        <v>325</v>
      </c>
      <c r="S17" s="159">
        <v>0.65200000000000002</v>
      </c>
      <c r="T17" s="159">
        <f>ROUND(E17*S17,2)</f>
        <v>5.48</v>
      </c>
      <c r="U17" s="159"/>
      <c r="V17" s="159" t="s">
        <v>207</v>
      </c>
      <c r="W17" s="149"/>
      <c r="X17" s="149"/>
      <c r="Y17" s="149"/>
      <c r="Z17" s="149"/>
      <c r="AA17" s="149"/>
      <c r="AB17" s="149"/>
      <c r="AC17" s="149"/>
      <c r="AD17" s="149"/>
      <c r="AE17" s="149" t="s">
        <v>1575</v>
      </c>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1:58" ht="22.5" outlineLevel="1" x14ac:dyDescent="0.2">
      <c r="A18" s="171">
        <v>6</v>
      </c>
      <c r="B18" s="172" t="s">
        <v>1625</v>
      </c>
      <c r="C18" s="187" t="s">
        <v>1626</v>
      </c>
      <c r="D18" s="173" t="s">
        <v>1468</v>
      </c>
      <c r="E18" s="174">
        <v>0.6</v>
      </c>
      <c r="F18" s="175"/>
      <c r="G18" s="176">
        <f>ROUND(E18*F18,2)</f>
        <v>0</v>
      </c>
      <c r="H18" s="175">
        <v>0</v>
      </c>
      <c r="I18" s="176">
        <f>ROUND(E18*H18,2)</f>
        <v>0</v>
      </c>
      <c r="J18" s="175">
        <v>129.5</v>
      </c>
      <c r="K18" s="176">
        <f>ROUND(E18*J18,2)</f>
        <v>77.7</v>
      </c>
      <c r="L18" s="176">
        <v>21</v>
      </c>
      <c r="M18" s="176">
        <f>G18*(1+L18/100)</f>
        <v>0</v>
      </c>
      <c r="N18" s="174">
        <v>0</v>
      </c>
      <c r="O18" s="174">
        <f>ROUND(E18*N18,2)</f>
        <v>0</v>
      </c>
      <c r="P18" s="176" t="s">
        <v>1574</v>
      </c>
      <c r="Q18" s="176" t="s">
        <v>325</v>
      </c>
      <c r="R18" s="177" t="s">
        <v>325</v>
      </c>
      <c r="S18" s="159">
        <v>0.20200000000000001</v>
      </c>
      <c r="T18" s="159">
        <f>ROUND(E18*S18,2)</f>
        <v>0.12</v>
      </c>
      <c r="U18" s="159"/>
      <c r="V18" s="159" t="s">
        <v>207</v>
      </c>
      <c r="W18" s="149"/>
      <c r="X18" s="149"/>
      <c r="Y18" s="149"/>
      <c r="Z18" s="149"/>
      <c r="AA18" s="149"/>
      <c r="AB18" s="149"/>
      <c r="AC18" s="149"/>
      <c r="AD18" s="149"/>
      <c r="AE18" s="149" t="s">
        <v>1575</v>
      </c>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row>
    <row r="19" spans="1:58" outlineLevel="1" x14ac:dyDescent="0.2">
      <c r="A19" s="156"/>
      <c r="B19" s="157"/>
      <c r="C19" s="264" t="s">
        <v>1627</v>
      </c>
      <c r="D19" s="265"/>
      <c r="E19" s="265"/>
      <c r="F19" s="265"/>
      <c r="G19" s="265"/>
      <c r="H19" s="159"/>
      <c r="I19" s="159"/>
      <c r="J19" s="159"/>
      <c r="K19" s="159"/>
      <c r="L19" s="159"/>
      <c r="M19" s="159"/>
      <c r="N19" s="158"/>
      <c r="O19" s="158"/>
      <c r="P19" s="159"/>
      <c r="Q19" s="159"/>
      <c r="R19" s="159"/>
      <c r="S19" s="159"/>
      <c r="T19" s="159"/>
      <c r="U19" s="159"/>
      <c r="V19" s="159"/>
      <c r="W19" s="149"/>
      <c r="X19" s="149"/>
      <c r="Y19" s="149"/>
      <c r="Z19" s="149"/>
      <c r="AA19" s="149"/>
      <c r="AB19" s="149"/>
      <c r="AC19" s="149"/>
      <c r="AD19" s="149"/>
      <c r="AE19" s="149" t="s">
        <v>1577</v>
      </c>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row>
    <row r="20" spans="1:58" outlineLevel="1" x14ac:dyDescent="0.2">
      <c r="A20" s="156"/>
      <c r="B20" s="157"/>
      <c r="C20" s="262" t="s">
        <v>1628</v>
      </c>
      <c r="D20" s="263"/>
      <c r="E20" s="263"/>
      <c r="F20" s="263"/>
      <c r="G20" s="263"/>
      <c r="H20" s="159"/>
      <c r="I20" s="159"/>
      <c r="J20" s="159"/>
      <c r="K20" s="159"/>
      <c r="L20" s="159"/>
      <c r="M20" s="159"/>
      <c r="N20" s="158"/>
      <c r="O20" s="158"/>
      <c r="P20" s="159"/>
      <c r="Q20" s="159"/>
      <c r="R20" s="159"/>
      <c r="S20" s="159"/>
      <c r="T20" s="159"/>
      <c r="U20" s="159"/>
      <c r="V20" s="159"/>
      <c r="W20" s="149"/>
      <c r="X20" s="149"/>
      <c r="Y20" s="149"/>
      <c r="Z20" s="149"/>
      <c r="AA20" s="149"/>
      <c r="AB20" s="149"/>
      <c r="AC20" s="149"/>
      <c r="AD20" s="149"/>
      <c r="AE20" s="149" t="s">
        <v>322</v>
      </c>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row>
    <row r="21" spans="1:58" outlineLevel="1" x14ac:dyDescent="0.2">
      <c r="A21" s="171">
        <v>7</v>
      </c>
      <c r="B21" s="172" t="s">
        <v>2073</v>
      </c>
      <c r="C21" s="187" t="s">
        <v>2074</v>
      </c>
      <c r="D21" s="173" t="s">
        <v>1468</v>
      </c>
      <c r="E21" s="174">
        <v>6.5</v>
      </c>
      <c r="F21" s="175"/>
      <c r="G21" s="176">
        <f>ROUND(E21*F21,2)</f>
        <v>0</v>
      </c>
      <c r="H21" s="175">
        <v>0</v>
      </c>
      <c r="I21" s="176">
        <f>ROUND(E21*H21,2)</f>
        <v>0</v>
      </c>
      <c r="J21" s="175">
        <v>633</v>
      </c>
      <c r="K21" s="176">
        <f>ROUND(E21*J21,2)</f>
        <v>4114.5</v>
      </c>
      <c r="L21" s="176">
        <v>21</v>
      </c>
      <c r="M21" s="176">
        <f>G21*(1+L21/100)</f>
        <v>0</v>
      </c>
      <c r="N21" s="174">
        <v>0</v>
      </c>
      <c r="O21" s="174">
        <f>ROUND(E21*N21,2)</f>
        <v>0</v>
      </c>
      <c r="P21" s="176" t="s">
        <v>1574</v>
      </c>
      <c r="Q21" s="176" t="s">
        <v>325</v>
      </c>
      <c r="R21" s="177" t="s">
        <v>325</v>
      </c>
      <c r="S21" s="159">
        <v>1.587</v>
      </c>
      <c r="T21" s="159">
        <f>ROUND(E21*S21,2)</f>
        <v>10.32</v>
      </c>
      <c r="U21" s="159"/>
      <c r="V21" s="159" t="s">
        <v>207</v>
      </c>
      <c r="W21" s="149"/>
      <c r="X21" s="149"/>
      <c r="Y21" s="149"/>
      <c r="Z21" s="149"/>
      <c r="AA21" s="149"/>
      <c r="AB21" s="149"/>
      <c r="AC21" s="149"/>
      <c r="AD21" s="149"/>
      <c r="AE21" s="149" t="s">
        <v>1575</v>
      </c>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row>
    <row r="22" spans="1:58" ht="22.5" outlineLevel="1" x14ac:dyDescent="0.2">
      <c r="A22" s="156"/>
      <c r="B22" s="157"/>
      <c r="C22" s="264" t="s">
        <v>2075</v>
      </c>
      <c r="D22" s="265"/>
      <c r="E22" s="265"/>
      <c r="F22" s="265"/>
      <c r="G22" s="265"/>
      <c r="H22" s="159"/>
      <c r="I22" s="159"/>
      <c r="J22" s="159"/>
      <c r="K22" s="159"/>
      <c r="L22" s="159"/>
      <c r="M22" s="159"/>
      <c r="N22" s="158"/>
      <c r="O22" s="158"/>
      <c r="P22" s="159"/>
      <c r="Q22" s="159"/>
      <c r="R22" s="159"/>
      <c r="S22" s="159"/>
      <c r="T22" s="159"/>
      <c r="U22" s="159"/>
      <c r="V22" s="159"/>
      <c r="W22" s="149"/>
      <c r="X22" s="149"/>
      <c r="Y22" s="149"/>
      <c r="Z22" s="149"/>
      <c r="AA22" s="149"/>
      <c r="AB22" s="149"/>
      <c r="AC22" s="149"/>
      <c r="AD22" s="149"/>
      <c r="AE22" s="149" t="s">
        <v>1577</v>
      </c>
      <c r="AF22" s="149"/>
      <c r="AG22" s="149"/>
      <c r="AH22" s="149"/>
      <c r="AI22" s="149"/>
      <c r="AJ22" s="149"/>
      <c r="AK22" s="149"/>
      <c r="AL22" s="149"/>
      <c r="AM22" s="149"/>
      <c r="AN22" s="149"/>
      <c r="AO22" s="149"/>
      <c r="AP22" s="149"/>
      <c r="AQ22" s="149"/>
      <c r="AR22" s="149"/>
      <c r="AS22" s="149"/>
      <c r="AT22" s="149"/>
      <c r="AU22" s="149"/>
      <c r="AV22" s="149"/>
      <c r="AW22" s="149"/>
      <c r="AX22" s="149"/>
      <c r="AY22" s="178" t="str">
        <f>C22</f>
        <v>sypaninou z vhodných hornin tř. 1 - 4 nebo materiálem připraveným podél výkopu ve vzdálenosti do 3 m od jeho kraje, pro jakoukoliv hloubku výkopu a jakoukoliv míru zhutnění,</v>
      </c>
      <c r="AZ22" s="149"/>
      <c r="BA22" s="149"/>
      <c r="BB22" s="149"/>
      <c r="BC22" s="149"/>
      <c r="BD22" s="149"/>
      <c r="BE22" s="149"/>
      <c r="BF22" s="149"/>
    </row>
    <row r="23" spans="1:58" outlineLevel="1" x14ac:dyDescent="0.2">
      <c r="A23" s="171">
        <v>8</v>
      </c>
      <c r="B23" s="172" t="s">
        <v>1652</v>
      </c>
      <c r="C23" s="187" t="s">
        <v>1653</v>
      </c>
      <c r="D23" s="173" t="s">
        <v>1432</v>
      </c>
      <c r="E23" s="174">
        <v>16</v>
      </c>
      <c r="F23" s="175"/>
      <c r="G23" s="176">
        <f>ROUND(E23*F23,2)</f>
        <v>0</v>
      </c>
      <c r="H23" s="175">
        <v>0</v>
      </c>
      <c r="I23" s="176">
        <f>ROUND(E23*H23,2)</f>
        <v>0</v>
      </c>
      <c r="J23" s="175">
        <v>13.8</v>
      </c>
      <c r="K23" s="176">
        <f>ROUND(E23*J23,2)</f>
        <v>220.8</v>
      </c>
      <c r="L23" s="176">
        <v>21</v>
      </c>
      <c r="M23" s="176">
        <f>G23*(1+L23/100)</f>
        <v>0</v>
      </c>
      <c r="N23" s="174">
        <v>0</v>
      </c>
      <c r="O23" s="174">
        <f>ROUND(E23*N23,2)</f>
        <v>0</v>
      </c>
      <c r="P23" s="176" t="s">
        <v>1574</v>
      </c>
      <c r="Q23" s="176" t="s">
        <v>325</v>
      </c>
      <c r="R23" s="177" t="s">
        <v>325</v>
      </c>
      <c r="S23" s="159">
        <v>1.7999999999999999E-2</v>
      </c>
      <c r="T23" s="159">
        <f>ROUND(E23*S23,2)</f>
        <v>0.28999999999999998</v>
      </c>
      <c r="U23" s="159"/>
      <c r="V23" s="159" t="s">
        <v>207</v>
      </c>
      <c r="W23" s="149"/>
      <c r="X23" s="149"/>
      <c r="Y23" s="149"/>
      <c r="Z23" s="149"/>
      <c r="AA23" s="149"/>
      <c r="AB23" s="149"/>
      <c r="AC23" s="149"/>
      <c r="AD23" s="149"/>
      <c r="AE23" s="149" t="s">
        <v>1575</v>
      </c>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row>
    <row r="24" spans="1:58" outlineLevel="1" x14ac:dyDescent="0.2">
      <c r="A24" s="156"/>
      <c r="B24" s="157"/>
      <c r="C24" s="264" t="s">
        <v>1654</v>
      </c>
      <c r="D24" s="265"/>
      <c r="E24" s="265"/>
      <c r="F24" s="265"/>
      <c r="G24" s="265"/>
      <c r="H24" s="159"/>
      <c r="I24" s="159"/>
      <c r="J24" s="159"/>
      <c r="K24" s="159"/>
      <c r="L24" s="159"/>
      <c r="M24" s="159"/>
      <c r="N24" s="158"/>
      <c r="O24" s="158"/>
      <c r="P24" s="159"/>
      <c r="Q24" s="159"/>
      <c r="R24" s="159"/>
      <c r="S24" s="159"/>
      <c r="T24" s="159"/>
      <c r="U24" s="159"/>
      <c r="V24" s="159"/>
      <c r="W24" s="149"/>
      <c r="X24" s="149"/>
      <c r="Y24" s="149"/>
      <c r="Z24" s="149"/>
      <c r="AA24" s="149"/>
      <c r="AB24" s="149"/>
      <c r="AC24" s="149"/>
      <c r="AD24" s="149"/>
      <c r="AE24" s="149" t="s">
        <v>1577</v>
      </c>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row>
    <row r="25" spans="1:58" outlineLevel="1" x14ac:dyDescent="0.2">
      <c r="A25" s="179">
        <v>9</v>
      </c>
      <c r="B25" s="180" t="s">
        <v>1669</v>
      </c>
      <c r="C25" s="188" t="s">
        <v>1670</v>
      </c>
      <c r="D25" s="181" t="s">
        <v>1468</v>
      </c>
      <c r="E25" s="182">
        <v>8.4</v>
      </c>
      <c r="F25" s="183"/>
      <c r="G25" s="184">
        <f>ROUND(E25*F25,2)</f>
        <v>0</v>
      </c>
      <c r="H25" s="183">
        <v>0</v>
      </c>
      <c r="I25" s="184">
        <f>ROUND(E25*H25,2)</f>
        <v>0</v>
      </c>
      <c r="J25" s="183">
        <v>587</v>
      </c>
      <c r="K25" s="184">
        <f>ROUND(E25*J25,2)</f>
        <v>4930.8</v>
      </c>
      <c r="L25" s="184">
        <v>21</v>
      </c>
      <c r="M25" s="184">
        <f>G25*(1+L25/100)</f>
        <v>0</v>
      </c>
      <c r="N25" s="182">
        <v>0</v>
      </c>
      <c r="O25" s="182">
        <f>ROUND(E25*N25,2)</f>
        <v>0</v>
      </c>
      <c r="P25" s="184" t="s">
        <v>1574</v>
      </c>
      <c r="Q25" s="184" t="s">
        <v>325</v>
      </c>
      <c r="R25" s="185" t="s">
        <v>325</v>
      </c>
      <c r="S25" s="159">
        <v>0</v>
      </c>
      <c r="T25" s="159">
        <f>ROUND(E25*S25,2)</f>
        <v>0</v>
      </c>
      <c r="U25" s="159"/>
      <c r="V25" s="159" t="s">
        <v>207</v>
      </c>
      <c r="W25" s="149"/>
      <c r="X25" s="149"/>
      <c r="Y25" s="149"/>
      <c r="Z25" s="149"/>
      <c r="AA25" s="149"/>
      <c r="AB25" s="149"/>
      <c r="AC25" s="149"/>
      <c r="AD25" s="149"/>
      <c r="AE25" s="149" t="s">
        <v>1575</v>
      </c>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row>
    <row r="26" spans="1:58" x14ac:dyDescent="0.2">
      <c r="A26" s="161" t="s">
        <v>314</v>
      </c>
      <c r="B26" s="162" t="s">
        <v>120</v>
      </c>
      <c r="C26" s="186" t="s">
        <v>121</v>
      </c>
      <c r="D26" s="163"/>
      <c r="E26" s="164"/>
      <c r="F26" s="165"/>
      <c r="G26" s="165">
        <f>SUMIF(AE27:AE28,"&lt;&gt;NOR",G27:G28)</f>
        <v>0</v>
      </c>
      <c r="H26" s="165"/>
      <c r="I26" s="165">
        <f>SUM(I27:I28)</f>
        <v>894.26</v>
      </c>
      <c r="J26" s="165"/>
      <c r="K26" s="165">
        <f>SUM(K27:K28)</f>
        <v>840.14</v>
      </c>
      <c r="L26" s="165"/>
      <c r="M26" s="165">
        <f>SUM(M27:M28)</f>
        <v>0</v>
      </c>
      <c r="N26" s="164"/>
      <c r="O26" s="164">
        <f>SUM(O27:O28)</f>
        <v>3.03</v>
      </c>
      <c r="P26" s="165"/>
      <c r="Q26" s="165"/>
      <c r="R26" s="166"/>
      <c r="S26" s="160"/>
      <c r="T26" s="160">
        <f>SUM(T27:T28)</f>
        <v>2.11</v>
      </c>
      <c r="U26" s="160"/>
      <c r="V26" s="160"/>
      <c r="AE26" t="s">
        <v>315</v>
      </c>
    </row>
    <row r="27" spans="1:58" outlineLevel="1" x14ac:dyDescent="0.2">
      <c r="A27" s="171">
        <v>10</v>
      </c>
      <c r="B27" s="172" t="s">
        <v>2076</v>
      </c>
      <c r="C27" s="187" t="s">
        <v>2077</v>
      </c>
      <c r="D27" s="173" t="s">
        <v>1468</v>
      </c>
      <c r="E27" s="174">
        <v>1.6</v>
      </c>
      <c r="F27" s="175"/>
      <c r="G27" s="176">
        <f>ROUND(E27*F27,2)</f>
        <v>0</v>
      </c>
      <c r="H27" s="175">
        <v>558.91</v>
      </c>
      <c r="I27" s="176">
        <f>ROUND(E27*H27,2)</f>
        <v>894.26</v>
      </c>
      <c r="J27" s="175">
        <v>525.09</v>
      </c>
      <c r="K27" s="176">
        <f>ROUND(E27*J27,2)</f>
        <v>840.14</v>
      </c>
      <c r="L27" s="176">
        <v>21</v>
      </c>
      <c r="M27" s="176">
        <f>G27*(1+L27/100)</f>
        <v>0</v>
      </c>
      <c r="N27" s="174">
        <v>1.8907700000000001</v>
      </c>
      <c r="O27" s="174">
        <f>ROUND(E27*N27,2)</f>
        <v>3.03</v>
      </c>
      <c r="P27" s="176" t="s">
        <v>2078</v>
      </c>
      <c r="Q27" s="176" t="s">
        <v>325</v>
      </c>
      <c r="R27" s="177" t="s">
        <v>325</v>
      </c>
      <c r="S27" s="159">
        <v>1.3169999999999999</v>
      </c>
      <c r="T27" s="159">
        <f>ROUND(E27*S27,2)</f>
        <v>2.11</v>
      </c>
      <c r="U27" s="159"/>
      <c r="V27" s="159" t="s">
        <v>207</v>
      </c>
      <c r="W27" s="149"/>
      <c r="X27" s="149"/>
      <c r="Y27" s="149"/>
      <c r="Z27" s="149"/>
      <c r="AA27" s="149"/>
      <c r="AB27" s="149"/>
      <c r="AC27" s="149"/>
      <c r="AD27" s="149"/>
      <c r="AE27" s="149" t="s">
        <v>1575</v>
      </c>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row>
    <row r="28" spans="1:58" outlineLevel="1" x14ac:dyDescent="0.2">
      <c r="A28" s="156"/>
      <c r="B28" s="157"/>
      <c r="C28" s="264" t="s">
        <v>2079</v>
      </c>
      <c r="D28" s="265"/>
      <c r="E28" s="265"/>
      <c r="F28" s="265"/>
      <c r="G28" s="265"/>
      <c r="H28" s="159"/>
      <c r="I28" s="159"/>
      <c r="J28" s="159"/>
      <c r="K28" s="159"/>
      <c r="L28" s="159"/>
      <c r="M28" s="159"/>
      <c r="N28" s="158"/>
      <c r="O28" s="158"/>
      <c r="P28" s="159"/>
      <c r="Q28" s="159"/>
      <c r="R28" s="159"/>
      <c r="S28" s="159"/>
      <c r="T28" s="159"/>
      <c r="U28" s="159"/>
      <c r="V28" s="159"/>
      <c r="W28" s="149"/>
      <c r="X28" s="149"/>
      <c r="Y28" s="149"/>
      <c r="Z28" s="149"/>
      <c r="AA28" s="149"/>
      <c r="AB28" s="149"/>
      <c r="AC28" s="149"/>
      <c r="AD28" s="149"/>
      <c r="AE28" s="149" t="s">
        <v>1577</v>
      </c>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row>
    <row r="29" spans="1:58" x14ac:dyDescent="0.2">
      <c r="A29" s="161" t="s">
        <v>314</v>
      </c>
      <c r="B29" s="162" t="s">
        <v>132</v>
      </c>
      <c r="C29" s="186" t="s">
        <v>133</v>
      </c>
      <c r="D29" s="163"/>
      <c r="E29" s="164"/>
      <c r="F29" s="165"/>
      <c r="G29" s="165">
        <f>SUMIF(AE30:AE46,"&lt;&gt;NOR",G30:G46)</f>
        <v>0</v>
      </c>
      <c r="H29" s="165"/>
      <c r="I29" s="165">
        <f>SUM(I30:I46)</f>
        <v>16515.63</v>
      </c>
      <c r="J29" s="165"/>
      <c r="K29" s="165">
        <f>SUM(K30:K46)</f>
        <v>15721.37</v>
      </c>
      <c r="L29" s="165"/>
      <c r="M29" s="165">
        <f>SUM(M30:M46)</f>
        <v>0</v>
      </c>
      <c r="N29" s="164"/>
      <c r="O29" s="164">
        <f>SUM(O30:O46)</f>
        <v>0.04</v>
      </c>
      <c r="P29" s="165"/>
      <c r="Q29" s="165"/>
      <c r="R29" s="166"/>
      <c r="S29" s="160"/>
      <c r="T29" s="160">
        <f>SUM(T30:T46)</f>
        <v>20.010000000000002</v>
      </c>
      <c r="U29" s="160"/>
      <c r="V29" s="160"/>
      <c r="AE29" t="s">
        <v>315</v>
      </c>
    </row>
    <row r="30" spans="1:58" outlineLevel="1" x14ac:dyDescent="0.2">
      <c r="A30" s="171">
        <v>11</v>
      </c>
      <c r="B30" s="172" t="s">
        <v>2080</v>
      </c>
      <c r="C30" s="187" t="s">
        <v>2081</v>
      </c>
      <c r="D30" s="173" t="s">
        <v>730</v>
      </c>
      <c r="E30" s="174">
        <v>23</v>
      </c>
      <c r="F30" s="175"/>
      <c r="G30" s="176">
        <f>ROUND(E30*F30,2)</f>
        <v>0</v>
      </c>
      <c r="H30" s="175">
        <v>0.13</v>
      </c>
      <c r="I30" s="176">
        <f>ROUND(E30*H30,2)</f>
        <v>2.99</v>
      </c>
      <c r="J30" s="175">
        <v>32.07</v>
      </c>
      <c r="K30" s="176">
        <f>ROUND(E30*J30,2)</f>
        <v>737.61</v>
      </c>
      <c r="L30" s="176">
        <v>21</v>
      </c>
      <c r="M30" s="176">
        <f>G30*(1+L30/100)</f>
        <v>0</v>
      </c>
      <c r="N30" s="174">
        <v>0</v>
      </c>
      <c r="O30" s="174">
        <f>ROUND(E30*N30,2)</f>
        <v>0</v>
      </c>
      <c r="P30" s="176" t="s">
        <v>2078</v>
      </c>
      <c r="Q30" s="176" t="s">
        <v>325</v>
      </c>
      <c r="R30" s="177" t="s">
        <v>325</v>
      </c>
      <c r="S30" s="159">
        <v>6.6000000000000003E-2</v>
      </c>
      <c r="T30" s="159">
        <f>ROUND(E30*S30,2)</f>
        <v>1.52</v>
      </c>
      <c r="U30" s="159"/>
      <c r="V30" s="159" t="s">
        <v>207</v>
      </c>
      <c r="W30" s="149"/>
      <c r="X30" s="149"/>
      <c r="Y30" s="149"/>
      <c r="Z30" s="149"/>
      <c r="AA30" s="149"/>
      <c r="AB30" s="149"/>
      <c r="AC30" s="149"/>
      <c r="AD30" s="149"/>
      <c r="AE30" s="149" t="s">
        <v>1575</v>
      </c>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row>
    <row r="31" spans="1:58" outlineLevel="1" x14ac:dyDescent="0.2">
      <c r="A31" s="156"/>
      <c r="B31" s="157"/>
      <c r="C31" s="264" t="s">
        <v>2082</v>
      </c>
      <c r="D31" s="265"/>
      <c r="E31" s="265"/>
      <c r="F31" s="265"/>
      <c r="G31" s="265"/>
      <c r="H31" s="159"/>
      <c r="I31" s="159"/>
      <c r="J31" s="159"/>
      <c r="K31" s="159"/>
      <c r="L31" s="159"/>
      <c r="M31" s="159"/>
      <c r="N31" s="158"/>
      <c r="O31" s="158"/>
      <c r="P31" s="159"/>
      <c r="Q31" s="159"/>
      <c r="R31" s="159"/>
      <c r="S31" s="159"/>
      <c r="T31" s="159"/>
      <c r="U31" s="159"/>
      <c r="V31" s="159"/>
      <c r="W31" s="149"/>
      <c r="X31" s="149"/>
      <c r="Y31" s="149"/>
      <c r="Z31" s="149"/>
      <c r="AA31" s="149"/>
      <c r="AB31" s="149"/>
      <c r="AC31" s="149"/>
      <c r="AD31" s="149"/>
      <c r="AE31" s="149" t="s">
        <v>1577</v>
      </c>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row>
    <row r="32" spans="1:58" ht="22.5" outlineLevel="1" x14ac:dyDescent="0.2">
      <c r="A32" s="171">
        <v>12</v>
      </c>
      <c r="B32" s="172" t="s">
        <v>2083</v>
      </c>
      <c r="C32" s="187" t="s">
        <v>2084</v>
      </c>
      <c r="D32" s="173" t="s">
        <v>395</v>
      </c>
      <c r="E32" s="174">
        <v>8</v>
      </c>
      <c r="F32" s="175"/>
      <c r="G32" s="176">
        <f>ROUND(E32*F32,2)</f>
        <v>0</v>
      </c>
      <c r="H32" s="175">
        <v>0.4</v>
      </c>
      <c r="I32" s="176">
        <f>ROUND(E32*H32,2)</f>
        <v>3.2</v>
      </c>
      <c r="J32" s="175">
        <v>86.2</v>
      </c>
      <c r="K32" s="176">
        <f>ROUND(E32*J32,2)</f>
        <v>689.6</v>
      </c>
      <c r="L32" s="176">
        <v>21</v>
      </c>
      <c r="M32" s="176">
        <f>G32*(1+L32/100)</f>
        <v>0</v>
      </c>
      <c r="N32" s="174">
        <v>1.0000000000000001E-5</v>
      </c>
      <c r="O32" s="174">
        <f>ROUND(E32*N32,2)</f>
        <v>0</v>
      </c>
      <c r="P32" s="176" t="s">
        <v>2078</v>
      </c>
      <c r="Q32" s="176" t="s">
        <v>325</v>
      </c>
      <c r="R32" s="177" t="s">
        <v>325</v>
      </c>
      <c r="S32" s="159">
        <v>0.17599999999999999</v>
      </c>
      <c r="T32" s="159">
        <f>ROUND(E32*S32,2)</f>
        <v>1.41</v>
      </c>
      <c r="U32" s="159"/>
      <c r="V32" s="159" t="s">
        <v>207</v>
      </c>
      <c r="W32" s="149"/>
      <c r="X32" s="149"/>
      <c r="Y32" s="149"/>
      <c r="Z32" s="149"/>
      <c r="AA32" s="149"/>
      <c r="AB32" s="149"/>
      <c r="AC32" s="149"/>
      <c r="AD32" s="149"/>
      <c r="AE32" s="149" t="s">
        <v>1575</v>
      </c>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row>
    <row r="33" spans="1:58" outlineLevel="1" x14ac:dyDescent="0.2">
      <c r="A33" s="156"/>
      <c r="B33" s="157"/>
      <c r="C33" s="264" t="s">
        <v>2079</v>
      </c>
      <c r="D33" s="265"/>
      <c r="E33" s="265"/>
      <c r="F33" s="265"/>
      <c r="G33" s="265"/>
      <c r="H33" s="159"/>
      <c r="I33" s="159"/>
      <c r="J33" s="159"/>
      <c r="K33" s="159"/>
      <c r="L33" s="159"/>
      <c r="M33" s="159"/>
      <c r="N33" s="158"/>
      <c r="O33" s="158"/>
      <c r="P33" s="159"/>
      <c r="Q33" s="159"/>
      <c r="R33" s="159"/>
      <c r="S33" s="159"/>
      <c r="T33" s="159"/>
      <c r="U33" s="159"/>
      <c r="V33" s="159"/>
      <c r="W33" s="149"/>
      <c r="X33" s="149"/>
      <c r="Y33" s="149"/>
      <c r="Z33" s="149"/>
      <c r="AA33" s="149"/>
      <c r="AB33" s="149"/>
      <c r="AC33" s="149"/>
      <c r="AD33" s="149"/>
      <c r="AE33" s="149" t="s">
        <v>1577</v>
      </c>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row>
    <row r="34" spans="1:58" outlineLevel="1" x14ac:dyDescent="0.2">
      <c r="A34" s="179">
        <v>13</v>
      </c>
      <c r="B34" s="180" t="s">
        <v>2085</v>
      </c>
      <c r="C34" s="188" t="s">
        <v>2086</v>
      </c>
      <c r="D34" s="181" t="s">
        <v>395</v>
      </c>
      <c r="E34" s="182">
        <v>2</v>
      </c>
      <c r="F34" s="183"/>
      <c r="G34" s="184">
        <f>ROUND(E34*F34,2)</f>
        <v>0</v>
      </c>
      <c r="H34" s="183">
        <v>608.57000000000005</v>
      </c>
      <c r="I34" s="184">
        <f>ROUND(E34*H34,2)</f>
        <v>1217.1400000000001</v>
      </c>
      <c r="J34" s="183">
        <v>1738.43</v>
      </c>
      <c r="K34" s="184">
        <f>ROUND(E34*J34,2)</f>
        <v>3476.86</v>
      </c>
      <c r="L34" s="184">
        <v>21</v>
      </c>
      <c r="M34" s="184">
        <f>G34*(1+L34/100)</f>
        <v>0</v>
      </c>
      <c r="N34" s="182">
        <v>3.6999999999999999E-4</v>
      </c>
      <c r="O34" s="182">
        <f>ROUND(E34*N34,2)</f>
        <v>0</v>
      </c>
      <c r="P34" s="184" t="s">
        <v>2078</v>
      </c>
      <c r="Q34" s="184" t="s">
        <v>325</v>
      </c>
      <c r="R34" s="185" t="s">
        <v>319</v>
      </c>
      <c r="S34" s="159">
        <v>0.51100000000000001</v>
      </c>
      <c r="T34" s="159">
        <f>ROUND(E34*S34,2)</f>
        <v>1.02</v>
      </c>
      <c r="U34" s="159"/>
      <c r="V34" s="159" t="s">
        <v>207</v>
      </c>
      <c r="W34" s="149"/>
      <c r="X34" s="149"/>
      <c r="Y34" s="149"/>
      <c r="Z34" s="149"/>
      <c r="AA34" s="149"/>
      <c r="AB34" s="149"/>
      <c r="AC34" s="149"/>
      <c r="AD34" s="149"/>
      <c r="AE34" s="149" t="s">
        <v>1575</v>
      </c>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row>
    <row r="35" spans="1:58" ht="22.5" outlineLevel="1" x14ac:dyDescent="0.2">
      <c r="A35" s="171">
        <v>14</v>
      </c>
      <c r="B35" s="172" t="s">
        <v>2087</v>
      </c>
      <c r="C35" s="187" t="s">
        <v>2088</v>
      </c>
      <c r="D35" s="173" t="s">
        <v>730</v>
      </c>
      <c r="E35" s="174">
        <v>20</v>
      </c>
      <c r="F35" s="175"/>
      <c r="G35" s="176">
        <f>ROUND(E35*F35,2)</f>
        <v>0</v>
      </c>
      <c r="H35" s="175">
        <v>1.7</v>
      </c>
      <c r="I35" s="176">
        <f>ROUND(E35*H35,2)</f>
        <v>34</v>
      </c>
      <c r="J35" s="175">
        <v>29.9</v>
      </c>
      <c r="K35" s="176">
        <f>ROUND(E35*J35,2)</f>
        <v>598</v>
      </c>
      <c r="L35" s="176">
        <v>21</v>
      </c>
      <c r="M35" s="176">
        <f>G35*(1+L35/100)</f>
        <v>0</v>
      </c>
      <c r="N35" s="174">
        <v>0</v>
      </c>
      <c r="O35" s="174">
        <f>ROUND(E35*N35,2)</f>
        <v>0</v>
      </c>
      <c r="P35" s="176" t="s">
        <v>2078</v>
      </c>
      <c r="Q35" s="176" t="s">
        <v>325</v>
      </c>
      <c r="R35" s="177" t="s">
        <v>325</v>
      </c>
      <c r="S35" s="159">
        <v>5.8999999999999997E-2</v>
      </c>
      <c r="T35" s="159">
        <f>ROUND(E35*S35,2)</f>
        <v>1.18</v>
      </c>
      <c r="U35" s="159"/>
      <c r="V35" s="159" t="s">
        <v>207</v>
      </c>
      <c r="W35" s="149"/>
      <c r="X35" s="149"/>
      <c r="Y35" s="149"/>
      <c r="Z35" s="149"/>
      <c r="AA35" s="149"/>
      <c r="AB35" s="149"/>
      <c r="AC35" s="149"/>
      <c r="AD35" s="149"/>
      <c r="AE35" s="149" t="s">
        <v>1575</v>
      </c>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row>
    <row r="36" spans="1:58" outlineLevel="1" x14ac:dyDescent="0.2">
      <c r="A36" s="156"/>
      <c r="B36" s="157"/>
      <c r="C36" s="264" t="s">
        <v>2089</v>
      </c>
      <c r="D36" s="265"/>
      <c r="E36" s="265"/>
      <c r="F36" s="265"/>
      <c r="G36" s="265"/>
      <c r="H36" s="159"/>
      <c r="I36" s="159"/>
      <c r="J36" s="159"/>
      <c r="K36" s="159"/>
      <c r="L36" s="159"/>
      <c r="M36" s="159"/>
      <c r="N36" s="158"/>
      <c r="O36" s="158"/>
      <c r="P36" s="159"/>
      <c r="Q36" s="159"/>
      <c r="R36" s="159"/>
      <c r="S36" s="159"/>
      <c r="T36" s="159"/>
      <c r="U36" s="159"/>
      <c r="V36" s="159"/>
      <c r="W36" s="149"/>
      <c r="X36" s="149"/>
      <c r="Y36" s="149"/>
      <c r="Z36" s="149"/>
      <c r="AA36" s="149"/>
      <c r="AB36" s="149"/>
      <c r="AC36" s="149"/>
      <c r="AD36" s="149"/>
      <c r="AE36" s="149" t="s">
        <v>1577</v>
      </c>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row>
    <row r="37" spans="1:58" ht="33.75" outlineLevel="1" x14ac:dyDescent="0.2">
      <c r="A37" s="171">
        <v>15</v>
      </c>
      <c r="B37" s="172" t="s">
        <v>2090</v>
      </c>
      <c r="C37" s="187" t="s">
        <v>2091</v>
      </c>
      <c r="D37" s="173" t="s">
        <v>2092</v>
      </c>
      <c r="E37" s="174">
        <v>2</v>
      </c>
      <c r="F37" s="175"/>
      <c r="G37" s="176">
        <f>ROUND(E37*F37,2)</f>
        <v>0</v>
      </c>
      <c r="H37" s="175">
        <v>355.15</v>
      </c>
      <c r="I37" s="176">
        <f>ROUND(E37*H37,2)</f>
        <v>710.3</v>
      </c>
      <c r="J37" s="175">
        <v>3139.85</v>
      </c>
      <c r="K37" s="176">
        <f>ROUND(E37*J37,2)</f>
        <v>6279.7</v>
      </c>
      <c r="L37" s="176">
        <v>21</v>
      </c>
      <c r="M37" s="176">
        <f>G37*(1+L37/100)</f>
        <v>0</v>
      </c>
      <c r="N37" s="174">
        <v>1.2999999999999999E-4</v>
      </c>
      <c r="O37" s="174">
        <f>ROUND(E37*N37,2)</f>
        <v>0</v>
      </c>
      <c r="P37" s="176" t="s">
        <v>2078</v>
      </c>
      <c r="Q37" s="176" t="s">
        <v>325</v>
      </c>
      <c r="R37" s="177" t="s">
        <v>325</v>
      </c>
      <c r="S37" s="159">
        <v>6.2</v>
      </c>
      <c r="T37" s="159">
        <f>ROUND(E37*S37,2)</f>
        <v>12.4</v>
      </c>
      <c r="U37" s="159"/>
      <c r="V37" s="159" t="s">
        <v>207</v>
      </c>
      <c r="W37" s="149"/>
      <c r="X37" s="149"/>
      <c r="Y37" s="149"/>
      <c r="Z37" s="149"/>
      <c r="AA37" s="149"/>
      <c r="AB37" s="149"/>
      <c r="AC37" s="149"/>
      <c r="AD37" s="149"/>
      <c r="AE37" s="149" t="s">
        <v>1575</v>
      </c>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row>
    <row r="38" spans="1:58" outlineLevel="1" x14ac:dyDescent="0.2">
      <c r="A38" s="156"/>
      <c r="B38" s="157"/>
      <c r="C38" s="264" t="s">
        <v>2089</v>
      </c>
      <c r="D38" s="265"/>
      <c r="E38" s="265"/>
      <c r="F38" s="265"/>
      <c r="G38" s="265"/>
      <c r="H38" s="159"/>
      <c r="I38" s="159"/>
      <c r="J38" s="159"/>
      <c r="K38" s="159"/>
      <c r="L38" s="159"/>
      <c r="M38" s="159"/>
      <c r="N38" s="158"/>
      <c r="O38" s="158"/>
      <c r="P38" s="159"/>
      <c r="Q38" s="159"/>
      <c r="R38" s="159"/>
      <c r="S38" s="159"/>
      <c r="T38" s="159"/>
      <c r="U38" s="159"/>
      <c r="V38" s="159"/>
      <c r="W38" s="149"/>
      <c r="X38" s="149"/>
      <c r="Y38" s="149"/>
      <c r="Z38" s="149"/>
      <c r="AA38" s="149"/>
      <c r="AB38" s="149"/>
      <c r="AC38" s="149"/>
      <c r="AD38" s="149"/>
      <c r="AE38" s="149" t="s">
        <v>1577</v>
      </c>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outlineLevel="1" x14ac:dyDescent="0.2">
      <c r="A39" s="179">
        <v>16</v>
      </c>
      <c r="B39" s="180" t="s">
        <v>2093</v>
      </c>
      <c r="C39" s="188" t="s">
        <v>2094</v>
      </c>
      <c r="D39" s="181" t="s">
        <v>2092</v>
      </c>
      <c r="E39" s="182">
        <v>2</v>
      </c>
      <c r="F39" s="183"/>
      <c r="G39" s="184">
        <f t="shared" ref="G39:G46" si="0">ROUND(E39*F39,2)</f>
        <v>0</v>
      </c>
      <c r="H39" s="183">
        <v>0</v>
      </c>
      <c r="I39" s="184">
        <f t="shared" ref="I39:I46" si="1">ROUND(E39*H39,2)</f>
        <v>0</v>
      </c>
      <c r="J39" s="183">
        <v>1834</v>
      </c>
      <c r="K39" s="184">
        <f t="shared" ref="K39:K46" si="2">ROUND(E39*J39,2)</f>
        <v>3668</v>
      </c>
      <c r="L39" s="184">
        <v>21</v>
      </c>
      <c r="M39" s="184">
        <f t="shared" ref="M39:M46" si="3">G39*(1+L39/100)</f>
        <v>0</v>
      </c>
      <c r="N39" s="182">
        <v>0</v>
      </c>
      <c r="O39" s="182">
        <f t="shared" ref="O39:O46" si="4">ROUND(E39*N39,2)</f>
        <v>0</v>
      </c>
      <c r="P39" s="184" t="s">
        <v>2078</v>
      </c>
      <c r="Q39" s="184" t="s">
        <v>325</v>
      </c>
      <c r="R39" s="185" t="s">
        <v>325</v>
      </c>
      <c r="S39" s="159">
        <v>0.9</v>
      </c>
      <c r="T39" s="159">
        <f t="shared" ref="T39:T46" si="5">ROUND(E39*S39,2)</f>
        <v>1.8</v>
      </c>
      <c r="U39" s="159"/>
      <c r="V39" s="159" t="s">
        <v>207</v>
      </c>
      <c r="W39" s="149"/>
      <c r="X39" s="149"/>
      <c r="Y39" s="149"/>
      <c r="Z39" s="149"/>
      <c r="AA39" s="149"/>
      <c r="AB39" s="149"/>
      <c r="AC39" s="149"/>
      <c r="AD39" s="149"/>
      <c r="AE39" s="149" t="s">
        <v>1575</v>
      </c>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outlineLevel="1" x14ac:dyDescent="0.2">
      <c r="A40" s="179">
        <v>17</v>
      </c>
      <c r="B40" s="180" t="s">
        <v>2095</v>
      </c>
      <c r="C40" s="188" t="s">
        <v>2096</v>
      </c>
      <c r="D40" s="181" t="s">
        <v>730</v>
      </c>
      <c r="E40" s="182">
        <v>20</v>
      </c>
      <c r="F40" s="183"/>
      <c r="G40" s="184">
        <f t="shared" si="0"/>
        <v>0</v>
      </c>
      <c r="H40" s="183">
        <v>5.52</v>
      </c>
      <c r="I40" s="184">
        <f t="shared" si="1"/>
        <v>110.4</v>
      </c>
      <c r="J40" s="183">
        <v>13.58</v>
      </c>
      <c r="K40" s="184">
        <f t="shared" si="2"/>
        <v>271.60000000000002</v>
      </c>
      <c r="L40" s="184">
        <v>21</v>
      </c>
      <c r="M40" s="184">
        <f t="shared" si="3"/>
        <v>0</v>
      </c>
      <c r="N40" s="182">
        <v>2.0000000000000002E-5</v>
      </c>
      <c r="O40" s="182">
        <f t="shared" si="4"/>
        <v>0</v>
      </c>
      <c r="P40" s="184" t="s">
        <v>2078</v>
      </c>
      <c r="Q40" s="184" t="s">
        <v>325</v>
      </c>
      <c r="R40" s="185" t="s">
        <v>325</v>
      </c>
      <c r="S40" s="159">
        <v>3.4000000000000002E-2</v>
      </c>
      <c r="T40" s="159">
        <f t="shared" si="5"/>
        <v>0.68</v>
      </c>
      <c r="U40" s="159"/>
      <c r="V40" s="159" t="s">
        <v>207</v>
      </c>
      <c r="W40" s="149"/>
      <c r="X40" s="149"/>
      <c r="Y40" s="149"/>
      <c r="Z40" s="149"/>
      <c r="AA40" s="149"/>
      <c r="AB40" s="149"/>
      <c r="AC40" s="149"/>
      <c r="AD40" s="149"/>
      <c r="AE40" s="149" t="s">
        <v>1575</v>
      </c>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row>
    <row r="41" spans="1:58" ht="22.5" outlineLevel="1" x14ac:dyDescent="0.2">
      <c r="A41" s="179">
        <v>18</v>
      </c>
      <c r="B41" s="180" t="s">
        <v>2097</v>
      </c>
      <c r="C41" s="188" t="s">
        <v>2098</v>
      </c>
      <c r="D41" s="181" t="s">
        <v>395</v>
      </c>
      <c r="E41" s="182">
        <v>2</v>
      </c>
      <c r="F41" s="183"/>
      <c r="G41" s="184">
        <f t="shared" si="0"/>
        <v>0</v>
      </c>
      <c r="H41" s="183">
        <v>133.5</v>
      </c>
      <c r="I41" s="184">
        <f t="shared" si="1"/>
        <v>267</v>
      </c>
      <c r="J41" s="183">
        <v>0</v>
      </c>
      <c r="K41" s="184">
        <f t="shared" si="2"/>
        <v>0</v>
      </c>
      <c r="L41" s="184">
        <v>21</v>
      </c>
      <c r="M41" s="184">
        <f t="shared" si="3"/>
        <v>0</v>
      </c>
      <c r="N41" s="182">
        <v>5.4000000000000001E-4</v>
      </c>
      <c r="O41" s="182">
        <f t="shared" si="4"/>
        <v>0</v>
      </c>
      <c r="P41" s="184" t="s">
        <v>1685</v>
      </c>
      <c r="Q41" s="184" t="s">
        <v>325</v>
      </c>
      <c r="R41" s="185" t="s">
        <v>325</v>
      </c>
      <c r="S41" s="159">
        <v>0</v>
      </c>
      <c r="T41" s="159">
        <f t="shared" si="5"/>
        <v>0</v>
      </c>
      <c r="U41" s="159"/>
      <c r="V41" s="159" t="s">
        <v>1686</v>
      </c>
      <c r="W41" s="149"/>
      <c r="X41" s="149"/>
      <c r="Y41" s="149"/>
      <c r="Z41" s="149"/>
      <c r="AA41" s="149"/>
      <c r="AB41" s="149"/>
      <c r="AC41" s="149"/>
      <c r="AD41" s="149"/>
      <c r="AE41" s="149" t="s">
        <v>1687</v>
      </c>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row>
    <row r="42" spans="1:58" ht="22.5" outlineLevel="1" x14ac:dyDescent="0.2">
      <c r="A42" s="179">
        <v>19</v>
      </c>
      <c r="B42" s="180" t="s">
        <v>2099</v>
      </c>
      <c r="C42" s="188" t="s">
        <v>2100</v>
      </c>
      <c r="D42" s="181" t="s">
        <v>395</v>
      </c>
      <c r="E42" s="182">
        <v>2</v>
      </c>
      <c r="F42" s="183"/>
      <c r="G42" s="184">
        <f t="shared" si="0"/>
        <v>0</v>
      </c>
      <c r="H42" s="183">
        <v>226.5</v>
      </c>
      <c r="I42" s="184">
        <f t="shared" si="1"/>
        <v>453</v>
      </c>
      <c r="J42" s="183">
        <v>0</v>
      </c>
      <c r="K42" s="184">
        <f t="shared" si="2"/>
        <v>0</v>
      </c>
      <c r="L42" s="184">
        <v>21</v>
      </c>
      <c r="M42" s="184">
        <f t="shared" si="3"/>
        <v>0</v>
      </c>
      <c r="N42" s="182">
        <v>1.08E-3</v>
      </c>
      <c r="O42" s="182">
        <f t="shared" si="4"/>
        <v>0</v>
      </c>
      <c r="P42" s="184" t="s">
        <v>1685</v>
      </c>
      <c r="Q42" s="184" t="s">
        <v>325</v>
      </c>
      <c r="R42" s="185" t="s">
        <v>325</v>
      </c>
      <c r="S42" s="159">
        <v>0</v>
      </c>
      <c r="T42" s="159">
        <f t="shared" si="5"/>
        <v>0</v>
      </c>
      <c r="U42" s="159"/>
      <c r="V42" s="159" t="s">
        <v>1686</v>
      </c>
      <c r="W42" s="149"/>
      <c r="X42" s="149"/>
      <c r="Y42" s="149"/>
      <c r="Z42" s="149"/>
      <c r="AA42" s="149"/>
      <c r="AB42" s="149"/>
      <c r="AC42" s="149"/>
      <c r="AD42" s="149"/>
      <c r="AE42" s="149" t="s">
        <v>1687</v>
      </c>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row>
    <row r="43" spans="1:58" ht="22.5" outlineLevel="1" x14ac:dyDescent="0.2">
      <c r="A43" s="179">
        <v>20</v>
      </c>
      <c r="B43" s="180" t="s">
        <v>2101</v>
      </c>
      <c r="C43" s="188" t="s">
        <v>2102</v>
      </c>
      <c r="D43" s="181" t="s">
        <v>395</v>
      </c>
      <c r="E43" s="182">
        <v>10</v>
      </c>
      <c r="F43" s="183"/>
      <c r="G43" s="184">
        <f t="shared" si="0"/>
        <v>0</v>
      </c>
      <c r="H43" s="183">
        <v>1264</v>
      </c>
      <c r="I43" s="184">
        <f t="shared" si="1"/>
        <v>12640</v>
      </c>
      <c r="J43" s="183">
        <v>0</v>
      </c>
      <c r="K43" s="184">
        <f t="shared" si="2"/>
        <v>0</v>
      </c>
      <c r="L43" s="184">
        <v>21</v>
      </c>
      <c r="M43" s="184">
        <f t="shared" si="3"/>
        <v>0</v>
      </c>
      <c r="N43" s="182">
        <v>4.0800000000000003E-3</v>
      </c>
      <c r="O43" s="182">
        <f t="shared" si="4"/>
        <v>0.04</v>
      </c>
      <c r="P43" s="184" t="s">
        <v>1685</v>
      </c>
      <c r="Q43" s="184" t="s">
        <v>325</v>
      </c>
      <c r="R43" s="185" t="s">
        <v>325</v>
      </c>
      <c r="S43" s="159">
        <v>0</v>
      </c>
      <c r="T43" s="159">
        <f t="shared" si="5"/>
        <v>0</v>
      </c>
      <c r="U43" s="159"/>
      <c r="V43" s="159" t="s">
        <v>1686</v>
      </c>
      <c r="W43" s="149"/>
      <c r="X43" s="149"/>
      <c r="Y43" s="149"/>
      <c r="Z43" s="149"/>
      <c r="AA43" s="149"/>
      <c r="AB43" s="149"/>
      <c r="AC43" s="149"/>
      <c r="AD43" s="149"/>
      <c r="AE43" s="149" t="s">
        <v>1687</v>
      </c>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row>
    <row r="44" spans="1:58" outlineLevel="1" x14ac:dyDescent="0.2">
      <c r="A44" s="179">
        <v>21</v>
      </c>
      <c r="B44" s="180" t="s">
        <v>2103</v>
      </c>
      <c r="C44" s="188" t="s">
        <v>2104</v>
      </c>
      <c r="D44" s="181" t="s">
        <v>395</v>
      </c>
      <c r="E44" s="182">
        <v>4</v>
      </c>
      <c r="F44" s="183"/>
      <c r="G44" s="184">
        <f t="shared" si="0"/>
        <v>0</v>
      </c>
      <c r="H44" s="183">
        <v>57.4</v>
      </c>
      <c r="I44" s="184">
        <f t="shared" si="1"/>
        <v>229.6</v>
      </c>
      <c r="J44" s="183">
        <v>0</v>
      </c>
      <c r="K44" s="184">
        <f t="shared" si="2"/>
        <v>0</v>
      </c>
      <c r="L44" s="184">
        <v>21</v>
      </c>
      <c r="M44" s="184">
        <f t="shared" si="3"/>
        <v>0</v>
      </c>
      <c r="N44" s="182">
        <v>1.8000000000000001E-4</v>
      </c>
      <c r="O44" s="182">
        <f t="shared" si="4"/>
        <v>0</v>
      </c>
      <c r="P44" s="184" t="s">
        <v>1685</v>
      </c>
      <c r="Q44" s="184" t="s">
        <v>325</v>
      </c>
      <c r="R44" s="185" t="s">
        <v>325</v>
      </c>
      <c r="S44" s="159">
        <v>0</v>
      </c>
      <c r="T44" s="159">
        <f t="shared" si="5"/>
        <v>0</v>
      </c>
      <c r="U44" s="159"/>
      <c r="V44" s="159" t="s">
        <v>1686</v>
      </c>
      <c r="W44" s="149"/>
      <c r="X44" s="149"/>
      <c r="Y44" s="149"/>
      <c r="Z44" s="149"/>
      <c r="AA44" s="149"/>
      <c r="AB44" s="149"/>
      <c r="AC44" s="149"/>
      <c r="AD44" s="149"/>
      <c r="AE44" s="149" t="s">
        <v>1687</v>
      </c>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row>
    <row r="45" spans="1:58" outlineLevel="1" x14ac:dyDescent="0.2">
      <c r="A45" s="179">
        <v>22</v>
      </c>
      <c r="B45" s="180" t="s">
        <v>2105</v>
      </c>
      <c r="C45" s="188" t="s">
        <v>2106</v>
      </c>
      <c r="D45" s="181" t="s">
        <v>395</v>
      </c>
      <c r="E45" s="182">
        <v>2</v>
      </c>
      <c r="F45" s="183"/>
      <c r="G45" s="184">
        <f t="shared" si="0"/>
        <v>0</v>
      </c>
      <c r="H45" s="183">
        <v>256</v>
      </c>
      <c r="I45" s="184">
        <f t="shared" si="1"/>
        <v>512</v>
      </c>
      <c r="J45" s="183">
        <v>0</v>
      </c>
      <c r="K45" s="184">
        <f t="shared" si="2"/>
        <v>0</v>
      </c>
      <c r="L45" s="184">
        <v>21</v>
      </c>
      <c r="M45" s="184">
        <f t="shared" si="3"/>
        <v>0</v>
      </c>
      <c r="N45" s="182">
        <v>2.9999999999999997E-4</v>
      </c>
      <c r="O45" s="182">
        <f t="shared" si="4"/>
        <v>0</v>
      </c>
      <c r="P45" s="184" t="s">
        <v>1685</v>
      </c>
      <c r="Q45" s="184" t="s">
        <v>325</v>
      </c>
      <c r="R45" s="185" t="s">
        <v>325</v>
      </c>
      <c r="S45" s="159">
        <v>0</v>
      </c>
      <c r="T45" s="159">
        <f t="shared" si="5"/>
        <v>0</v>
      </c>
      <c r="U45" s="159"/>
      <c r="V45" s="159" t="s">
        <v>1686</v>
      </c>
      <c r="W45" s="149"/>
      <c r="X45" s="149"/>
      <c r="Y45" s="149"/>
      <c r="Z45" s="149"/>
      <c r="AA45" s="149"/>
      <c r="AB45" s="149"/>
      <c r="AC45" s="149"/>
      <c r="AD45" s="149"/>
      <c r="AE45" s="149" t="s">
        <v>1687</v>
      </c>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row>
    <row r="46" spans="1:58" outlineLevel="1" x14ac:dyDescent="0.2">
      <c r="A46" s="179">
        <v>23</v>
      </c>
      <c r="B46" s="180" t="s">
        <v>2107</v>
      </c>
      <c r="C46" s="188" t="s">
        <v>2108</v>
      </c>
      <c r="D46" s="181" t="s">
        <v>395</v>
      </c>
      <c r="E46" s="182">
        <v>2</v>
      </c>
      <c r="F46" s="183"/>
      <c r="G46" s="184">
        <f t="shared" si="0"/>
        <v>0</v>
      </c>
      <c r="H46" s="183">
        <v>168</v>
      </c>
      <c r="I46" s="184">
        <f t="shared" si="1"/>
        <v>336</v>
      </c>
      <c r="J46" s="183">
        <v>0</v>
      </c>
      <c r="K46" s="184">
        <f t="shared" si="2"/>
        <v>0</v>
      </c>
      <c r="L46" s="184">
        <v>21</v>
      </c>
      <c r="M46" s="184">
        <f t="shared" si="3"/>
        <v>0</v>
      </c>
      <c r="N46" s="182">
        <v>3.8000000000000002E-4</v>
      </c>
      <c r="O46" s="182">
        <f t="shared" si="4"/>
        <v>0</v>
      </c>
      <c r="P46" s="184" t="s">
        <v>1685</v>
      </c>
      <c r="Q46" s="184" t="s">
        <v>325</v>
      </c>
      <c r="R46" s="185" t="s">
        <v>325</v>
      </c>
      <c r="S46" s="159">
        <v>0</v>
      </c>
      <c r="T46" s="159">
        <f t="shared" si="5"/>
        <v>0</v>
      </c>
      <c r="U46" s="159"/>
      <c r="V46" s="159" t="s">
        <v>1686</v>
      </c>
      <c r="W46" s="149"/>
      <c r="X46" s="149"/>
      <c r="Y46" s="149"/>
      <c r="Z46" s="149"/>
      <c r="AA46" s="149"/>
      <c r="AB46" s="149"/>
      <c r="AC46" s="149"/>
      <c r="AD46" s="149"/>
      <c r="AE46" s="149" t="s">
        <v>1687</v>
      </c>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row>
    <row r="47" spans="1:58" x14ac:dyDescent="0.2">
      <c r="A47" s="161" t="s">
        <v>314</v>
      </c>
      <c r="B47" s="162" t="s">
        <v>146</v>
      </c>
      <c r="C47" s="186" t="s">
        <v>147</v>
      </c>
      <c r="D47" s="163"/>
      <c r="E47" s="164"/>
      <c r="F47" s="165"/>
      <c r="G47" s="165">
        <f>SUMIF(AE48:AE50,"&lt;&gt;NOR",G48:G50)</f>
        <v>0</v>
      </c>
      <c r="H47" s="165"/>
      <c r="I47" s="165">
        <f>SUM(I48:I50)</f>
        <v>0</v>
      </c>
      <c r="J47" s="165"/>
      <c r="K47" s="165">
        <f>SUM(K48:K50)</f>
        <v>448.63</v>
      </c>
      <c r="L47" s="165"/>
      <c r="M47" s="165">
        <f>SUM(M48:M50)</f>
        <v>0</v>
      </c>
      <c r="N47" s="164"/>
      <c r="O47" s="164">
        <f>SUM(O48:O50)</f>
        <v>0</v>
      </c>
      <c r="P47" s="165"/>
      <c r="Q47" s="165"/>
      <c r="R47" s="166"/>
      <c r="S47" s="160"/>
      <c r="T47" s="160">
        <f>SUM(T48:T50)</f>
        <v>0.65</v>
      </c>
      <c r="U47" s="160"/>
      <c r="V47" s="160"/>
      <c r="AE47" t="s">
        <v>315</v>
      </c>
    </row>
    <row r="48" spans="1:58" ht="22.5" outlineLevel="1" x14ac:dyDescent="0.2">
      <c r="A48" s="171">
        <v>24</v>
      </c>
      <c r="B48" s="172" t="s">
        <v>2109</v>
      </c>
      <c r="C48" s="187" t="s">
        <v>2110</v>
      </c>
      <c r="D48" s="173" t="s">
        <v>1717</v>
      </c>
      <c r="E48" s="174">
        <v>3.0728300000000002</v>
      </c>
      <c r="F48" s="175"/>
      <c r="G48" s="176">
        <f>ROUND(E48*F48,2)</f>
        <v>0</v>
      </c>
      <c r="H48" s="175">
        <v>0</v>
      </c>
      <c r="I48" s="176">
        <f>ROUND(E48*H48,2)</f>
        <v>0</v>
      </c>
      <c r="J48" s="175">
        <v>146</v>
      </c>
      <c r="K48" s="176">
        <f>ROUND(E48*J48,2)</f>
        <v>448.63</v>
      </c>
      <c r="L48" s="176">
        <v>21</v>
      </c>
      <c r="M48" s="176">
        <f>G48*(1+L48/100)</f>
        <v>0</v>
      </c>
      <c r="N48" s="174">
        <v>0</v>
      </c>
      <c r="O48" s="174">
        <f>ROUND(E48*N48,2)</f>
        <v>0</v>
      </c>
      <c r="P48" s="176" t="s">
        <v>2078</v>
      </c>
      <c r="Q48" s="176" t="s">
        <v>325</v>
      </c>
      <c r="R48" s="177" t="s">
        <v>325</v>
      </c>
      <c r="S48" s="159">
        <v>0.21149999999999999</v>
      </c>
      <c r="T48" s="159">
        <f>ROUND(E48*S48,2)</f>
        <v>0.65</v>
      </c>
      <c r="U48" s="159"/>
      <c r="V48" s="159" t="s">
        <v>1803</v>
      </c>
      <c r="W48" s="149"/>
      <c r="X48" s="149"/>
      <c r="Y48" s="149"/>
      <c r="Z48" s="149"/>
      <c r="AA48" s="149"/>
      <c r="AB48" s="149"/>
      <c r="AC48" s="149"/>
      <c r="AD48" s="149"/>
      <c r="AE48" s="149" t="s">
        <v>1804</v>
      </c>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row>
    <row r="49" spans="1:58" outlineLevel="1" x14ac:dyDescent="0.2">
      <c r="A49" s="156"/>
      <c r="B49" s="157"/>
      <c r="C49" s="264" t="s">
        <v>2111</v>
      </c>
      <c r="D49" s="265"/>
      <c r="E49" s="265"/>
      <c r="F49" s="265"/>
      <c r="G49" s="265"/>
      <c r="H49" s="159"/>
      <c r="I49" s="159"/>
      <c r="J49" s="159"/>
      <c r="K49" s="159"/>
      <c r="L49" s="159"/>
      <c r="M49" s="159"/>
      <c r="N49" s="158"/>
      <c r="O49" s="158"/>
      <c r="P49" s="159"/>
      <c r="Q49" s="159"/>
      <c r="R49" s="159"/>
      <c r="S49" s="159"/>
      <c r="T49" s="159"/>
      <c r="U49" s="159"/>
      <c r="V49" s="159"/>
      <c r="W49" s="149"/>
      <c r="X49" s="149"/>
      <c r="Y49" s="149"/>
      <c r="Z49" s="149"/>
      <c r="AA49" s="149"/>
      <c r="AB49" s="149"/>
      <c r="AC49" s="149"/>
      <c r="AD49" s="149"/>
      <c r="AE49" s="149" t="s">
        <v>1577</v>
      </c>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row>
    <row r="50" spans="1:58" outlineLevel="1" x14ac:dyDescent="0.2">
      <c r="A50" s="156"/>
      <c r="B50" s="157"/>
      <c r="C50" s="262" t="s">
        <v>2112</v>
      </c>
      <c r="D50" s="263"/>
      <c r="E50" s="263"/>
      <c r="F50" s="263"/>
      <c r="G50" s="263"/>
      <c r="H50" s="159"/>
      <c r="I50" s="159"/>
      <c r="J50" s="159"/>
      <c r="K50" s="159"/>
      <c r="L50" s="159"/>
      <c r="M50" s="159"/>
      <c r="N50" s="158"/>
      <c r="O50" s="158"/>
      <c r="P50" s="159"/>
      <c r="Q50" s="159"/>
      <c r="R50" s="159"/>
      <c r="S50" s="159"/>
      <c r="T50" s="159"/>
      <c r="U50" s="159"/>
      <c r="V50" s="159"/>
      <c r="W50" s="149"/>
      <c r="X50" s="149"/>
      <c r="Y50" s="149"/>
      <c r="Z50" s="149"/>
      <c r="AA50" s="149"/>
      <c r="AB50" s="149"/>
      <c r="AC50" s="149"/>
      <c r="AD50" s="149"/>
      <c r="AE50" s="149" t="s">
        <v>322</v>
      </c>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row>
    <row r="51" spans="1:58" x14ac:dyDescent="0.2">
      <c r="A51" s="161" t="s">
        <v>314</v>
      </c>
      <c r="B51" s="162" t="s">
        <v>284</v>
      </c>
      <c r="C51" s="186" t="s">
        <v>27</v>
      </c>
      <c r="D51" s="163"/>
      <c r="E51" s="164"/>
      <c r="F51" s="165"/>
      <c r="G51" s="165">
        <f>SUMIF(AE52:AE55,"&lt;&gt;NOR",G52:G55)</f>
        <v>0</v>
      </c>
      <c r="H51" s="165"/>
      <c r="I51" s="165">
        <f>SUM(I52:I55)</f>
        <v>0</v>
      </c>
      <c r="J51" s="165"/>
      <c r="K51" s="165">
        <f>SUM(K52:K55)</f>
        <v>6000</v>
      </c>
      <c r="L51" s="165"/>
      <c r="M51" s="165">
        <f>SUM(M52:M55)</f>
        <v>0</v>
      </c>
      <c r="N51" s="164"/>
      <c r="O51" s="164">
        <f>SUM(O52:O55)</f>
        <v>0</v>
      </c>
      <c r="P51" s="165"/>
      <c r="Q51" s="165"/>
      <c r="R51" s="166"/>
      <c r="S51" s="160"/>
      <c r="T51" s="160">
        <f>SUM(T52:T55)</f>
        <v>0</v>
      </c>
      <c r="U51" s="160"/>
      <c r="V51" s="160"/>
      <c r="AE51" t="s">
        <v>315</v>
      </c>
    </row>
    <row r="52" spans="1:58" outlineLevel="1" x14ac:dyDescent="0.2">
      <c r="A52" s="171">
        <v>25</v>
      </c>
      <c r="B52" s="172" t="s">
        <v>2113</v>
      </c>
      <c r="C52" s="187" t="s">
        <v>2114</v>
      </c>
      <c r="D52" s="173" t="s">
        <v>2115</v>
      </c>
      <c r="E52" s="174">
        <v>1</v>
      </c>
      <c r="F52" s="175"/>
      <c r="G52" s="176">
        <f>ROUND(E52*F52,2)</f>
        <v>0</v>
      </c>
      <c r="H52" s="175">
        <v>0</v>
      </c>
      <c r="I52" s="176">
        <f>ROUND(E52*H52,2)</f>
        <v>0</v>
      </c>
      <c r="J52" s="175">
        <v>2500</v>
      </c>
      <c r="K52" s="176">
        <f>ROUND(E52*J52,2)</f>
        <v>2500</v>
      </c>
      <c r="L52" s="176">
        <v>21</v>
      </c>
      <c r="M52" s="176">
        <f>G52*(1+L52/100)</f>
        <v>0</v>
      </c>
      <c r="N52" s="174">
        <v>0</v>
      </c>
      <c r="O52" s="174">
        <f>ROUND(E52*N52,2)</f>
        <v>0</v>
      </c>
      <c r="P52" s="176"/>
      <c r="Q52" s="176" t="s">
        <v>318</v>
      </c>
      <c r="R52" s="177" t="s">
        <v>319</v>
      </c>
      <c r="S52" s="159">
        <v>0</v>
      </c>
      <c r="T52" s="159">
        <f>ROUND(E52*S52,2)</f>
        <v>0</v>
      </c>
      <c r="U52" s="159"/>
      <c r="V52" s="159" t="s">
        <v>47</v>
      </c>
      <c r="W52" s="149"/>
      <c r="X52" s="149"/>
      <c r="Y52" s="149"/>
      <c r="Z52" s="149"/>
      <c r="AA52" s="149"/>
      <c r="AB52" s="149"/>
      <c r="AC52" s="149"/>
      <c r="AD52" s="149"/>
      <c r="AE52" s="149" t="s">
        <v>2116</v>
      </c>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row>
    <row r="53" spans="1:58" ht="22.5" outlineLevel="1" x14ac:dyDescent="0.2">
      <c r="A53" s="156"/>
      <c r="B53" s="157"/>
      <c r="C53" s="253" t="s">
        <v>2117</v>
      </c>
      <c r="D53" s="254"/>
      <c r="E53" s="254"/>
      <c r="F53" s="254"/>
      <c r="G53" s="254"/>
      <c r="H53" s="159"/>
      <c r="I53" s="159"/>
      <c r="J53" s="159"/>
      <c r="K53" s="159"/>
      <c r="L53" s="159"/>
      <c r="M53" s="159"/>
      <c r="N53" s="158"/>
      <c r="O53" s="158"/>
      <c r="P53" s="159"/>
      <c r="Q53" s="159"/>
      <c r="R53" s="159"/>
      <c r="S53" s="159"/>
      <c r="T53" s="159"/>
      <c r="U53" s="159"/>
      <c r="V53" s="159"/>
      <c r="W53" s="149"/>
      <c r="X53" s="149"/>
      <c r="Y53" s="149"/>
      <c r="Z53" s="149"/>
      <c r="AA53" s="149"/>
      <c r="AB53" s="149"/>
      <c r="AC53" s="149"/>
      <c r="AD53" s="149"/>
      <c r="AE53" s="149" t="s">
        <v>322</v>
      </c>
      <c r="AF53" s="149"/>
      <c r="AG53" s="149"/>
      <c r="AH53" s="149"/>
      <c r="AI53" s="149"/>
      <c r="AJ53" s="149"/>
      <c r="AK53" s="149"/>
      <c r="AL53" s="149"/>
      <c r="AM53" s="149"/>
      <c r="AN53" s="149"/>
      <c r="AO53" s="149"/>
      <c r="AP53" s="149"/>
      <c r="AQ53" s="149"/>
      <c r="AR53" s="149"/>
      <c r="AS53" s="149"/>
      <c r="AT53" s="149"/>
      <c r="AU53" s="149"/>
      <c r="AV53" s="149"/>
      <c r="AW53" s="149"/>
      <c r="AX53" s="149"/>
      <c r="AY53" s="178" t="str">
        <f>C53</f>
        <v>Náklady zhotovitele, související s prováděním zkoušek a revizí předepsaných technickými normami nebo objednatelem a které jsou pro provedení díla nezbytné.</v>
      </c>
      <c r="AZ53" s="149"/>
      <c r="BA53" s="149"/>
      <c r="BB53" s="149"/>
      <c r="BC53" s="149"/>
      <c r="BD53" s="149"/>
      <c r="BE53" s="149"/>
      <c r="BF53" s="149"/>
    </row>
    <row r="54" spans="1:58" outlineLevel="1" x14ac:dyDescent="0.2">
      <c r="A54" s="171">
        <v>26</v>
      </c>
      <c r="B54" s="172" t="s">
        <v>2118</v>
      </c>
      <c r="C54" s="187" t="s">
        <v>2119</v>
      </c>
      <c r="D54" s="173" t="s">
        <v>2115</v>
      </c>
      <c r="E54" s="174">
        <v>1</v>
      </c>
      <c r="F54" s="175"/>
      <c r="G54" s="176">
        <f>ROUND(E54*F54,2)</f>
        <v>0</v>
      </c>
      <c r="H54" s="175">
        <v>0</v>
      </c>
      <c r="I54" s="176">
        <f>ROUND(E54*H54,2)</f>
        <v>0</v>
      </c>
      <c r="J54" s="175">
        <v>3500</v>
      </c>
      <c r="K54" s="176">
        <f>ROUND(E54*J54,2)</f>
        <v>3500</v>
      </c>
      <c r="L54" s="176">
        <v>21</v>
      </c>
      <c r="M54" s="176">
        <f>G54*(1+L54/100)</f>
        <v>0</v>
      </c>
      <c r="N54" s="174">
        <v>0</v>
      </c>
      <c r="O54" s="174">
        <f>ROUND(E54*N54,2)</f>
        <v>0</v>
      </c>
      <c r="P54" s="176"/>
      <c r="Q54" s="176" t="s">
        <v>318</v>
      </c>
      <c r="R54" s="177" t="s">
        <v>319</v>
      </c>
      <c r="S54" s="159">
        <v>0</v>
      </c>
      <c r="T54" s="159">
        <f>ROUND(E54*S54,2)</f>
        <v>0</v>
      </c>
      <c r="U54" s="159"/>
      <c r="V54" s="159" t="s">
        <v>47</v>
      </c>
      <c r="W54" s="149"/>
      <c r="X54" s="149"/>
      <c r="Y54" s="149"/>
      <c r="Z54" s="149"/>
      <c r="AA54" s="149"/>
      <c r="AB54" s="149"/>
      <c r="AC54" s="149"/>
      <c r="AD54" s="149"/>
      <c r="AE54" s="149" t="s">
        <v>2116</v>
      </c>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row>
    <row r="55" spans="1:58" ht="22.5" outlineLevel="1" x14ac:dyDescent="0.2">
      <c r="A55" s="156"/>
      <c r="B55" s="157"/>
      <c r="C55" s="253" t="s">
        <v>2117</v>
      </c>
      <c r="D55" s="254"/>
      <c r="E55" s="254"/>
      <c r="F55" s="254"/>
      <c r="G55" s="254"/>
      <c r="H55" s="159"/>
      <c r="I55" s="159"/>
      <c r="J55" s="159"/>
      <c r="K55" s="159"/>
      <c r="L55" s="159"/>
      <c r="M55" s="159"/>
      <c r="N55" s="158"/>
      <c r="O55" s="158"/>
      <c r="P55" s="159"/>
      <c r="Q55" s="159"/>
      <c r="R55" s="159"/>
      <c r="S55" s="159"/>
      <c r="T55" s="159"/>
      <c r="U55" s="159"/>
      <c r="V55" s="159"/>
      <c r="W55" s="149"/>
      <c r="X55" s="149"/>
      <c r="Y55" s="149"/>
      <c r="Z55" s="149"/>
      <c r="AA55" s="149"/>
      <c r="AB55" s="149"/>
      <c r="AC55" s="149"/>
      <c r="AD55" s="149"/>
      <c r="AE55" s="149" t="s">
        <v>322</v>
      </c>
      <c r="AF55" s="149"/>
      <c r="AG55" s="149"/>
      <c r="AH55" s="149"/>
      <c r="AI55" s="149"/>
      <c r="AJ55" s="149"/>
      <c r="AK55" s="149"/>
      <c r="AL55" s="149"/>
      <c r="AM55" s="149"/>
      <c r="AN55" s="149"/>
      <c r="AO55" s="149"/>
      <c r="AP55" s="149"/>
      <c r="AQ55" s="149"/>
      <c r="AR55" s="149"/>
      <c r="AS55" s="149"/>
      <c r="AT55" s="149"/>
      <c r="AU55" s="149"/>
      <c r="AV55" s="149"/>
      <c r="AW55" s="149"/>
      <c r="AX55" s="149"/>
      <c r="AY55" s="178" t="str">
        <f>C55</f>
        <v>Náklady zhotovitele, související s prováděním zkoušek a revizí předepsaných technickými normami nebo objednatelem a které jsou pro provedení díla nezbytné.</v>
      </c>
      <c r="AZ55" s="149"/>
      <c r="BA55" s="149"/>
      <c r="BB55" s="149"/>
      <c r="BC55" s="149"/>
      <c r="BD55" s="149"/>
      <c r="BE55" s="149"/>
      <c r="BF55" s="149"/>
    </row>
    <row r="56" spans="1:58" x14ac:dyDescent="0.2">
      <c r="A56" s="161" t="s">
        <v>314</v>
      </c>
      <c r="B56" s="162" t="s">
        <v>285</v>
      </c>
      <c r="C56" s="186" t="s">
        <v>28</v>
      </c>
      <c r="D56" s="163"/>
      <c r="E56" s="164"/>
      <c r="F56" s="165"/>
      <c r="G56" s="165">
        <f>SUMIF(AE57:AE60,"&lt;&gt;NOR",G57:G60)</f>
        <v>0</v>
      </c>
      <c r="H56" s="165"/>
      <c r="I56" s="165">
        <f>SUM(I57:I60)</f>
        <v>0</v>
      </c>
      <c r="J56" s="165"/>
      <c r="K56" s="165">
        <f>SUM(K57:K60)</f>
        <v>2150</v>
      </c>
      <c r="L56" s="165"/>
      <c r="M56" s="165">
        <f>SUM(M57:M60)</f>
        <v>0</v>
      </c>
      <c r="N56" s="164"/>
      <c r="O56" s="164">
        <f>SUM(O57:O60)</f>
        <v>0</v>
      </c>
      <c r="P56" s="165"/>
      <c r="Q56" s="165"/>
      <c r="R56" s="166"/>
      <c r="S56" s="160"/>
      <c r="T56" s="160">
        <f>SUM(T57:T60)</f>
        <v>0</v>
      </c>
      <c r="U56" s="160"/>
      <c r="V56" s="160"/>
      <c r="AE56" t="s">
        <v>315</v>
      </c>
    </row>
    <row r="57" spans="1:58" outlineLevel="1" x14ac:dyDescent="0.2">
      <c r="A57" s="171">
        <v>27</v>
      </c>
      <c r="B57" s="172" t="s">
        <v>2120</v>
      </c>
      <c r="C57" s="187" t="s">
        <v>2121</v>
      </c>
      <c r="D57" s="173" t="s">
        <v>2115</v>
      </c>
      <c r="E57" s="174">
        <v>1</v>
      </c>
      <c r="F57" s="175"/>
      <c r="G57" s="176">
        <f>ROUND(E57*F57,2)</f>
        <v>0</v>
      </c>
      <c r="H57" s="175">
        <v>0</v>
      </c>
      <c r="I57" s="176">
        <f>ROUND(E57*H57,2)</f>
        <v>0</v>
      </c>
      <c r="J57" s="175">
        <v>650</v>
      </c>
      <c r="K57" s="176">
        <f>ROUND(E57*J57,2)</f>
        <v>650</v>
      </c>
      <c r="L57" s="176">
        <v>21</v>
      </c>
      <c r="M57" s="176">
        <f>G57*(1+L57/100)</f>
        <v>0</v>
      </c>
      <c r="N57" s="174">
        <v>0</v>
      </c>
      <c r="O57" s="174">
        <f>ROUND(E57*N57,2)</f>
        <v>0</v>
      </c>
      <c r="P57" s="176"/>
      <c r="Q57" s="176" t="s">
        <v>318</v>
      </c>
      <c r="R57" s="177" t="s">
        <v>319</v>
      </c>
      <c r="S57" s="159">
        <v>0</v>
      </c>
      <c r="T57" s="159">
        <f>ROUND(E57*S57,2)</f>
        <v>0</v>
      </c>
      <c r="U57" s="159"/>
      <c r="V57" s="159" t="s">
        <v>47</v>
      </c>
      <c r="W57" s="149"/>
      <c r="X57" s="149"/>
      <c r="Y57" s="149"/>
      <c r="Z57" s="149"/>
      <c r="AA57" s="149"/>
      <c r="AB57" s="149"/>
      <c r="AC57" s="149"/>
      <c r="AD57" s="149"/>
      <c r="AE57" s="149" t="s">
        <v>2116</v>
      </c>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row>
    <row r="58" spans="1:58" outlineLevel="1" x14ac:dyDescent="0.2">
      <c r="A58" s="156"/>
      <c r="B58" s="157"/>
      <c r="C58" s="253" t="s">
        <v>358</v>
      </c>
      <c r="D58" s="254"/>
      <c r="E58" s="254"/>
      <c r="F58" s="254"/>
      <c r="G58" s="254"/>
      <c r="H58" s="159"/>
      <c r="I58" s="159"/>
      <c r="J58" s="159"/>
      <c r="K58" s="159"/>
      <c r="L58" s="159"/>
      <c r="M58" s="159"/>
      <c r="N58" s="158"/>
      <c r="O58" s="158"/>
      <c r="P58" s="159"/>
      <c r="Q58" s="159"/>
      <c r="R58" s="159"/>
      <c r="S58" s="159"/>
      <c r="T58" s="159"/>
      <c r="U58" s="159"/>
      <c r="V58" s="159"/>
      <c r="W58" s="149"/>
      <c r="X58" s="149"/>
      <c r="Y58" s="149"/>
      <c r="Z58" s="149"/>
      <c r="AA58" s="149"/>
      <c r="AB58" s="149"/>
      <c r="AC58" s="149"/>
      <c r="AD58" s="149"/>
      <c r="AE58" s="149" t="s">
        <v>322</v>
      </c>
      <c r="AF58" s="149"/>
      <c r="AG58" s="149"/>
      <c r="AH58" s="149"/>
      <c r="AI58" s="149"/>
      <c r="AJ58" s="149"/>
      <c r="AK58" s="149"/>
      <c r="AL58" s="149"/>
      <c r="AM58" s="149"/>
      <c r="AN58" s="149"/>
      <c r="AO58" s="149"/>
      <c r="AP58" s="149"/>
      <c r="AQ58" s="149"/>
      <c r="AR58" s="149"/>
      <c r="AS58" s="149"/>
      <c r="AT58" s="149"/>
      <c r="AU58" s="149"/>
      <c r="AV58" s="149"/>
      <c r="AW58" s="149"/>
      <c r="AX58" s="149"/>
      <c r="AY58" s="178" t="str">
        <f>C58</f>
        <v>Náklady na individuální zkoušky dodaných a smontovaných technologických zařízení včetně komplexního vyzkoušení.</v>
      </c>
      <c r="AZ58" s="149"/>
      <c r="BA58" s="149"/>
      <c r="BB58" s="149"/>
      <c r="BC58" s="149"/>
      <c r="BD58" s="149"/>
      <c r="BE58" s="149"/>
      <c r="BF58" s="149"/>
    </row>
    <row r="59" spans="1:58" outlineLevel="1" x14ac:dyDescent="0.2">
      <c r="A59" s="171">
        <v>28</v>
      </c>
      <c r="B59" s="172" t="s">
        <v>2122</v>
      </c>
      <c r="C59" s="187" t="s">
        <v>2123</v>
      </c>
      <c r="D59" s="173" t="s">
        <v>2115</v>
      </c>
      <c r="E59" s="174">
        <v>1</v>
      </c>
      <c r="F59" s="175"/>
      <c r="G59" s="176">
        <f>ROUND(E59*F59,2)</f>
        <v>0</v>
      </c>
      <c r="H59" s="175">
        <v>0</v>
      </c>
      <c r="I59" s="176">
        <f>ROUND(E59*H59,2)</f>
        <v>0</v>
      </c>
      <c r="J59" s="175">
        <v>1500</v>
      </c>
      <c r="K59" s="176">
        <f>ROUND(E59*J59,2)</f>
        <v>1500</v>
      </c>
      <c r="L59" s="176">
        <v>21</v>
      </c>
      <c r="M59" s="176">
        <f>G59*(1+L59/100)</f>
        <v>0</v>
      </c>
      <c r="N59" s="174">
        <v>0</v>
      </c>
      <c r="O59" s="174">
        <f>ROUND(E59*N59,2)</f>
        <v>0</v>
      </c>
      <c r="P59" s="176"/>
      <c r="Q59" s="176" t="s">
        <v>318</v>
      </c>
      <c r="R59" s="177" t="s">
        <v>319</v>
      </c>
      <c r="S59" s="159">
        <v>0</v>
      </c>
      <c r="T59" s="159">
        <f>ROUND(E59*S59,2)</f>
        <v>0</v>
      </c>
      <c r="U59" s="159"/>
      <c r="V59" s="159" t="s">
        <v>47</v>
      </c>
      <c r="W59" s="149"/>
      <c r="X59" s="149"/>
      <c r="Y59" s="149"/>
      <c r="Z59" s="149"/>
      <c r="AA59" s="149"/>
      <c r="AB59" s="149"/>
      <c r="AC59" s="149"/>
      <c r="AD59" s="149"/>
      <c r="AE59" s="149" t="s">
        <v>2116</v>
      </c>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row>
    <row r="60" spans="1:58" outlineLevel="1" x14ac:dyDescent="0.2">
      <c r="A60" s="156"/>
      <c r="B60" s="157"/>
      <c r="C60" s="253" t="s">
        <v>358</v>
      </c>
      <c r="D60" s="254"/>
      <c r="E60" s="254"/>
      <c r="F60" s="254"/>
      <c r="G60" s="254"/>
      <c r="H60" s="159"/>
      <c r="I60" s="159"/>
      <c r="J60" s="159"/>
      <c r="K60" s="159"/>
      <c r="L60" s="159"/>
      <c r="M60" s="159"/>
      <c r="N60" s="158"/>
      <c r="O60" s="158"/>
      <c r="P60" s="159"/>
      <c r="Q60" s="159"/>
      <c r="R60" s="159"/>
      <c r="S60" s="159"/>
      <c r="T60" s="159"/>
      <c r="U60" s="159"/>
      <c r="V60" s="159"/>
      <c r="W60" s="149"/>
      <c r="X60" s="149"/>
      <c r="Y60" s="149"/>
      <c r="Z60" s="149"/>
      <c r="AA60" s="149"/>
      <c r="AB60" s="149"/>
      <c r="AC60" s="149"/>
      <c r="AD60" s="149"/>
      <c r="AE60" s="149" t="s">
        <v>322</v>
      </c>
      <c r="AF60" s="149"/>
      <c r="AG60" s="149"/>
      <c r="AH60" s="149"/>
      <c r="AI60" s="149"/>
      <c r="AJ60" s="149"/>
      <c r="AK60" s="149"/>
      <c r="AL60" s="149"/>
      <c r="AM60" s="149"/>
      <c r="AN60" s="149"/>
      <c r="AO60" s="149"/>
      <c r="AP60" s="149"/>
      <c r="AQ60" s="149"/>
      <c r="AR60" s="149"/>
      <c r="AS60" s="149"/>
      <c r="AT60" s="149"/>
      <c r="AU60" s="149"/>
      <c r="AV60" s="149"/>
      <c r="AW60" s="149"/>
      <c r="AX60" s="149"/>
      <c r="AY60" s="178" t="str">
        <f>C60</f>
        <v>Náklady na individuální zkoušky dodaných a smontovaných technologických zařízení včetně komplexního vyzkoušení.</v>
      </c>
      <c r="AZ60" s="149"/>
      <c r="BA60" s="149"/>
      <c r="BB60" s="149"/>
      <c r="BC60" s="149"/>
      <c r="BD60" s="149"/>
      <c r="BE60" s="149"/>
      <c r="BF60" s="149"/>
    </row>
    <row r="61" spans="1:58" x14ac:dyDescent="0.2">
      <c r="A61" s="3"/>
      <c r="B61" s="4"/>
      <c r="C61" s="189"/>
      <c r="D61" s="6"/>
      <c r="E61" s="3"/>
      <c r="F61" s="3"/>
      <c r="G61" s="3"/>
      <c r="H61" s="3"/>
      <c r="I61" s="3"/>
      <c r="J61" s="3"/>
      <c r="K61" s="3"/>
      <c r="L61" s="3"/>
      <c r="M61" s="3"/>
      <c r="N61" s="3"/>
      <c r="O61" s="3"/>
      <c r="P61" s="3"/>
      <c r="Q61" s="3"/>
      <c r="R61" s="3"/>
      <c r="S61" s="3"/>
      <c r="T61" s="3"/>
      <c r="U61" s="3"/>
      <c r="V61" s="3"/>
      <c r="AC61">
        <v>15</v>
      </c>
      <c r="AD61">
        <v>21</v>
      </c>
      <c r="AE61" t="s">
        <v>301</v>
      </c>
    </row>
    <row r="62" spans="1:58" x14ac:dyDescent="0.2">
      <c r="A62" s="152"/>
      <c r="B62" s="153" t="s">
        <v>29</v>
      </c>
      <c r="C62" s="190"/>
      <c r="D62" s="154"/>
      <c r="E62" s="155"/>
      <c r="F62" s="155"/>
      <c r="G62" s="170">
        <f>G8+G26+G29+G47+G51+G56</f>
        <v>0</v>
      </c>
      <c r="H62" s="3"/>
      <c r="I62" s="3"/>
      <c r="J62" s="3"/>
      <c r="K62" s="3"/>
      <c r="L62" s="3"/>
      <c r="M62" s="3"/>
      <c r="N62" s="3"/>
      <c r="O62" s="3"/>
      <c r="P62" s="3"/>
      <c r="Q62" s="3"/>
      <c r="R62" s="3"/>
      <c r="S62" s="3"/>
      <c r="T62" s="3"/>
      <c r="U62" s="3"/>
      <c r="V62" s="3"/>
      <c r="AC62">
        <f>SUMIF(L7:L60,AC61,G7:G60)</f>
        <v>0</v>
      </c>
      <c r="AD62">
        <f>SUMIF(L7:L60,AD61,G7:G60)</f>
        <v>0</v>
      </c>
      <c r="AE62" t="s">
        <v>390</v>
      </c>
    </row>
    <row r="63" spans="1:58" x14ac:dyDescent="0.2">
      <c r="C63" s="191"/>
      <c r="D63" s="10"/>
      <c r="AE63" t="s">
        <v>391</v>
      </c>
    </row>
    <row r="64" spans="1:58"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3">
    <mergeCell ref="C50:G50"/>
    <mergeCell ref="C53:G53"/>
    <mergeCell ref="C55:G55"/>
    <mergeCell ref="C58:G58"/>
    <mergeCell ref="C60:G60"/>
    <mergeCell ref="C49:G49"/>
    <mergeCell ref="C14:G14"/>
    <mergeCell ref="C16:G16"/>
    <mergeCell ref="C19:G19"/>
    <mergeCell ref="C20:G20"/>
    <mergeCell ref="C22:G22"/>
    <mergeCell ref="C24:G24"/>
    <mergeCell ref="C28:G28"/>
    <mergeCell ref="C31:G31"/>
    <mergeCell ref="C33:G33"/>
    <mergeCell ref="C36:G36"/>
    <mergeCell ref="C38:G38"/>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0E4D-EDD8-4716-9AF7-B018DDE95946}">
  <sheetPr>
    <outlinePr summaryBelow="0"/>
  </sheetPr>
  <dimension ref="A1:BD5000"/>
  <sheetViews>
    <sheetView workbookViewId="0">
      <pane ySplit="7" topLeftCell="A8" activePane="bottomLeft" state="frozen"/>
      <selection pane="bottomLeft" activeCell="F17" sqref="F17"/>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72</v>
      </c>
      <c r="C3" s="256" t="s">
        <v>73</v>
      </c>
      <c r="D3" s="257"/>
      <c r="E3" s="257"/>
      <c r="F3" s="257"/>
      <c r="G3" s="258"/>
      <c r="Y3" s="123" t="s">
        <v>288</v>
      </c>
      <c r="AC3" t="s">
        <v>291</v>
      </c>
    </row>
    <row r="4" spans="1:56" ht="24.95" customHeight="1" x14ac:dyDescent="0.2">
      <c r="A4" s="142" t="s">
        <v>9</v>
      </c>
      <c r="B4" s="143" t="s">
        <v>52</v>
      </c>
      <c r="C4" s="259" t="s">
        <v>74</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114</v>
      </c>
      <c r="C8" s="186" t="s">
        <v>158</v>
      </c>
      <c r="D8" s="163"/>
      <c r="E8" s="164"/>
      <c r="F8" s="165"/>
      <c r="G8" s="165">
        <f>SUMIF(AC9:AC11,"&lt;&gt;NOR",G9:G11)</f>
        <v>0</v>
      </c>
      <c r="H8" s="165"/>
      <c r="I8" s="165">
        <f>SUM(I9:I11)</f>
        <v>69750</v>
      </c>
      <c r="J8" s="165"/>
      <c r="K8" s="165">
        <f>SUM(K9:K11)</f>
        <v>30500</v>
      </c>
      <c r="L8" s="165"/>
      <c r="M8" s="165">
        <f>SUM(M9:M11)</f>
        <v>0</v>
      </c>
      <c r="N8" s="165"/>
      <c r="O8" s="165"/>
      <c r="P8" s="166"/>
      <c r="Q8" s="160"/>
      <c r="R8" s="160">
        <f>SUM(R9:R11)</f>
        <v>0</v>
      </c>
      <c r="S8" s="160"/>
      <c r="T8" s="160"/>
      <c r="AC8" t="s">
        <v>315</v>
      </c>
    </row>
    <row r="9" spans="1:56" outlineLevel="1" x14ac:dyDescent="0.2">
      <c r="A9" s="179">
        <v>1</v>
      </c>
      <c r="B9" s="180" t="s">
        <v>2124</v>
      </c>
      <c r="C9" s="188" t="s">
        <v>2125</v>
      </c>
      <c r="D9" s="181" t="s">
        <v>921</v>
      </c>
      <c r="E9" s="182">
        <v>14</v>
      </c>
      <c r="F9" s="183"/>
      <c r="G9" s="184">
        <f>ROUND(E9*F9,2)</f>
        <v>0</v>
      </c>
      <c r="H9" s="183">
        <v>3800</v>
      </c>
      <c r="I9" s="184">
        <f>ROUND(E9*H9,2)</f>
        <v>53200</v>
      </c>
      <c r="J9" s="183">
        <v>2000</v>
      </c>
      <c r="K9" s="184">
        <f>ROUND(E9*J9,2)</f>
        <v>28000</v>
      </c>
      <c r="L9" s="184">
        <v>21</v>
      </c>
      <c r="M9" s="184">
        <f>G9*(1+L9/100)</f>
        <v>0</v>
      </c>
      <c r="N9" s="184"/>
      <c r="O9" s="184" t="s">
        <v>318</v>
      </c>
      <c r="P9" s="185" t="s">
        <v>319</v>
      </c>
      <c r="Q9" s="159">
        <v>0</v>
      </c>
      <c r="R9" s="159">
        <f>ROUND(E9*Q9,2)</f>
        <v>0</v>
      </c>
      <c r="S9" s="159"/>
      <c r="T9" s="159" t="s">
        <v>207</v>
      </c>
      <c r="U9" s="149"/>
      <c r="V9" s="149"/>
      <c r="W9" s="149"/>
      <c r="X9" s="149"/>
      <c r="Y9" s="149"/>
      <c r="Z9" s="149"/>
      <c r="AA9" s="149"/>
      <c r="AB9" s="149"/>
      <c r="AC9" s="149" t="s">
        <v>396</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outlineLevel="1" x14ac:dyDescent="0.2">
      <c r="A10" s="179">
        <v>2</v>
      </c>
      <c r="B10" s="180" t="s">
        <v>2126</v>
      </c>
      <c r="C10" s="188" t="s">
        <v>2127</v>
      </c>
      <c r="D10" s="181" t="s">
        <v>921</v>
      </c>
      <c r="E10" s="182">
        <v>4</v>
      </c>
      <c r="F10" s="183"/>
      <c r="G10" s="184">
        <f>ROUND(E10*F10,2)</f>
        <v>0</v>
      </c>
      <c r="H10" s="183">
        <v>3800</v>
      </c>
      <c r="I10" s="184">
        <f>ROUND(E10*H10,2)</f>
        <v>15200</v>
      </c>
      <c r="J10" s="183">
        <v>0</v>
      </c>
      <c r="K10" s="184">
        <f>ROUND(E10*J10,2)</f>
        <v>0</v>
      </c>
      <c r="L10" s="184">
        <v>21</v>
      </c>
      <c r="M10" s="184">
        <f>G10*(1+L10/100)</f>
        <v>0</v>
      </c>
      <c r="N10" s="184"/>
      <c r="O10" s="184" t="s">
        <v>318</v>
      </c>
      <c r="P10" s="185" t="s">
        <v>319</v>
      </c>
      <c r="Q10" s="159">
        <v>0</v>
      </c>
      <c r="R10" s="159">
        <f>ROUND(E10*Q10,2)</f>
        <v>0</v>
      </c>
      <c r="S10" s="159"/>
      <c r="T10" s="159" t="s">
        <v>1686</v>
      </c>
      <c r="U10" s="149"/>
      <c r="V10" s="149"/>
      <c r="W10" s="149"/>
      <c r="X10" s="149"/>
      <c r="Y10" s="149"/>
      <c r="Z10" s="149"/>
      <c r="AA10" s="149"/>
      <c r="AB10" s="149"/>
      <c r="AC10" s="149" t="s">
        <v>2128</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outlineLevel="1" x14ac:dyDescent="0.2">
      <c r="A11" s="179">
        <v>3</v>
      </c>
      <c r="B11" s="180" t="s">
        <v>2129</v>
      </c>
      <c r="C11" s="188" t="s">
        <v>2130</v>
      </c>
      <c r="D11" s="181" t="s">
        <v>921</v>
      </c>
      <c r="E11" s="182">
        <v>1</v>
      </c>
      <c r="F11" s="183"/>
      <c r="G11" s="184">
        <f>ROUND(E11*F11,2)</f>
        <v>0</v>
      </c>
      <c r="H11" s="183">
        <v>1350</v>
      </c>
      <c r="I11" s="184">
        <f>ROUND(E11*H11,2)</f>
        <v>1350</v>
      </c>
      <c r="J11" s="183">
        <v>2500</v>
      </c>
      <c r="K11" s="184">
        <f>ROUND(E11*J11,2)</f>
        <v>2500</v>
      </c>
      <c r="L11" s="184">
        <v>21</v>
      </c>
      <c r="M11" s="184">
        <f>G11*(1+L11/100)</f>
        <v>0</v>
      </c>
      <c r="N11" s="184"/>
      <c r="O11" s="184" t="s">
        <v>318</v>
      </c>
      <c r="P11" s="185" t="s">
        <v>319</v>
      </c>
      <c r="Q11" s="159">
        <v>0</v>
      </c>
      <c r="R11" s="159">
        <f>ROUND(E11*Q11,2)</f>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x14ac:dyDescent="0.2">
      <c r="A12" s="161" t="s">
        <v>314</v>
      </c>
      <c r="B12" s="162" t="s">
        <v>116</v>
      </c>
      <c r="C12" s="186" t="s">
        <v>161</v>
      </c>
      <c r="D12" s="163"/>
      <c r="E12" s="164"/>
      <c r="F12" s="165"/>
      <c r="G12" s="165">
        <f>SUMIF(AC13:AC15,"&lt;&gt;NOR",G13:G15)</f>
        <v>0</v>
      </c>
      <c r="H12" s="165"/>
      <c r="I12" s="165">
        <f>SUM(I13:I15)</f>
        <v>54530</v>
      </c>
      <c r="J12" s="165"/>
      <c r="K12" s="165">
        <f>SUM(K13:K15)</f>
        <v>53400</v>
      </c>
      <c r="L12" s="165"/>
      <c r="M12" s="165">
        <f>SUM(M13:M15)</f>
        <v>0</v>
      </c>
      <c r="N12" s="165"/>
      <c r="O12" s="165"/>
      <c r="P12" s="166"/>
      <c r="Q12" s="160"/>
      <c r="R12" s="160">
        <f>SUM(R13:R15)</f>
        <v>0</v>
      </c>
      <c r="S12" s="160"/>
      <c r="T12" s="160"/>
      <c r="AC12" t="s">
        <v>315</v>
      </c>
    </row>
    <row r="13" spans="1:56" ht="22.5" outlineLevel="1" x14ac:dyDescent="0.2">
      <c r="A13" s="179">
        <v>4</v>
      </c>
      <c r="B13" s="180" t="s">
        <v>164</v>
      </c>
      <c r="C13" s="188" t="s">
        <v>2131</v>
      </c>
      <c r="D13" s="181" t="s">
        <v>730</v>
      </c>
      <c r="E13" s="182">
        <v>24</v>
      </c>
      <c r="F13" s="183"/>
      <c r="G13" s="184">
        <f>ROUND(E13*F13,2)</f>
        <v>0</v>
      </c>
      <c r="H13" s="183">
        <v>780</v>
      </c>
      <c r="I13" s="184">
        <f>ROUND(E13*H13,2)</f>
        <v>18720</v>
      </c>
      <c r="J13" s="183">
        <v>800</v>
      </c>
      <c r="K13" s="184">
        <f>ROUND(E13*J13,2)</f>
        <v>19200</v>
      </c>
      <c r="L13" s="184">
        <v>21</v>
      </c>
      <c r="M13" s="184">
        <f>G13*(1+L13/100)</f>
        <v>0</v>
      </c>
      <c r="N13" s="184"/>
      <c r="O13" s="184" t="s">
        <v>318</v>
      </c>
      <c r="P13" s="185" t="s">
        <v>319</v>
      </c>
      <c r="Q13" s="159">
        <v>0</v>
      </c>
      <c r="R13" s="159">
        <f>ROUND(E13*Q13,2)</f>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ht="22.5" outlineLevel="1" x14ac:dyDescent="0.2">
      <c r="A14" s="179">
        <v>5</v>
      </c>
      <c r="B14" s="180" t="s">
        <v>167</v>
      </c>
      <c r="C14" s="188" t="s">
        <v>2132</v>
      </c>
      <c r="D14" s="181" t="s">
        <v>730</v>
      </c>
      <c r="E14" s="182">
        <v>36</v>
      </c>
      <c r="F14" s="183"/>
      <c r="G14" s="184">
        <f>ROUND(E14*F14,2)</f>
        <v>0</v>
      </c>
      <c r="H14" s="183">
        <v>960</v>
      </c>
      <c r="I14" s="184">
        <f>ROUND(E14*H14,2)</f>
        <v>34560</v>
      </c>
      <c r="J14" s="183">
        <v>900</v>
      </c>
      <c r="K14" s="184">
        <f>ROUND(E14*J14,2)</f>
        <v>32400</v>
      </c>
      <c r="L14" s="184">
        <v>21</v>
      </c>
      <c r="M14" s="184">
        <f>G14*(1+L14/100)</f>
        <v>0</v>
      </c>
      <c r="N14" s="184"/>
      <c r="O14" s="184" t="s">
        <v>318</v>
      </c>
      <c r="P14" s="185" t="s">
        <v>319</v>
      </c>
      <c r="Q14" s="159">
        <v>0</v>
      </c>
      <c r="R14" s="159">
        <f>ROUND(E14*Q14,2)</f>
        <v>0</v>
      </c>
      <c r="S14" s="159"/>
      <c r="T14" s="159" t="s">
        <v>207</v>
      </c>
      <c r="U14" s="149"/>
      <c r="V14" s="149"/>
      <c r="W14" s="149"/>
      <c r="X14" s="149"/>
      <c r="Y14" s="149"/>
      <c r="Z14" s="149"/>
      <c r="AA14" s="149"/>
      <c r="AB14" s="149"/>
      <c r="AC14" s="149" t="s">
        <v>396</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outlineLevel="1" x14ac:dyDescent="0.2">
      <c r="A15" s="179">
        <v>6</v>
      </c>
      <c r="B15" s="180" t="s">
        <v>2133</v>
      </c>
      <c r="C15" s="188" t="s">
        <v>2134</v>
      </c>
      <c r="D15" s="181" t="s">
        <v>921</v>
      </c>
      <c r="E15" s="182">
        <v>1</v>
      </c>
      <c r="F15" s="183"/>
      <c r="G15" s="184">
        <f>ROUND(E15*F15,2)</f>
        <v>0</v>
      </c>
      <c r="H15" s="183">
        <v>1250</v>
      </c>
      <c r="I15" s="184">
        <f>ROUND(E15*H15,2)</f>
        <v>1250</v>
      </c>
      <c r="J15" s="183">
        <v>1800</v>
      </c>
      <c r="K15" s="184">
        <f>ROUND(E15*J15,2)</f>
        <v>1800</v>
      </c>
      <c r="L15" s="184">
        <v>21</v>
      </c>
      <c r="M15" s="184">
        <f>G15*(1+L15/100)</f>
        <v>0</v>
      </c>
      <c r="N15" s="184"/>
      <c r="O15" s="184" t="s">
        <v>318</v>
      </c>
      <c r="P15" s="185" t="s">
        <v>319</v>
      </c>
      <c r="Q15" s="159">
        <v>0</v>
      </c>
      <c r="R15" s="159">
        <f>ROUND(E15*Q15,2)</f>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x14ac:dyDescent="0.2">
      <c r="A16" s="161" t="s">
        <v>314</v>
      </c>
      <c r="B16" s="162" t="s">
        <v>118</v>
      </c>
      <c r="C16" s="186" t="s">
        <v>169</v>
      </c>
      <c r="D16" s="163"/>
      <c r="E16" s="164"/>
      <c r="F16" s="165"/>
      <c r="G16" s="165">
        <f>SUMIF(AC17:AC17,"&lt;&gt;NOR",G17:G17)</f>
        <v>0</v>
      </c>
      <c r="H16" s="165"/>
      <c r="I16" s="165">
        <f>SUM(I17:I17)</f>
        <v>0</v>
      </c>
      <c r="J16" s="165"/>
      <c r="K16" s="165">
        <f>SUM(K17:K17)</f>
        <v>15000</v>
      </c>
      <c r="L16" s="165"/>
      <c r="M16" s="165">
        <f>SUM(M17:M17)</f>
        <v>0</v>
      </c>
      <c r="N16" s="165"/>
      <c r="O16" s="165"/>
      <c r="P16" s="166"/>
      <c r="Q16" s="160"/>
      <c r="R16" s="160">
        <f>SUM(R17:R17)</f>
        <v>0</v>
      </c>
      <c r="S16" s="160"/>
      <c r="T16" s="160"/>
      <c r="AC16" t="s">
        <v>315</v>
      </c>
    </row>
    <row r="17" spans="1:56" outlineLevel="1" x14ac:dyDescent="0.2">
      <c r="A17" s="171">
        <v>7</v>
      </c>
      <c r="B17" s="172" t="s">
        <v>1547</v>
      </c>
      <c r="C17" s="187" t="s">
        <v>2135</v>
      </c>
      <c r="D17" s="173" t="s">
        <v>519</v>
      </c>
      <c r="E17" s="174">
        <v>1</v>
      </c>
      <c r="F17" s="175"/>
      <c r="G17" s="176">
        <f>ROUND(E17*F17,2)</f>
        <v>0</v>
      </c>
      <c r="H17" s="175">
        <v>0</v>
      </c>
      <c r="I17" s="176">
        <f>ROUND(E17*H17,2)</f>
        <v>0</v>
      </c>
      <c r="J17" s="175">
        <v>15000</v>
      </c>
      <c r="K17" s="176">
        <f>ROUND(E17*J17,2)</f>
        <v>15000</v>
      </c>
      <c r="L17" s="176">
        <v>21</v>
      </c>
      <c r="M17" s="176">
        <f>G17*(1+L17/100)</f>
        <v>0</v>
      </c>
      <c r="N17" s="176"/>
      <c r="O17" s="176" t="s">
        <v>318</v>
      </c>
      <c r="P17" s="177" t="s">
        <v>319</v>
      </c>
      <c r="Q17" s="159">
        <v>0</v>
      </c>
      <c r="R17" s="159">
        <f>ROUND(E17*Q17,2)</f>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x14ac:dyDescent="0.2">
      <c r="A18" s="3"/>
      <c r="B18" s="4"/>
      <c r="C18" s="189"/>
      <c r="D18" s="6"/>
      <c r="E18" s="3"/>
      <c r="F18" s="3"/>
      <c r="G18" s="3"/>
      <c r="H18" s="3"/>
      <c r="I18" s="3"/>
      <c r="J18" s="3"/>
      <c r="K18" s="3"/>
      <c r="L18" s="3"/>
      <c r="M18" s="3"/>
      <c r="N18" s="3"/>
      <c r="O18" s="3"/>
      <c r="P18" s="3"/>
      <c r="Q18" s="3"/>
      <c r="R18" s="3"/>
      <c r="S18" s="3"/>
      <c r="T18" s="3"/>
      <c r="AA18">
        <v>15</v>
      </c>
      <c r="AB18">
        <v>21</v>
      </c>
      <c r="AC18" t="s">
        <v>301</v>
      </c>
    </row>
    <row r="19" spans="1:56" x14ac:dyDescent="0.2">
      <c r="A19" s="152"/>
      <c r="B19" s="153" t="s">
        <v>29</v>
      </c>
      <c r="C19" s="190"/>
      <c r="D19" s="154"/>
      <c r="E19" s="155"/>
      <c r="F19" s="155"/>
      <c r="G19" s="170">
        <f>G8+G12+G16</f>
        <v>0</v>
      </c>
      <c r="H19" s="3"/>
      <c r="I19" s="3"/>
      <c r="J19" s="3"/>
      <c r="K19" s="3"/>
      <c r="L19" s="3"/>
      <c r="M19" s="3"/>
      <c r="N19" s="3"/>
      <c r="O19" s="3"/>
      <c r="P19" s="3"/>
      <c r="Q19" s="3"/>
      <c r="R19" s="3"/>
      <c r="S19" s="3"/>
      <c r="T19" s="3"/>
      <c r="AA19">
        <f>SUMIF(L7:L17,AA18,G7:G17)</f>
        <v>0</v>
      </c>
      <c r="AB19">
        <f>SUMIF(L7:L17,AB18,G7:G17)</f>
        <v>0</v>
      </c>
      <c r="AC19" t="s">
        <v>390</v>
      </c>
    </row>
    <row r="20" spans="1:56" x14ac:dyDescent="0.2">
      <c r="C20" s="191"/>
      <c r="D20" s="10"/>
      <c r="AC20" t="s">
        <v>391</v>
      </c>
    </row>
    <row r="21" spans="1:56" x14ac:dyDescent="0.2">
      <c r="D21" s="10"/>
    </row>
    <row r="22" spans="1:56" x14ac:dyDescent="0.2">
      <c r="D22" s="10"/>
    </row>
    <row r="23" spans="1:56" x14ac:dyDescent="0.2">
      <c r="D23" s="10"/>
    </row>
    <row r="24" spans="1:56" x14ac:dyDescent="0.2">
      <c r="D24" s="10"/>
    </row>
    <row r="25" spans="1:56" x14ac:dyDescent="0.2">
      <c r="D25" s="10"/>
    </row>
    <row r="26" spans="1:56" x14ac:dyDescent="0.2">
      <c r="D26" s="10"/>
    </row>
    <row r="27" spans="1:56" x14ac:dyDescent="0.2">
      <c r="D27" s="10"/>
    </row>
    <row r="28" spans="1:56" x14ac:dyDescent="0.2">
      <c r="D28" s="10"/>
    </row>
    <row r="29" spans="1:56" x14ac:dyDescent="0.2">
      <c r="D29" s="10"/>
    </row>
    <row r="30" spans="1:56" x14ac:dyDescent="0.2">
      <c r="D30" s="10"/>
    </row>
    <row r="31" spans="1:56" x14ac:dyDescent="0.2">
      <c r="D31" s="10"/>
    </row>
    <row r="32" spans="1:56"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1B9C-D700-4DB7-B164-9A774B4485B6}">
  <sheetPr>
    <outlinePr summaryBelow="0"/>
  </sheetPr>
  <dimension ref="A1:BD5000"/>
  <sheetViews>
    <sheetView workbookViewId="0">
      <pane ySplit="7" topLeftCell="A51" activePane="bottomLeft" state="frozen"/>
      <selection pane="bottomLeft" activeCell="F61" sqref="F6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75</v>
      </c>
      <c r="C3" s="256" t="s">
        <v>76</v>
      </c>
      <c r="D3" s="257"/>
      <c r="E3" s="257"/>
      <c r="F3" s="257"/>
      <c r="G3" s="258"/>
      <c r="Y3" s="123" t="s">
        <v>288</v>
      </c>
      <c r="AC3" t="s">
        <v>291</v>
      </c>
    </row>
    <row r="4" spans="1:56" ht="24.95" customHeight="1" x14ac:dyDescent="0.2">
      <c r="A4" s="142" t="s">
        <v>9</v>
      </c>
      <c r="B4" s="143" t="s">
        <v>52</v>
      </c>
      <c r="C4" s="259" t="s">
        <v>76</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114</v>
      </c>
      <c r="C8" s="186" t="s">
        <v>160</v>
      </c>
      <c r="D8" s="163"/>
      <c r="E8" s="164"/>
      <c r="F8" s="165"/>
      <c r="G8" s="165">
        <f>SUMIF(AC9:AC19,"&lt;&gt;NOR",G9:G19)</f>
        <v>0</v>
      </c>
      <c r="H8" s="165"/>
      <c r="I8" s="165">
        <f>SUM(I9:I19)</f>
        <v>251016</v>
      </c>
      <c r="J8" s="165"/>
      <c r="K8" s="165">
        <f>SUM(K9:K19)</f>
        <v>22600</v>
      </c>
      <c r="L8" s="165"/>
      <c r="M8" s="165">
        <f>SUM(M9:M19)</f>
        <v>0</v>
      </c>
      <c r="N8" s="165"/>
      <c r="O8" s="165"/>
      <c r="P8" s="166"/>
      <c r="Q8" s="160"/>
      <c r="R8" s="160">
        <f>SUM(R9:R19)</f>
        <v>0</v>
      </c>
      <c r="S8" s="160"/>
      <c r="T8" s="160"/>
      <c r="AC8" t="s">
        <v>315</v>
      </c>
    </row>
    <row r="9" spans="1:56" outlineLevel="1" x14ac:dyDescent="0.2">
      <c r="A9" s="179">
        <v>1</v>
      </c>
      <c r="B9" s="180" t="s">
        <v>2124</v>
      </c>
      <c r="C9" s="188" t="s">
        <v>2136</v>
      </c>
      <c r="D9" s="181" t="s">
        <v>921</v>
      </c>
      <c r="E9" s="182">
        <v>2</v>
      </c>
      <c r="F9" s="183"/>
      <c r="G9" s="184">
        <f t="shared" ref="G9:G19" si="0">ROUND(E9*F9,2)</f>
        <v>0</v>
      </c>
      <c r="H9" s="183">
        <v>6750</v>
      </c>
      <c r="I9" s="184">
        <f t="shared" ref="I9:I19" si="1">ROUND(E9*H9,2)</f>
        <v>13500</v>
      </c>
      <c r="J9" s="183">
        <v>0</v>
      </c>
      <c r="K9" s="184">
        <f t="shared" ref="K9:K19" si="2">ROUND(E9*J9,2)</f>
        <v>0</v>
      </c>
      <c r="L9" s="184">
        <v>21</v>
      </c>
      <c r="M9" s="184">
        <f t="shared" ref="M9:M19" si="3">G9*(1+L9/100)</f>
        <v>0</v>
      </c>
      <c r="N9" s="184"/>
      <c r="O9" s="184" t="s">
        <v>318</v>
      </c>
      <c r="P9" s="185" t="s">
        <v>319</v>
      </c>
      <c r="Q9" s="159">
        <v>0</v>
      </c>
      <c r="R9" s="159">
        <f t="shared" ref="R9:R19" si="4">ROUND(E9*Q9,2)</f>
        <v>0</v>
      </c>
      <c r="S9" s="159"/>
      <c r="T9" s="159" t="s">
        <v>1686</v>
      </c>
      <c r="U9" s="149"/>
      <c r="V9" s="149"/>
      <c r="W9" s="149"/>
      <c r="X9" s="149"/>
      <c r="Y9" s="149"/>
      <c r="Z9" s="149"/>
      <c r="AA9" s="149"/>
      <c r="AB9" s="149"/>
      <c r="AC9" s="149" t="s">
        <v>2128</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outlineLevel="1" x14ac:dyDescent="0.2">
      <c r="A10" s="179">
        <v>2</v>
      </c>
      <c r="B10" s="180" t="s">
        <v>2126</v>
      </c>
      <c r="C10" s="188" t="s">
        <v>2137</v>
      </c>
      <c r="D10" s="181" t="s">
        <v>921</v>
      </c>
      <c r="E10" s="182">
        <v>4</v>
      </c>
      <c r="F10" s="183"/>
      <c r="G10" s="184">
        <f t="shared" si="0"/>
        <v>0</v>
      </c>
      <c r="H10" s="183">
        <v>250</v>
      </c>
      <c r="I10" s="184">
        <f t="shared" si="1"/>
        <v>1000</v>
      </c>
      <c r="J10" s="183">
        <v>0</v>
      </c>
      <c r="K10" s="184">
        <f t="shared" si="2"/>
        <v>0</v>
      </c>
      <c r="L10" s="184">
        <v>21</v>
      </c>
      <c r="M10" s="184">
        <f t="shared" si="3"/>
        <v>0</v>
      </c>
      <c r="N10" s="184"/>
      <c r="O10" s="184" t="s">
        <v>318</v>
      </c>
      <c r="P10" s="185" t="s">
        <v>319</v>
      </c>
      <c r="Q10" s="159">
        <v>0</v>
      </c>
      <c r="R10" s="159">
        <f t="shared" si="4"/>
        <v>0</v>
      </c>
      <c r="S10" s="159"/>
      <c r="T10" s="159" t="s">
        <v>1686</v>
      </c>
      <c r="U10" s="149"/>
      <c r="V10" s="149"/>
      <c r="W10" s="149"/>
      <c r="X10" s="149"/>
      <c r="Y10" s="149"/>
      <c r="Z10" s="149"/>
      <c r="AA10" s="149"/>
      <c r="AB10" s="149"/>
      <c r="AC10" s="149" t="s">
        <v>2128</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outlineLevel="1" x14ac:dyDescent="0.2">
      <c r="A11" s="179">
        <v>3</v>
      </c>
      <c r="B11" s="180" t="s">
        <v>2129</v>
      </c>
      <c r="C11" s="188" t="s">
        <v>2138</v>
      </c>
      <c r="D11" s="181" t="s">
        <v>921</v>
      </c>
      <c r="E11" s="182">
        <v>6</v>
      </c>
      <c r="F11" s="183"/>
      <c r="G11" s="184">
        <f t="shared" si="0"/>
        <v>0</v>
      </c>
      <c r="H11" s="183">
        <v>3887</v>
      </c>
      <c r="I11" s="184">
        <f t="shared" si="1"/>
        <v>23322</v>
      </c>
      <c r="J11" s="183">
        <v>1250</v>
      </c>
      <c r="K11" s="184">
        <f t="shared" si="2"/>
        <v>7500</v>
      </c>
      <c r="L11" s="184">
        <v>21</v>
      </c>
      <c r="M11" s="184">
        <f t="shared" si="3"/>
        <v>0</v>
      </c>
      <c r="N11" s="184"/>
      <c r="O11" s="184" t="s">
        <v>318</v>
      </c>
      <c r="P11" s="185" t="s">
        <v>319</v>
      </c>
      <c r="Q11" s="159">
        <v>0</v>
      </c>
      <c r="R11" s="159">
        <f t="shared" si="4"/>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outlineLevel="1" x14ac:dyDescent="0.2">
      <c r="A12" s="179">
        <v>4</v>
      </c>
      <c r="B12" s="180" t="s">
        <v>2139</v>
      </c>
      <c r="C12" s="188" t="s">
        <v>2140</v>
      </c>
      <c r="D12" s="181" t="s">
        <v>921</v>
      </c>
      <c r="E12" s="182">
        <v>6</v>
      </c>
      <c r="F12" s="183"/>
      <c r="G12" s="184">
        <f t="shared" si="0"/>
        <v>0</v>
      </c>
      <c r="H12" s="183">
        <v>342</v>
      </c>
      <c r="I12" s="184">
        <f t="shared" si="1"/>
        <v>2052</v>
      </c>
      <c r="J12" s="183">
        <v>650</v>
      </c>
      <c r="K12" s="184">
        <f t="shared" si="2"/>
        <v>3900</v>
      </c>
      <c r="L12" s="184">
        <v>21</v>
      </c>
      <c r="M12" s="184">
        <f t="shared" si="3"/>
        <v>0</v>
      </c>
      <c r="N12" s="184"/>
      <c r="O12" s="184" t="s">
        <v>318</v>
      </c>
      <c r="P12" s="185" t="s">
        <v>319</v>
      </c>
      <c r="Q12" s="159">
        <v>0</v>
      </c>
      <c r="R12" s="159">
        <f t="shared" si="4"/>
        <v>0</v>
      </c>
      <c r="S12" s="159"/>
      <c r="T12" s="159" t="s">
        <v>207</v>
      </c>
      <c r="U12" s="149"/>
      <c r="V12" s="149"/>
      <c r="W12" s="149"/>
      <c r="X12" s="149"/>
      <c r="Y12" s="149"/>
      <c r="Z12" s="149"/>
      <c r="AA12" s="149"/>
      <c r="AB12" s="149"/>
      <c r="AC12" s="149" t="s">
        <v>396</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row>
    <row r="13" spans="1:56" ht="22.5" outlineLevel="1" x14ac:dyDescent="0.2">
      <c r="A13" s="179">
        <v>5</v>
      </c>
      <c r="B13" s="180" t="s">
        <v>2141</v>
      </c>
      <c r="C13" s="188" t="s">
        <v>2142</v>
      </c>
      <c r="D13" s="181" t="s">
        <v>921</v>
      </c>
      <c r="E13" s="182">
        <v>2</v>
      </c>
      <c r="F13" s="183"/>
      <c r="G13" s="184">
        <f t="shared" si="0"/>
        <v>0</v>
      </c>
      <c r="H13" s="183">
        <v>16864</v>
      </c>
      <c r="I13" s="184">
        <f t="shared" si="1"/>
        <v>33728</v>
      </c>
      <c r="J13" s="183">
        <v>900</v>
      </c>
      <c r="K13" s="184">
        <f t="shared" si="2"/>
        <v>1800</v>
      </c>
      <c r="L13" s="184">
        <v>21</v>
      </c>
      <c r="M13" s="184">
        <f t="shared" si="3"/>
        <v>0</v>
      </c>
      <c r="N13" s="184"/>
      <c r="O13" s="184" t="s">
        <v>318</v>
      </c>
      <c r="P13" s="185" t="s">
        <v>319</v>
      </c>
      <c r="Q13" s="159">
        <v>0</v>
      </c>
      <c r="R13" s="159">
        <f t="shared" si="4"/>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ht="22.5" outlineLevel="1" x14ac:dyDescent="0.2">
      <c r="A14" s="179">
        <v>6</v>
      </c>
      <c r="B14" s="180" t="s">
        <v>2143</v>
      </c>
      <c r="C14" s="188" t="s">
        <v>2144</v>
      </c>
      <c r="D14" s="181" t="s">
        <v>921</v>
      </c>
      <c r="E14" s="182">
        <v>2</v>
      </c>
      <c r="F14" s="183"/>
      <c r="G14" s="184">
        <f t="shared" si="0"/>
        <v>0</v>
      </c>
      <c r="H14" s="183">
        <v>384</v>
      </c>
      <c r="I14" s="184">
        <f t="shared" si="1"/>
        <v>768</v>
      </c>
      <c r="J14" s="183">
        <v>250</v>
      </c>
      <c r="K14" s="184">
        <f t="shared" si="2"/>
        <v>500</v>
      </c>
      <c r="L14" s="184">
        <v>21</v>
      </c>
      <c r="M14" s="184">
        <f t="shared" si="3"/>
        <v>0</v>
      </c>
      <c r="N14" s="184"/>
      <c r="O14" s="184" t="s">
        <v>318</v>
      </c>
      <c r="P14" s="185" t="s">
        <v>319</v>
      </c>
      <c r="Q14" s="159">
        <v>0</v>
      </c>
      <c r="R14" s="159">
        <f t="shared" si="4"/>
        <v>0</v>
      </c>
      <c r="S14" s="159"/>
      <c r="T14" s="159" t="s">
        <v>207</v>
      </c>
      <c r="U14" s="149"/>
      <c r="V14" s="149"/>
      <c r="W14" s="149"/>
      <c r="X14" s="149"/>
      <c r="Y14" s="149"/>
      <c r="Z14" s="149"/>
      <c r="AA14" s="149"/>
      <c r="AB14" s="149"/>
      <c r="AC14" s="149" t="s">
        <v>396</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ht="22.5" outlineLevel="1" x14ac:dyDescent="0.2">
      <c r="A15" s="179">
        <v>7</v>
      </c>
      <c r="B15" s="180" t="s">
        <v>2145</v>
      </c>
      <c r="C15" s="188" t="s">
        <v>2146</v>
      </c>
      <c r="D15" s="181" t="s">
        <v>921</v>
      </c>
      <c r="E15" s="182">
        <v>2</v>
      </c>
      <c r="F15" s="183"/>
      <c r="G15" s="184">
        <f t="shared" si="0"/>
        <v>0</v>
      </c>
      <c r="H15" s="183">
        <v>86742</v>
      </c>
      <c r="I15" s="184">
        <f t="shared" si="1"/>
        <v>173484</v>
      </c>
      <c r="J15" s="183">
        <v>2800</v>
      </c>
      <c r="K15" s="184">
        <f t="shared" si="2"/>
        <v>5600</v>
      </c>
      <c r="L15" s="184">
        <v>21</v>
      </c>
      <c r="M15" s="184">
        <f t="shared" si="3"/>
        <v>0</v>
      </c>
      <c r="N15" s="184"/>
      <c r="O15" s="184" t="s">
        <v>318</v>
      </c>
      <c r="P15" s="185" t="s">
        <v>319</v>
      </c>
      <c r="Q15" s="159">
        <v>0</v>
      </c>
      <c r="R15" s="159">
        <f t="shared" si="4"/>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ht="22.5" outlineLevel="1" x14ac:dyDescent="0.2">
      <c r="A16" s="179">
        <v>8</v>
      </c>
      <c r="B16" s="180" t="s">
        <v>2147</v>
      </c>
      <c r="C16" s="188" t="s">
        <v>2148</v>
      </c>
      <c r="D16" s="181" t="s">
        <v>921</v>
      </c>
      <c r="E16" s="182">
        <v>2</v>
      </c>
      <c r="F16" s="183"/>
      <c r="G16" s="184">
        <f t="shared" si="0"/>
        <v>0</v>
      </c>
      <c r="H16" s="183">
        <v>384</v>
      </c>
      <c r="I16" s="184">
        <f t="shared" si="1"/>
        <v>768</v>
      </c>
      <c r="J16" s="183">
        <v>250</v>
      </c>
      <c r="K16" s="184">
        <f t="shared" si="2"/>
        <v>500</v>
      </c>
      <c r="L16" s="184">
        <v>21</v>
      </c>
      <c r="M16" s="184">
        <f t="shared" si="3"/>
        <v>0</v>
      </c>
      <c r="N16" s="184"/>
      <c r="O16" s="184" t="s">
        <v>318</v>
      </c>
      <c r="P16" s="185" t="s">
        <v>319</v>
      </c>
      <c r="Q16" s="159">
        <v>0</v>
      </c>
      <c r="R16" s="159">
        <f t="shared" si="4"/>
        <v>0</v>
      </c>
      <c r="S16" s="159"/>
      <c r="T16" s="159" t="s">
        <v>207</v>
      </c>
      <c r="U16" s="149"/>
      <c r="V16" s="149"/>
      <c r="W16" s="149"/>
      <c r="X16" s="149"/>
      <c r="Y16" s="149"/>
      <c r="Z16" s="149"/>
      <c r="AA16" s="149"/>
      <c r="AB16" s="149"/>
      <c r="AC16" s="149" t="s">
        <v>396</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outlineLevel="1" x14ac:dyDescent="0.2">
      <c r="A17" s="179">
        <v>9</v>
      </c>
      <c r="B17" s="180" t="s">
        <v>2149</v>
      </c>
      <c r="C17" s="188" t="s">
        <v>2150</v>
      </c>
      <c r="D17" s="181" t="s">
        <v>921</v>
      </c>
      <c r="E17" s="182">
        <v>2</v>
      </c>
      <c r="F17" s="183"/>
      <c r="G17" s="184">
        <f t="shared" si="0"/>
        <v>0</v>
      </c>
      <c r="H17" s="183">
        <v>624</v>
      </c>
      <c r="I17" s="184">
        <f t="shared" si="1"/>
        <v>1248</v>
      </c>
      <c r="J17" s="183">
        <v>650</v>
      </c>
      <c r="K17" s="184">
        <f t="shared" si="2"/>
        <v>1300</v>
      </c>
      <c r="L17" s="184">
        <v>21</v>
      </c>
      <c r="M17" s="184">
        <f t="shared" si="3"/>
        <v>0</v>
      </c>
      <c r="N17" s="184"/>
      <c r="O17" s="184" t="s">
        <v>318</v>
      </c>
      <c r="P17" s="185" t="s">
        <v>319</v>
      </c>
      <c r="Q17" s="159">
        <v>0</v>
      </c>
      <c r="R17" s="159">
        <f t="shared" si="4"/>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outlineLevel="1" x14ac:dyDescent="0.2">
      <c r="A18" s="179">
        <v>10</v>
      </c>
      <c r="B18" s="180" t="s">
        <v>2151</v>
      </c>
      <c r="C18" s="188" t="s">
        <v>2152</v>
      </c>
      <c r="D18" s="181" t="s">
        <v>921</v>
      </c>
      <c r="E18" s="182">
        <v>2</v>
      </c>
      <c r="F18" s="183"/>
      <c r="G18" s="184">
        <f t="shared" si="0"/>
        <v>0</v>
      </c>
      <c r="H18" s="183">
        <v>473</v>
      </c>
      <c r="I18" s="184">
        <f t="shared" si="1"/>
        <v>946</v>
      </c>
      <c r="J18" s="183">
        <v>650</v>
      </c>
      <c r="K18" s="184">
        <f t="shared" si="2"/>
        <v>1300</v>
      </c>
      <c r="L18" s="184">
        <v>21</v>
      </c>
      <c r="M18" s="184">
        <f t="shared" si="3"/>
        <v>0</v>
      </c>
      <c r="N18" s="184"/>
      <c r="O18" s="184" t="s">
        <v>318</v>
      </c>
      <c r="P18" s="185" t="s">
        <v>319</v>
      </c>
      <c r="Q18" s="159">
        <v>0</v>
      </c>
      <c r="R18" s="159">
        <f t="shared" si="4"/>
        <v>0</v>
      </c>
      <c r="S18" s="159"/>
      <c r="T18" s="159" t="s">
        <v>207</v>
      </c>
      <c r="U18" s="149"/>
      <c r="V18" s="149"/>
      <c r="W18" s="149"/>
      <c r="X18" s="149"/>
      <c r="Y18" s="149"/>
      <c r="Z18" s="149"/>
      <c r="AA18" s="149"/>
      <c r="AB18" s="149"/>
      <c r="AC18" s="149" t="s">
        <v>396</v>
      </c>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row>
    <row r="19" spans="1:56" outlineLevel="1" x14ac:dyDescent="0.2">
      <c r="A19" s="179">
        <v>11</v>
      </c>
      <c r="B19" s="180" t="s">
        <v>2153</v>
      </c>
      <c r="C19" s="188" t="s">
        <v>2154</v>
      </c>
      <c r="D19" s="181" t="s">
        <v>921</v>
      </c>
      <c r="E19" s="182">
        <v>4</v>
      </c>
      <c r="F19" s="183"/>
      <c r="G19" s="184">
        <f t="shared" si="0"/>
        <v>0</v>
      </c>
      <c r="H19" s="183">
        <v>50</v>
      </c>
      <c r="I19" s="184">
        <f t="shared" si="1"/>
        <v>200</v>
      </c>
      <c r="J19" s="183">
        <v>50</v>
      </c>
      <c r="K19" s="184">
        <f t="shared" si="2"/>
        <v>200</v>
      </c>
      <c r="L19" s="184">
        <v>21</v>
      </c>
      <c r="M19" s="184">
        <f t="shared" si="3"/>
        <v>0</v>
      </c>
      <c r="N19" s="184"/>
      <c r="O19" s="184" t="s">
        <v>318</v>
      </c>
      <c r="P19" s="185" t="s">
        <v>319</v>
      </c>
      <c r="Q19" s="159">
        <v>0</v>
      </c>
      <c r="R19" s="159">
        <f t="shared" si="4"/>
        <v>0</v>
      </c>
      <c r="S19" s="159"/>
      <c r="T19" s="159" t="s">
        <v>207</v>
      </c>
      <c r="U19" s="149"/>
      <c r="V19" s="149"/>
      <c r="W19" s="149"/>
      <c r="X19" s="149"/>
      <c r="Y19" s="149"/>
      <c r="Z19" s="149"/>
      <c r="AA19" s="149"/>
      <c r="AB19" s="149"/>
      <c r="AC19" s="149" t="s">
        <v>396</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x14ac:dyDescent="0.2">
      <c r="A20" s="161" t="s">
        <v>314</v>
      </c>
      <c r="B20" s="162" t="s">
        <v>116</v>
      </c>
      <c r="C20" s="186" t="s">
        <v>163</v>
      </c>
      <c r="D20" s="163"/>
      <c r="E20" s="164"/>
      <c r="F20" s="165"/>
      <c r="G20" s="165">
        <f>SUMIF(AC21:AC41,"&lt;&gt;NOR",G21:G41)</f>
        <v>0</v>
      </c>
      <c r="H20" s="165"/>
      <c r="I20" s="165">
        <f>SUM(I21:I41)</f>
        <v>102079</v>
      </c>
      <c r="J20" s="165"/>
      <c r="K20" s="165">
        <f>SUM(K21:K41)</f>
        <v>82480</v>
      </c>
      <c r="L20" s="165"/>
      <c r="M20" s="165">
        <f>SUM(M21:M41)</f>
        <v>0</v>
      </c>
      <c r="N20" s="165"/>
      <c r="O20" s="165"/>
      <c r="P20" s="166"/>
      <c r="Q20" s="160"/>
      <c r="R20" s="160">
        <f>SUM(R21:R41)</f>
        <v>0</v>
      </c>
      <c r="S20" s="160"/>
      <c r="T20" s="160"/>
      <c r="AC20" t="s">
        <v>315</v>
      </c>
    </row>
    <row r="21" spans="1:56" outlineLevel="1" x14ac:dyDescent="0.2">
      <c r="A21" s="179">
        <v>12</v>
      </c>
      <c r="B21" s="180" t="s">
        <v>164</v>
      </c>
      <c r="C21" s="188" t="s">
        <v>2155</v>
      </c>
      <c r="D21" s="181" t="s">
        <v>2156</v>
      </c>
      <c r="E21" s="182">
        <v>224</v>
      </c>
      <c r="F21" s="183"/>
      <c r="G21" s="184">
        <f t="shared" ref="G21:G41" si="5">ROUND(E21*F21,2)</f>
        <v>0</v>
      </c>
      <c r="H21" s="183">
        <v>12</v>
      </c>
      <c r="I21" s="184">
        <f t="shared" ref="I21:I41" si="6">ROUND(E21*H21,2)</f>
        <v>2688</v>
      </c>
      <c r="J21" s="183">
        <v>25</v>
      </c>
      <c r="K21" s="184">
        <f t="shared" ref="K21:K41" si="7">ROUND(E21*J21,2)</f>
        <v>5600</v>
      </c>
      <c r="L21" s="184">
        <v>21</v>
      </c>
      <c r="M21" s="184">
        <f t="shared" ref="M21:M41" si="8">G21*(1+L21/100)</f>
        <v>0</v>
      </c>
      <c r="N21" s="184"/>
      <c r="O21" s="184" t="s">
        <v>318</v>
      </c>
      <c r="P21" s="185" t="s">
        <v>319</v>
      </c>
      <c r="Q21" s="159">
        <v>0</v>
      </c>
      <c r="R21" s="159">
        <f t="shared" ref="R21:R41" si="9">ROUND(E21*Q21,2)</f>
        <v>0</v>
      </c>
      <c r="S21" s="159"/>
      <c r="T21" s="159" t="s">
        <v>207</v>
      </c>
      <c r="U21" s="149"/>
      <c r="V21" s="149"/>
      <c r="W21" s="149"/>
      <c r="X21" s="149"/>
      <c r="Y21" s="149"/>
      <c r="Z21" s="149"/>
      <c r="AA21" s="149"/>
      <c r="AB21" s="149"/>
      <c r="AC21" s="149" t="s">
        <v>396</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79">
        <v>13</v>
      </c>
      <c r="B22" s="180" t="s">
        <v>167</v>
      </c>
      <c r="C22" s="188" t="s">
        <v>2157</v>
      </c>
      <c r="D22" s="181" t="s">
        <v>2156</v>
      </c>
      <c r="E22" s="182">
        <v>212</v>
      </c>
      <c r="F22" s="183"/>
      <c r="G22" s="184">
        <f t="shared" si="5"/>
        <v>0</v>
      </c>
      <c r="H22" s="183">
        <v>27</v>
      </c>
      <c r="I22" s="184">
        <f t="shared" si="6"/>
        <v>5724</v>
      </c>
      <c r="J22" s="183">
        <v>25</v>
      </c>
      <c r="K22" s="184">
        <f t="shared" si="7"/>
        <v>5300</v>
      </c>
      <c r="L22" s="184">
        <v>21</v>
      </c>
      <c r="M22" s="184">
        <f t="shared" si="8"/>
        <v>0</v>
      </c>
      <c r="N22" s="184"/>
      <c r="O22" s="184" t="s">
        <v>318</v>
      </c>
      <c r="P22" s="185" t="s">
        <v>319</v>
      </c>
      <c r="Q22" s="159">
        <v>0</v>
      </c>
      <c r="R22" s="159">
        <f t="shared" si="9"/>
        <v>0</v>
      </c>
      <c r="S22" s="159"/>
      <c r="T22" s="159" t="s">
        <v>207</v>
      </c>
      <c r="U22" s="149"/>
      <c r="V22" s="149"/>
      <c r="W22" s="149"/>
      <c r="X22" s="149"/>
      <c r="Y22" s="149"/>
      <c r="Z22" s="149"/>
      <c r="AA22" s="149"/>
      <c r="AB22" s="149"/>
      <c r="AC22" s="149" t="s">
        <v>396</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outlineLevel="1" x14ac:dyDescent="0.2">
      <c r="A23" s="179">
        <v>14</v>
      </c>
      <c r="B23" s="180" t="s">
        <v>2133</v>
      </c>
      <c r="C23" s="188" t="s">
        <v>2158</v>
      </c>
      <c r="D23" s="181" t="s">
        <v>2156</v>
      </c>
      <c r="E23" s="182">
        <v>32</v>
      </c>
      <c r="F23" s="183"/>
      <c r="G23" s="184">
        <f t="shared" si="5"/>
        <v>0</v>
      </c>
      <c r="H23" s="183">
        <v>33</v>
      </c>
      <c r="I23" s="184">
        <f t="shared" si="6"/>
        <v>1056</v>
      </c>
      <c r="J23" s="183">
        <v>25</v>
      </c>
      <c r="K23" s="184">
        <f t="shared" si="7"/>
        <v>800</v>
      </c>
      <c r="L23" s="184">
        <v>21</v>
      </c>
      <c r="M23" s="184">
        <f t="shared" si="8"/>
        <v>0</v>
      </c>
      <c r="N23" s="184"/>
      <c r="O23" s="184" t="s">
        <v>318</v>
      </c>
      <c r="P23" s="185" t="s">
        <v>319</v>
      </c>
      <c r="Q23" s="159">
        <v>0</v>
      </c>
      <c r="R23" s="159">
        <f t="shared" si="9"/>
        <v>0</v>
      </c>
      <c r="S23" s="159"/>
      <c r="T23" s="159" t="s">
        <v>207</v>
      </c>
      <c r="U23" s="149"/>
      <c r="V23" s="149"/>
      <c r="W23" s="149"/>
      <c r="X23" s="149"/>
      <c r="Y23" s="149"/>
      <c r="Z23" s="149"/>
      <c r="AA23" s="149"/>
      <c r="AB23" s="149"/>
      <c r="AC23" s="149" t="s">
        <v>396</v>
      </c>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row>
    <row r="24" spans="1:56" outlineLevel="1" x14ac:dyDescent="0.2">
      <c r="A24" s="179">
        <v>15</v>
      </c>
      <c r="B24" s="180" t="s">
        <v>2159</v>
      </c>
      <c r="C24" s="188" t="s">
        <v>2160</v>
      </c>
      <c r="D24" s="181" t="s">
        <v>2156</v>
      </c>
      <c r="E24" s="182">
        <v>3</v>
      </c>
      <c r="F24" s="183"/>
      <c r="G24" s="184">
        <f t="shared" si="5"/>
        <v>0</v>
      </c>
      <c r="H24" s="183">
        <v>34</v>
      </c>
      <c r="I24" s="184">
        <f t="shared" si="6"/>
        <v>102</v>
      </c>
      <c r="J24" s="183">
        <v>25</v>
      </c>
      <c r="K24" s="184">
        <f t="shared" si="7"/>
        <v>75</v>
      </c>
      <c r="L24" s="184">
        <v>21</v>
      </c>
      <c r="M24" s="184">
        <f t="shared" si="8"/>
        <v>0</v>
      </c>
      <c r="N24" s="184"/>
      <c r="O24" s="184" t="s">
        <v>318</v>
      </c>
      <c r="P24" s="185" t="s">
        <v>319</v>
      </c>
      <c r="Q24" s="159">
        <v>0</v>
      </c>
      <c r="R24" s="159">
        <f t="shared" si="9"/>
        <v>0</v>
      </c>
      <c r="S24" s="159"/>
      <c r="T24" s="159" t="s">
        <v>207</v>
      </c>
      <c r="U24" s="149"/>
      <c r="V24" s="149"/>
      <c r="W24" s="149"/>
      <c r="X24" s="149"/>
      <c r="Y24" s="149"/>
      <c r="Z24" s="149"/>
      <c r="AA24" s="149"/>
      <c r="AB24" s="149"/>
      <c r="AC24" s="149" t="s">
        <v>396</v>
      </c>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outlineLevel="1" x14ac:dyDescent="0.2">
      <c r="A25" s="179">
        <v>16</v>
      </c>
      <c r="B25" s="180" t="s">
        <v>2161</v>
      </c>
      <c r="C25" s="188" t="s">
        <v>2162</v>
      </c>
      <c r="D25" s="181" t="s">
        <v>2156</v>
      </c>
      <c r="E25" s="182">
        <v>60</v>
      </c>
      <c r="F25" s="183"/>
      <c r="G25" s="184">
        <f t="shared" si="5"/>
        <v>0</v>
      </c>
      <c r="H25" s="183">
        <v>18</v>
      </c>
      <c r="I25" s="184">
        <f t="shared" si="6"/>
        <v>1080</v>
      </c>
      <c r="J25" s="183">
        <v>25</v>
      </c>
      <c r="K25" s="184">
        <f t="shared" si="7"/>
        <v>1500</v>
      </c>
      <c r="L25" s="184">
        <v>21</v>
      </c>
      <c r="M25" s="184">
        <f t="shared" si="8"/>
        <v>0</v>
      </c>
      <c r="N25" s="184"/>
      <c r="O25" s="184" t="s">
        <v>318</v>
      </c>
      <c r="P25" s="185" t="s">
        <v>319</v>
      </c>
      <c r="Q25" s="159">
        <v>0</v>
      </c>
      <c r="R25" s="159">
        <f t="shared" si="9"/>
        <v>0</v>
      </c>
      <c r="S25" s="159"/>
      <c r="T25" s="159" t="s">
        <v>207</v>
      </c>
      <c r="U25" s="149"/>
      <c r="V25" s="149"/>
      <c r="W25" s="149"/>
      <c r="X25" s="149"/>
      <c r="Y25" s="149"/>
      <c r="Z25" s="149"/>
      <c r="AA25" s="149"/>
      <c r="AB25" s="149"/>
      <c r="AC25" s="149" t="s">
        <v>396</v>
      </c>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outlineLevel="1" x14ac:dyDescent="0.2">
      <c r="A26" s="179">
        <v>17</v>
      </c>
      <c r="B26" s="180" t="s">
        <v>2163</v>
      </c>
      <c r="C26" s="188" t="s">
        <v>2164</v>
      </c>
      <c r="D26" s="181" t="s">
        <v>921</v>
      </c>
      <c r="E26" s="182">
        <v>96</v>
      </c>
      <c r="F26" s="183"/>
      <c r="G26" s="184">
        <f t="shared" si="5"/>
        <v>0</v>
      </c>
      <c r="H26" s="183">
        <v>46</v>
      </c>
      <c r="I26" s="184">
        <f t="shared" si="6"/>
        <v>4416</v>
      </c>
      <c r="J26" s="183">
        <v>25</v>
      </c>
      <c r="K26" s="184">
        <f t="shared" si="7"/>
        <v>2400</v>
      </c>
      <c r="L26" s="184">
        <v>21</v>
      </c>
      <c r="M26" s="184">
        <f t="shared" si="8"/>
        <v>0</v>
      </c>
      <c r="N26" s="184"/>
      <c r="O26" s="184" t="s">
        <v>318</v>
      </c>
      <c r="P26" s="185" t="s">
        <v>319</v>
      </c>
      <c r="Q26" s="159">
        <v>0</v>
      </c>
      <c r="R26" s="159">
        <f t="shared" si="9"/>
        <v>0</v>
      </c>
      <c r="S26" s="159"/>
      <c r="T26" s="159" t="s">
        <v>207</v>
      </c>
      <c r="U26" s="149"/>
      <c r="V26" s="149"/>
      <c r="W26" s="149"/>
      <c r="X26" s="149"/>
      <c r="Y26" s="149"/>
      <c r="Z26" s="149"/>
      <c r="AA26" s="149"/>
      <c r="AB26" s="149"/>
      <c r="AC26" s="149" t="s">
        <v>396</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outlineLevel="1" x14ac:dyDescent="0.2">
      <c r="A27" s="179">
        <v>18</v>
      </c>
      <c r="B27" s="180" t="s">
        <v>2165</v>
      </c>
      <c r="C27" s="188" t="s">
        <v>2166</v>
      </c>
      <c r="D27" s="181" t="s">
        <v>921</v>
      </c>
      <c r="E27" s="182">
        <v>24</v>
      </c>
      <c r="F27" s="183"/>
      <c r="G27" s="184">
        <f t="shared" si="5"/>
        <v>0</v>
      </c>
      <c r="H27" s="183">
        <v>18</v>
      </c>
      <c r="I27" s="184">
        <f t="shared" si="6"/>
        <v>432</v>
      </c>
      <c r="J27" s="183">
        <v>25</v>
      </c>
      <c r="K27" s="184">
        <f t="shared" si="7"/>
        <v>600</v>
      </c>
      <c r="L27" s="184">
        <v>21</v>
      </c>
      <c r="M27" s="184">
        <f t="shared" si="8"/>
        <v>0</v>
      </c>
      <c r="N27" s="184"/>
      <c r="O27" s="184" t="s">
        <v>318</v>
      </c>
      <c r="P27" s="185" t="s">
        <v>319</v>
      </c>
      <c r="Q27" s="159">
        <v>0</v>
      </c>
      <c r="R27" s="159">
        <f t="shared" si="9"/>
        <v>0</v>
      </c>
      <c r="S27" s="159"/>
      <c r="T27" s="159" t="s">
        <v>207</v>
      </c>
      <c r="U27" s="149"/>
      <c r="V27" s="149"/>
      <c r="W27" s="149"/>
      <c r="X27" s="149"/>
      <c r="Y27" s="149"/>
      <c r="Z27" s="149"/>
      <c r="AA27" s="149"/>
      <c r="AB27" s="149"/>
      <c r="AC27" s="149" t="s">
        <v>396</v>
      </c>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row>
    <row r="28" spans="1:56" outlineLevel="1" x14ac:dyDescent="0.2">
      <c r="A28" s="179">
        <v>19</v>
      </c>
      <c r="B28" s="180" t="s">
        <v>2167</v>
      </c>
      <c r="C28" s="188" t="s">
        <v>2168</v>
      </c>
      <c r="D28" s="181" t="s">
        <v>2156</v>
      </c>
      <c r="E28" s="182">
        <v>21</v>
      </c>
      <c r="F28" s="183"/>
      <c r="G28" s="184">
        <f t="shared" si="5"/>
        <v>0</v>
      </c>
      <c r="H28" s="183">
        <v>183</v>
      </c>
      <c r="I28" s="184">
        <f t="shared" si="6"/>
        <v>3843</v>
      </c>
      <c r="J28" s="183">
        <v>65</v>
      </c>
      <c r="K28" s="184">
        <f t="shared" si="7"/>
        <v>1365</v>
      </c>
      <c r="L28" s="184">
        <v>21</v>
      </c>
      <c r="M28" s="184">
        <f t="shared" si="8"/>
        <v>0</v>
      </c>
      <c r="N28" s="184"/>
      <c r="O28" s="184" t="s">
        <v>318</v>
      </c>
      <c r="P28" s="185" t="s">
        <v>319</v>
      </c>
      <c r="Q28" s="159">
        <v>0</v>
      </c>
      <c r="R28" s="159">
        <f t="shared" si="9"/>
        <v>0</v>
      </c>
      <c r="S28" s="159"/>
      <c r="T28" s="159" t="s">
        <v>207</v>
      </c>
      <c r="U28" s="149"/>
      <c r="V28" s="149"/>
      <c r="W28" s="149"/>
      <c r="X28" s="149"/>
      <c r="Y28" s="149"/>
      <c r="Z28" s="149"/>
      <c r="AA28" s="149"/>
      <c r="AB28" s="149"/>
      <c r="AC28" s="149" t="s">
        <v>396</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row>
    <row r="29" spans="1:56" outlineLevel="1" x14ac:dyDescent="0.2">
      <c r="A29" s="179">
        <v>20</v>
      </c>
      <c r="B29" s="180" t="s">
        <v>2169</v>
      </c>
      <c r="C29" s="188" t="s">
        <v>2170</v>
      </c>
      <c r="D29" s="181" t="s">
        <v>2156</v>
      </c>
      <c r="E29" s="182">
        <v>18</v>
      </c>
      <c r="F29" s="183"/>
      <c r="G29" s="184">
        <f t="shared" si="5"/>
        <v>0</v>
      </c>
      <c r="H29" s="183">
        <v>267</v>
      </c>
      <c r="I29" s="184">
        <f t="shared" si="6"/>
        <v>4806</v>
      </c>
      <c r="J29" s="183">
        <v>65</v>
      </c>
      <c r="K29" s="184">
        <f t="shared" si="7"/>
        <v>1170</v>
      </c>
      <c r="L29" s="184">
        <v>21</v>
      </c>
      <c r="M29" s="184">
        <f t="shared" si="8"/>
        <v>0</v>
      </c>
      <c r="N29" s="184"/>
      <c r="O29" s="184" t="s">
        <v>318</v>
      </c>
      <c r="P29" s="185" t="s">
        <v>319</v>
      </c>
      <c r="Q29" s="159">
        <v>0</v>
      </c>
      <c r="R29" s="159">
        <f t="shared" si="9"/>
        <v>0</v>
      </c>
      <c r="S29" s="159"/>
      <c r="T29" s="159" t="s">
        <v>207</v>
      </c>
      <c r="U29" s="149"/>
      <c r="V29" s="149"/>
      <c r="W29" s="149"/>
      <c r="X29" s="149"/>
      <c r="Y29" s="149"/>
      <c r="Z29" s="149"/>
      <c r="AA29" s="149"/>
      <c r="AB29" s="149"/>
      <c r="AC29" s="149" t="s">
        <v>396</v>
      </c>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row>
    <row r="30" spans="1:56" outlineLevel="1" x14ac:dyDescent="0.2">
      <c r="A30" s="179">
        <v>21</v>
      </c>
      <c r="B30" s="180" t="s">
        <v>2171</v>
      </c>
      <c r="C30" s="188" t="s">
        <v>2172</v>
      </c>
      <c r="D30" s="181" t="s">
        <v>921</v>
      </c>
      <c r="E30" s="182">
        <v>34</v>
      </c>
      <c r="F30" s="183"/>
      <c r="G30" s="184">
        <f t="shared" si="5"/>
        <v>0</v>
      </c>
      <c r="H30" s="183">
        <v>54</v>
      </c>
      <c r="I30" s="184">
        <f t="shared" si="6"/>
        <v>1836</v>
      </c>
      <c r="J30" s="183">
        <v>25</v>
      </c>
      <c r="K30" s="184">
        <f t="shared" si="7"/>
        <v>850</v>
      </c>
      <c r="L30" s="184">
        <v>21</v>
      </c>
      <c r="M30" s="184">
        <f t="shared" si="8"/>
        <v>0</v>
      </c>
      <c r="N30" s="184"/>
      <c r="O30" s="184" t="s">
        <v>318</v>
      </c>
      <c r="P30" s="185" t="s">
        <v>319</v>
      </c>
      <c r="Q30" s="159">
        <v>0</v>
      </c>
      <c r="R30" s="159">
        <f t="shared" si="9"/>
        <v>0</v>
      </c>
      <c r="S30" s="159"/>
      <c r="T30" s="159" t="s">
        <v>207</v>
      </c>
      <c r="U30" s="149"/>
      <c r="V30" s="149"/>
      <c r="W30" s="149"/>
      <c r="X30" s="149"/>
      <c r="Y30" s="149"/>
      <c r="Z30" s="149"/>
      <c r="AA30" s="149"/>
      <c r="AB30" s="149"/>
      <c r="AC30" s="149" t="s">
        <v>396</v>
      </c>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outlineLevel="1" x14ac:dyDescent="0.2">
      <c r="A31" s="179">
        <v>22</v>
      </c>
      <c r="B31" s="180" t="s">
        <v>2173</v>
      </c>
      <c r="C31" s="188" t="s">
        <v>2174</v>
      </c>
      <c r="D31" s="181" t="s">
        <v>921</v>
      </c>
      <c r="E31" s="182">
        <v>22</v>
      </c>
      <c r="F31" s="183"/>
      <c r="G31" s="184">
        <f t="shared" si="5"/>
        <v>0</v>
      </c>
      <c r="H31" s="183">
        <v>83</v>
      </c>
      <c r="I31" s="184">
        <f t="shared" si="6"/>
        <v>1826</v>
      </c>
      <c r="J31" s="183">
        <v>25</v>
      </c>
      <c r="K31" s="184">
        <f t="shared" si="7"/>
        <v>550</v>
      </c>
      <c r="L31" s="184">
        <v>21</v>
      </c>
      <c r="M31" s="184">
        <f t="shared" si="8"/>
        <v>0</v>
      </c>
      <c r="N31" s="184"/>
      <c r="O31" s="184" t="s">
        <v>318</v>
      </c>
      <c r="P31" s="185" t="s">
        <v>319</v>
      </c>
      <c r="Q31" s="159">
        <v>0</v>
      </c>
      <c r="R31" s="159">
        <f t="shared" si="9"/>
        <v>0</v>
      </c>
      <c r="S31" s="159"/>
      <c r="T31" s="159" t="s">
        <v>207</v>
      </c>
      <c r="U31" s="149"/>
      <c r="V31" s="149"/>
      <c r="W31" s="149"/>
      <c r="X31" s="149"/>
      <c r="Y31" s="149"/>
      <c r="Z31" s="149"/>
      <c r="AA31" s="149"/>
      <c r="AB31" s="149"/>
      <c r="AC31" s="149" t="s">
        <v>396</v>
      </c>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outlineLevel="1" x14ac:dyDescent="0.2">
      <c r="A32" s="179">
        <v>23</v>
      </c>
      <c r="B32" s="180" t="s">
        <v>2175</v>
      </c>
      <c r="C32" s="188" t="s">
        <v>2176</v>
      </c>
      <c r="D32" s="181" t="s">
        <v>2156</v>
      </c>
      <c r="E32" s="182">
        <v>108</v>
      </c>
      <c r="F32" s="183"/>
      <c r="G32" s="184">
        <f t="shared" si="5"/>
        <v>0</v>
      </c>
      <c r="H32" s="183">
        <v>271</v>
      </c>
      <c r="I32" s="184">
        <f t="shared" si="6"/>
        <v>29268</v>
      </c>
      <c r="J32" s="183">
        <v>250</v>
      </c>
      <c r="K32" s="184">
        <f t="shared" si="7"/>
        <v>27000</v>
      </c>
      <c r="L32" s="184">
        <v>21</v>
      </c>
      <c r="M32" s="184">
        <f t="shared" si="8"/>
        <v>0</v>
      </c>
      <c r="N32" s="184"/>
      <c r="O32" s="184" t="s">
        <v>318</v>
      </c>
      <c r="P32" s="185" t="s">
        <v>319</v>
      </c>
      <c r="Q32" s="159">
        <v>0</v>
      </c>
      <c r="R32" s="159">
        <f t="shared" si="9"/>
        <v>0</v>
      </c>
      <c r="S32" s="159"/>
      <c r="T32" s="159" t="s">
        <v>207</v>
      </c>
      <c r="U32" s="149"/>
      <c r="V32" s="149"/>
      <c r="W32" s="149"/>
      <c r="X32" s="149"/>
      <c r="Y32" s="149"/>
      <c r="Z32" s="149"/>
      <c r="AA32" s="149"/>
      <c r="AB32" s="149"/>
      <c r="AC32" s="149" t="s">
        <v>396</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outlineLevel="1" x14ac:dyDescent="0.2">
      <c r="A33" s="179">
        <v>24</v>
      </c>
      <c r="B33" s="180" t="s">
        <v>2177</v>
      </c>
      <c r="C33" s="188" t="s">
        <v>2178</v>
      </c>
      <c r="D33" s="181" t="s">
        <v>2156</v>
      </c>
      <c r="E33" s="182">
        <v>108</v>
      </c>
      <c r="F33" s="183"/>
      <c r="G33" s="184">
        <f t="shared" si="5"/>
        <v>0</v>
      </c>
      <c r="H33" s="183">
        <v>86</v>
      </c>
      <c r="I33" s="184">
        <f t="shared" si="6"/>
        <v>9288</v>
      </c>
      <c r="J33" s="183">
        <v>50</v>
      </c>
      <c r="K33" s="184">
        <f t="shared" si="7"/>
        <v>5400</v>
      </c>
      <c r="L33" s="184">
        <v>21</v>
      </c>
      <c r="M33" s="184">
        <f t="shared" si="8"/>
        <v>0</v>
      </c>
      <c r="N33" s="184"/>
      <c r="O33" s="184" t="s">
        <v>318</v>
      </c>
      <c r="P33" s="185" t="s">
        <v>319</v>
      </c>
      <c r="Q33" s="159">
        <v>0</v>
      </c>
      <c r="R33" s="159">
        <f t="shared" si="9"/>
        <v>0</v>
      </c>
      <c r="S33" s="159"/>
      <c r="T33" s="159" t="s">
        <v>207</v>
      </c>
      <c r="U33" s="149"/>
      <c r="V33" s="149"/>
      <c r="W33" s="149"/>
      <c r="X33" s="149"/>
      <c r="Y33" s="149"/>
      <c r="Z33" s="149"/>
      <c r="AA33" s="149"/>
      <c r="AB33" s="149"/>
      <c r="AC33" s="149" t="s">
        <v>396</v>
      </c>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row>
    <row r="34" spans="1:56" outlineLevel="1" x14ac:dyDescent="0.2">
      <c r="A34" s="179">
        <v>25</v>
      </c>
      <c r="B34" s="180" t="s">
        <v>2179</v>
      </c>
      <c r="C34" s="188" t="s">
        <v>2180</v>
      </c>
      <c r="D34" s="181" t="s">
        <v>921</v>
      </c>
      <c r="E34" s="182">
        <v>216</v>
      </c>
      <c r="F34" s="183"/>
      <c r="G34" s="184">
        <f t="shared" si="5"/>
        <v>0</v>
      </c>
      <c r="H34" s="183">
        <v>24</v>
      </c>
      <c r="I34" s="184">
        <f t="shared" si="6"/>
        <v>5184</v>
      </c>
      <c r="J34" s="183">
        <v>20</v>
      </c>
      <c r="K34" s="184">
        <f t="shared" si="7"/>
        <v>4320</v>
      </c>
      <c r="L34" s="184">
        <v>21</v>
      </c>
      <c r="M34" s="184">
        <f t="shared" si="8"/>
        <v>0</v>
      </c>
      <c r="N34" s="184"/>
      <c r="O34" s="184" t="s">
        <v>318</v>
      </c>
      <c r="P34" s="185" t="s">
        <v>319</v>
      </c>
      <c r="Q34" s="159">
        <v>0</v>
      </c>
      <c r="R34" s="159">
        <f t="shared" si="9"/>
        <v>0</v>
      </c>
      <c r="S34" s="159"/>
      <c r="T34" s="159" t="s">
        <v>207</v>
      </c>
      <c r="U34" s="149"/>
      <c r="V34" s="149"/>
      <c r="W34" s="149"/>
      <c r="X34" s="149"/>
      <c r="Y34" s="149"/>
      <c r="Z34" s="149"/>
      <c r="AA34" s="149"/>
      <c r="AB34" s="149"/>
      <c r="AC34" s="149" t="s">
        <v>396</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outlineLevel="1" x14ac:dyDescent="0.2">
      <c r="A35" s="179">
        <v>26</v>
      </c>
      <c r="B35" s="180" t="s">
        <v>2181</v>
      </c>
      <c r="C35" s="188" t="s">
        <v>2182</v>
      </c>
      <c r="D35" s="181" t="s">
        <v>921</v>
      </c>
      <c r="E35" s="182">
        <v>16</v>
      </c>
      <c r="F35" s="183"/>
      <c r="G35" s="184">
        <f t="shared" si="5"/>
        <v>0</v>
      </c>
      <c r="H35" s="183">
        <v>136</v>
      </c>
      <c r="I35" s="184">
        <f t="shared" si="6"/>
        <v>2176</v>
      </c>
      <c r="J35" s="183">
        <v>100</v>
      </c>
      <c r="K35" s="184">
        <f t="shared" si="7"/>
        <v>1600</v>
      </c>
      <c r="L35" s="184">
        <v>21</v>
      </c>
      <c r="M35" s="184">
        <f t="shared" si="8"/>
        <v>0</v>
      </c>
      <c r="N35" s="184"/>
      <c r="O35" s="184" t="s">
        <v>318</v>
      </c>
      <c r="P35" s="185" t="s">
        <v>319</v>
      </c>
      <c r="Q35" s="159">
        <v>0</v>
      </c>
      <c r="R35" s="159">
        <f t="shared" si="9"/>
        <v>0</v>
      </c>
      <c r="S35" s="159"/>
      <c r="T35" s="159" t="s">
        <v>207</v>
      </c>
      <c r="U35" s="149"/>
      <c r="V35" s="149"/>
      <c r="W35" s="149"/>
      <c r="X35" s="149"/>
      <c r="Y35" s="149"/>
      <c r="Z35" s="149"/>
      <c r="AA35" s="149"/>
      <c r="AB35" s="149"/>
      <c r="AC35" s="149" t="s">
        <v>396</v>
      </c>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row>
    <row r="36" spans="1:56" outlineLevel="1" x14ac:dyDescent="0.2">
      <c r="A36" s="179">
        <v>27</v>
      </c>
      <c r="B36" s="180" t="s">
        <v>2183</v>
      </c>
      <c r="C36" s="188" t="s">
        <v>2184</v>
      </c>
      <c r="D36" s="181" t="s">
        <v>921</v>
      </c>
      <c r="E36" s="182">
        <v>154</v>
      </c>
      <c r="F36" s="183"/>
      <c r="G36" s="184">
        <f t="shared" si="5"/>
        <v>0</v>
      </c>
      <c r="H36" s="183">
        <v>98</v>
      </c>
      <c r="I36" s="184">
        <f t="shared" si="6"/>
        <v>15092</v>
      </c>
      <c r="J36" s="183">
        <v>100</v>
      </c>
      <c r="K36" s="184">
        <f t="shared" si="7"/>
        <v>15400</v>
      </c>
      <c r="L36" s="184">
        <v>21</v>
      </c>
      <c r="M36" s="184">
        <f t="shared" si="8"/>
        <v>0</v>
      </c>
      <c r="N36" s="184"/>
      <c r="O36" s="184" t="s">
        <v>318</v>
      </c>
      <c r="P36" s="185" t="s">
        <v>319</v>
      </c>
      <c r="Q36" s="159">
        <v>0</v>
      </c>
      <c r="R36" s="159">
        <f t="shared" si="9"/>
        <v>0</v>
      </c>
      <c r="S36" s="159"/>
      <c r="T36" s="159" t="s">
        <v>207</v>
      </c>
      <c r="U36" s="149"/>
      <c r="V36" s="149"/>
      <c r="W36" s="149"/>
      <c r="X36" s="149"/>
      <c r="Y36" s="149"/>
      <c r="Z36" s="149"/>
      <c r="AA36" s="149"/>
      <c r="AB36" s="149"/>
      <c r="AC36" s="149" t="s">
        <v>396</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outlineLevel="1" x14ac:dyDescent="0.2">
      <c r="A37" s="179">
        <v>28</v>
      </c>
      <c r="B37" s="180" t="s">
        <v>2185</v>
      </c>
      <c r="C37" s="188" t="s">
        <v>2186</v>
      </c>
      <c r="D37" s="181" t="s">
        <v>921</v>
      </c>
      <c r="E37" s="182">
        <v>106</v>
      </c>
      <c r="F37" s="183"/>
      <c r="G37" s="184">
        <f t="shared" si="5"/>
        <v>0</v>
      </c>
      <c r="H37" s="183">
        <v>15</v>
      </c>
      <c r="I37" s="184">
        <f t="shared" si="6"/>
        <v>1590</v>
      </c>
      <c r="J37" s="183">
        <v>25</v>
      </c>
      <c r="K37" s="184">
        <f t="shared" si="7"/>
        <v>2650</v>
      </c>
      <c r="L37" s="184">
        <v>21</v>
      </c>
      <c r="M37" s="184">
        <f t="shared" si="8"/>
        <v>0</v>
      </c>
      <c r="N37" s="184"/>
      <c r="O37" s="184" t="s">
        <v>318</v>
      </c>
      <c r="P37" s="185" t="s">
        <v>319</v>
      </c>
      <c r="Q37" s="159">
        <v>0</v>
      </c>
      <c r="R37" s="159">
        <f t="shared" si="9"/>
        <v>0</v>
      </c>
      <c r="S37" s="159"/>
      <c r="T37" s="159" t="s">
        <v>207</v>
      </c>
      <c r="U37" s="149"/>
      <c r="V37" s="149"/>
      <c r="W37" s="149"/>
      <c r="X37" s="149"/>
      <c r="Y37" s="149"/>
      <c r="Z37" s="149"/>
      <c r="AA37" s="149"/>
      <c r="AB37" s="149"/>
      <c r="AC37" s="149" t="s">
        <v>396</v>
      </c>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row>
    <row r="38" spans="1:56" ht="22.5" outlineLevel="1" x14ac:dyDescent="0.2">
      <c r="A38" s="179">
        <v>29</v>
      </c>
      <c r="B38" s="180" t="s">
        <v>2187</v>
      </c>
      <c r="C38" s="188" t="s">
        <v>2188</v>
      </c>
      <c r="D38" s="181" t="s">
        <v>921</v>
      </c>
      <c r="E38" s="182">
        <v>2</v>
      </c>
      <c r="F38" s="183"/>
      <c r="G38" s="184">
        <f t="shared" si="5"/>
        <v>0</v>
      </c>
      <c r="H38" s="183">
        <v>3672</v>
      </c>
      <c r="I38" s="184">
        <f t="shared" si="6"/>
        <v>7344</v>
      </c>
      <c r="J38" s="183">
        <v>1750</v>
      </c>
      <c r="K38" s="184">
        <f t="shared" si="7"/>
        <v>3500</v>
      </c>
      <c r="L38" s="184">
        <v>21</v>
      </c>
      <c r="M38" s="184">
        <f t="shared" si="8"/>
        <v>0</v>
      </c>
      <c r="N38" s="184"/>
      <c r="O38" s="184" t="s">
        <v>318</v>
      </c>
      <c r="P38" s="185" t="s">
        <v>319</v>
      </c>
      <c r="Q38" s="159">
        <v>0</v>
      </c>
      <c r="R38" s="159">
        <f t="shared" si="9"/>
        <v>0</v>
      </c>
      <c r="S38" s="159"/>
      <c r="T38" s="159" t="s">
        <v>207</v>
      </c>
      <c r="U38" s="149"/>
      <c r="V38" s="149"/>
      <c r="W38" s="149"/>
      <c r="X38" s="149"/>
      <c r="Y38" s="149"/>
      <c r="Z38" s="149"/>
      <c r="AA38" s="149"/>
      <c r="AB38" s="149"/>
      <c r="AC38" s="149" t="s">
        <v>396</v>
      </c>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row>
    <row r="39" spans="1:56" outlineLevel="1" x14ac:dyDescent="0.2">
      <c r="A39" s="179">
        <v>30</v>
      </c>
      <c r="B39" s="180" t="s">
        <v>2189</v>
      </c>
      <c r="C39" s="188" t="s">
        <v>2190</v>
      </c>
      <c r="D39" s="181" t="s">
        <v>921</v>
      </c>
      <c r="E39" s="182">
        <v>2</v>
      </c>
      <c r="F39" s="183"/>
      <c r="G39" s="184">
        <f t="shared" si="5"/>
        <v>0</v>
      </c>
      <c r="H39" s="183">
        <v>832</v>
      </c>
      <c r="I39" s="184">
        <f t="shared" si="6"/>
        <v>1664</v>
      </c>
      <c r="J39" s="183">
        <v>600</v>
      </c>
      <c r="K39" s="184">
        <f t="shared" si="7"/>
        <v>1200</v>
      </c>
      <c r="L39" s="184">
        <v>21</v>
      </c>
      <c r="M39" s="184">
        <f t="shared" si="8"/>
        <v>0</v>
      </c>
      <c r="N39" s="184"/>
      <c r="O39" s="184" t="s">
        <v>318</v>
      </c>
      <c r="P39" s="185" t="s">
        <v>319</v>
      </c>
      <c r="Q39" s="159">
        <v>0</v>
      </c>
      <c r="R39" s="159">
        <f t="shared" si="9"/>
        <v>0</v>
      </c>
      <c r="S39" s="159"/>
      <c r="T39" s="159" t="s">
        <v>207</v>
      </c>
      <c r="U39" s="149"/>
      <c r="V39" s="149"/>
      <c r="W39" s="149"/>
      <c r="X39" s="149"/>
      <c r="Y39" s="149"/>
      <c r="Z39" s="149"/>
      <c r="AA39" s="149"/>
      <c r="AB39" s="149"/>
      <c r="AC39" s="149" t="s">
        <v>396</v>
      </c>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row>
    <row r="40" spans="1:56" ht="22.5" outlineLevel="1" x14ac:dyDescent="0.2">
      <c r="A40" s="179">
        <v>31</v>
      </c>
      <c r="B40" s="180" t="s">
        <v>2191</v>
      </c>
      <c r="C40" s="188" t="s">
        <v>2192</v>
      </c>
      <c r="D40" s="181" t="s">
        <v>921</v>
      </c>
      <c r="E40" s="182">
        <v>2</v>
      </c>
      <c r="F40" s="183"/>
      <c r="G40" s="184">
        <f t="shared" si="5"/>
        <v>0</v>
      </c>
      <c r="H40" s="183">
        <v>832</v>
      </c>
      <c r="I40" s="184">
        <f t="shared" si="6"/>
        <v>1664</v>
      </c>
      <c r="J40" s="183">
        <v>600</v>
      </c>
      <c r="K40" s="184">
        <f t="shared" si="7"/>
        <v>1200</v>
      </c>
      <c r="L40" s="184">
        <v>21</v>
      </c>
      <c r="M40" s="184">
        <f t="shared" si="8"/>
        <v>0</v>
      </c>
      <c r="N40" s="184"/>
      <c r="O40" s="184" t="s">
        <v>318</v>
      </c>
      <c r="P40" s="185" t="s">
        <v>319</v>
      </c>
      <c r="Q40" s="159">
        <v>0</v>
      </c>
      <c r="R40" s="159">
        <f t="shared" si="9"/>
        <v>0</v>
      </c>
      <c r="S40" s="159"/>
      <c r="T40" s="159" t="s">
        <v>207</v>
      </c>
      <c r="U40" s="149"/>
      <c r="V40" s="149"/>
      <c r="W40" s="149"/>
      <c r="X40" s="149"/>
      <c r="Y40" s="149"/>
      <c r="Z40" s="149"/>
      <c r="AA40" s="149"/>
      <c r="AB40" s="149"/>
      <c r="AC40" s="149" t="s">
        <v>396</v>
      </c>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row>
    <row r="41" spans="1:56" outlineLevel="1" x14ac:dyDescent="0.2">
      <c r="A41" s="179">
        <v>32</v>
      </c>
      <c r="B41" s="180" t="s">
        <v>2193</v>
      </c>
      <c r="C41" s="188" t="s">
        <v>2194</v>
      </c>
      <c r="D41" s="181" t="s">
        <v>603</v>
      </c>
      <c r="E41" s="182">
        <v>1</v>
      </c>
      <c r="F41" s="183"/>
      <c r="G41" s="184">
        <f t="shared" si="5"/>
        <v>0</v>
      </c>
      <c r="H41" s="183">
        <v>1000</v>
      </c>
      <c r="I41" s="184">
        <f t="shared" si="6"/>
        <v>1000</v>
      </c>
      <c r="J41" s="183">
        <v>0</v>
      </c>
      <c r="K41" s="184">
        <f t="shared" si="7"/>
        <v>0</v>
      </c>
      <c r="L41" s="184">
        <v>21</v>
      </c>
      <c r="M41" s="184">
        <f t="shared" si="8"/>
        <v>0</v>
      </c>
      <c r="N41" s="184"/>
      <c r="O41" s="184" t="s">
        <v>318</v>
      </c>
      <c r="P41" s="185" t="s">
        <v>319</v>
      </c>
      <c r="Q41" s="159">
        <v>0</v>
      </c>
      <c r="R41" s="159">
        <f t="shared" si="9"/>
        <v>0</v>
      </c>
      <c r="S41" s="159"/>
      <c r="T41" s="159" t="s">
        <v>1686</v>
      </c>
      <c r="U41" s="149"/>
      <c r="V41" s="149"/>
      <c r="W41" s="149"/>
      <c r="X41" s="149"/>
      <c r="Y41" s="149"/>
      <c r="Z41" s="149"/>
      <c r="AA41" s="149"/>
      <c r="AB41" s="149"/>
      <c r="AC41" s="149" t="s">
        <v>2128</v>
      </c>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row>
    <row r="42" spans="1:56" x14ac:dyDescent="0.2">
      <c r="A42" s="161" t="s">
        <v>314</v>
      </c>
      <c r="B42" s="162" t="s">
        <v>118</v>
      </c>
      <c r="C42" s="186" t="s">
        <v>168</v>
      </c>
      <c r="D42" s="163"/>
      <c r="E42" s="164"/>
      <c r="F42" s="165"/>
      <c r="G42" s="165">
        <f>SUMIF(AC43:AC53,"&lt;&gt;NOR",G43:G53)</f>
        <v>0</v>
      </c>
      <c r="H42" s="165"/>
      <c r="I42" s="165">
        <f>SUM(I43:I53)</f>
        <v>1000</v>
      </c>
      <c r="J42" s="165"/>
      <c r="K42" s="165">
        <f>SUM(K43:K53)</f>
        <v>66800</v>
      </c>
      <c r="L42" s="165"/>
      <c r="M42" s="165">
        <f>SUM(M43:M53)</f>
        <v>0</v>
      </c>
      <c r="N42" s="165"/>
      <c r="O42" s="165"/>
      <c r="P42" s="166"/>
      <c r="Q42" s="160"/>
      <c r="R42" s="160">
        <f>SUM(R43:R53)</f>
        <v>0</v>
      </c>
      <c r="S42" s="160"/>
      <c r="T42" s="160"/>
      <c r="AC42" t="s">
        <v>315</v>
      </c>
    </row>
    <row r="43" spans="1:56" ht="22.5" outlineLevel="1" x14ac:dyDescent="0.2">
      <c r="A43" s="179">
        <v>33</v>
      </c>
      <c r="B43" s="180" t="s">
        <v>1547</v>
      </c>
      <c r="C43" s="188" t="s">
        <v>2195</v>
      </c>
      <c r="D43" s="181" t="s">
        <v>921</v>
      </c>
      <c r="E43" s="182">
        <v>8</v>
      </c>
      <c r="F43" s="183"/>
      <c r="G43" s="184">
        <f t="shared" ref="G43:G53" si="10">ROUND(E43*F43,2)</f>
        <v>0</v>
      </c>
      <c r="H43" s="183">
        <v>0</v>
      </c>
      <c r="I43" s="184">
        <f t="shared" ref="I43:I53" si="11">ROUND(E43*H43,2)</f>
        <v>0</v>
      </c>
      <c r="J43" s="183">
        <v>1200</v>
      </c>
      <c r="K43" s="184">
        <f t="shared" ref="K43:K53" si="12">ROUND(E43*J43,2)</f>
        <v>9600</v>
      </c>
      <c r="L43" s="184">
        <v>21</v>
      </c>
      <c r="M43" s="184">
        <f t="shared" ref="M43:M53" si="13">G43*(1+L43/100)</f>
        <v>0</v>
      </c>
      <c r="N43" s="184"/>
      <c r="O43" s="184" t="s">
        <v>318</v>
      </c>
      <c r="P43" s="185" t="s">
        <v>319</v>
      </c>
      <c r="Q43" s="159">
        <v>0</v>
      </c>
      <c r="R43" s="159">
        <f t="shared" ref="R43:R53" si="14">ROUND(E43*Q43,2)</f>
        <v>0</v>
      </c>
      <c r="S43" s="159"/>
      <c r="T43" s="159" t="s">
        <v>207</v>
      </c>
      <c r="U43" s="149"/>
      <c r="V43" s="149"/>
      <c r="W43" s="149"/>
      <c r="X43" s="149"/>
      <c r="Y43" s="149"/>
      <c r="Z43" s="149"/>
      <c r="AA43" s="149"/>
      <c r="AB43" s="149"/>
      <c r="AC43" s="149" t="s">
        <v>396</v>
      </c>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row>
    <row r="44" spans="1:56" ht="22.5" outlineLevel="1" x14ac:dyDescent="0.2">
      <c r="A44" s="179">
        <v>34</v>
      </c>
      <c r="B44" s="180" t="s">
        <v>1549</v>
      </c>
      <c r="C44" s="188" t="s">
        <v>2196</v>
      </c>
      <c r="D44" s="181" t="s">
        <v>921</v>
      </c>
      <c r="E44" s="182">
        <v>8</v>
      </c>
      <c r="F44" s="183"/>
      <c r="G44" s="184">
        <f t="shared" si="10"/>
        <v>0</v>
      </c>
      <c r="H44" s="183">
        <v>0</v>
      </c>
      <c r="I44" s="184">
        <f t="shared" si="11"/>
        <v>0</v>
      </c>
      <c r="J44" s="183">
        <v>400</v>
      </c>
      <c r="K44" s="184">
        <f t="shared" si="12"/>
        <v>3200</v>
      </c>
      <c r="L44" s="184">
        <v>21</v>
      </c>
      <c r="M44" s="184">
        <f t="shared" si="13"/>
        <v>0</v>
      </c>
      <c r="N44" s="184"/>
      <c r="O44" s="184" t="s">
        <v>318</v>
      </c>
      <c r="P44" s="185" t="s">
        <v>319</v>
      </c>
      <c r="Q44" s="159">
        <v>0</v>
      </c>
      <c r="R44" s="159">
        <f t="shared" si="14"/>
        <v>0</v>
      </c>
      <c r="S44" s="159"/>
      <c r="T44" s="159" t="s">
        <v>207</v>
      </c>
      <c r="U44" s="149"/>
      <c r="V44" s="149"/>
      <c r="W44" s="149"/>
      <c r="X44" s="149"/>
      <c r="Y44" s="149"/>
      <c r="Z44" s="149"/>
      <c r="AA44" s="149"/>
      <c r="AB44" s="149"/>
      <c r="AC44" s="149" t="s">
        <v>396</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outlineLevel="1" x14ac:dyDescent="0.2">
      <c r="A45" s="179">
        <v>35</v>
      </c>
      <c r="B45" s="180" t="s">
        <v>1551</v>
      </c>
      <c r="C45" s="188" t="s">
        <v>2197</v>
      </c>
      <c r="D45" s="181" t="s">
        <v>2156</v>
      </c>
      <c r="E45" s="182">
        <v>102</v>
      </c>
      <c r="F45" s="183"/>
      <c r="G45" s="184">
        <f t="shared" si="10"/>
        <v>0</v>
      </c>
      <c r="H45" s="183">
        <v>0</v>
      </c>
      <c r="I45" s="184">
        <f t="shared" si="11"/>
        <v>0</v>
      </c>
      <c r="J45" s="183">
        <v>25</v>
      </c>
      <c r="K45" s="184">
        <f t="shared" si="12"/>
        <v>2550</v>
      </c>
      <c r="L45" s="184">
        <v>21</v>
      </c>
      <c r="M45" s="184">
        <f t="shared" si="13"/>
        <v>0</v>
      </c>
      <c r="N45" s="184"/>
      <c r="O45" s="184" t="s">
        <v>318</v>
      </c>
      <c r="P45" s="185" t="s">
        <v>319</v>
      </c>
      <c r="Q45" s="159">
        <v>0</v>
      </c>
      <c r="R45" s="159">
        <f t="shared" si="14"/>
        <v>0</v>
      </c>
      <c r="S45" s="159"/>
      <c r="T45" s="159" t="s">
        <v>207</v>
      </c>
      <c r="U45" s="149"/>
      <c r="V45" s="149"/>
      <c r="W45" s="149"/>
      <c r="X45" s="149"/>
      <c r="Y45" s="149"/>
      <c r="Z45" s="149"/>
      <c r="AA45" s="149"/>
      <c r="AB45" s="149"/>
      <c r="AC45" s="149" t="s">
        <v>396</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row>
    <row r="46" spans="1:56" outlineLevel="1" x14ac:dyDescent="0.2">
      <c r="A46" s="179">
        <v>36</v>
      </c>
      <c r="B46" s="180" t="s">
        <v>1553</v>
      </c>
      <c r="C46" s="188" t="s">
        <v>2198</v>
      </c>
      <c r="D46" s="181" t="s">
        <v>2156</v>
      </c>
      <c r="E46" s="182">
        <v>51</v>
      </c>
      <c r="F46" s="183"/>
      <c r="G46" s="184">
        <f t="shared" si="10"/>
        <v>0</v>
      </c>
      <c r="H46" s="183">
        <v>0</v>
      </c>
      <c r="I46" s="184">
        <f t="shared" si="11"/>
        <v>0</v>
      </c>
      <c r="J46" s="183">
        <v>45</v>
      </c>
      <c r="K46" s="184">
        <f t="shared" si="12"/>
        <v>2295</v>
      </c>
      <c r="L46" s="184">
        <v>21</v>
      </c>
      <c r="M46" s="184">
        <f t="shared" si="13"/>
        <v>0</v>
      </c>
      <c r="N46" s="184"/>
      <c r="O46" s="184" t="s">
        <v>318</v>
      </c>
      <c r="P46" s="185" t="s">
        <v>319</v>
      </c>
      <c r="Q46" s="159">
        <v>0</v>
      </c>
      <c r="R46" s="159">
        <f t="shared" si="14"/>
        <v>0</v>
      </c>
      <c r="S46" s="159"/>
      <c r="T46" s="159" t="s">
        <v>207</v>
      </c>
      <c r="U46" s="149"/>
      <c r="V46" s="149"/>
      <c r="W46" s="149"/>
      <c r="X46" s="149"/>
      <c r="Y46" s="149"/>
      <c r="Z46" s="149"/>
      <c r="AA46" s="149"/>
      <c r="AB46" s="149"/>
      <c r="AC46" s="149" t="s">
        <v>396</v>
      </c>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row>
    <row r="47" spans="1:56" outlineLevel="1" x14ac:dyDescent="0.2">
      <c r="A47" s="179">
        <v>37</v>
      </c>
      <c r="B47" s="180" t="s">
        <v>1555</v>
      </c>
      <c r="C47" s="188" t="s">
        <v>2199</v>
      </c>
      <c r="D47" s="181" t="s">
        <v>2156</v>
      </c>
      <c r="E47" s="182">
        <v>108</v>
      </c>
      <c r="F47" s="183"/>
      <c r="G47" s="184">
        <f t="shared" si="10"/>
        <v>0</v>
      </c>
      <c r="H47" s="183">
        <v>0</v>
      </c>
      <c r="I47" s="184">
        <f t="shared" si="11"/>
        <v>0</v>
      </c>
      <c r="J47" s="183">
        <v>120</v>
      </c>
      <c r="K47" s="184">
        <f t="shared" si="12"/>
        <v>12960</v>
      </c>
      <c r="L47" s="184">
        <v>21</v>
      </c>
      <c r="M47" s="184">
        <f t="shared" si="13"/>
        <v>0</v>
      </c>
      <c r="N47" s="184"/>
      <c r="O47" s="184" t="s">
        <v>318</v>
      </c>
      <c r="P47" s="185" t="s">
        <v>319</v>
      </c>
      <c r="Q47" s="159">
        <v>0</v>
      </c>
      <c r="R47" s="159">
        <f t="shared" si="14"/>
        <v>0</v>
      </c>
      <c r="S47" s="159"/>
      <c r="T47" s="159" t="s">
        <v>207</v>
      </c>
      <c r="U47" s="149"/>
      <c r="V47" s="149"/>
      <c r="W47" s="149"/>
      <c r="X47" s="149"/>
      <c r="Y47" s="149"/>
      <c r="Z47" s="149"/>
      <c r="AA47" s="149"/>
      <c r="AB47" s="149"/>
      <c r="AC47" s="149" t="s">
        <v>396</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ht="22.5" outlineLevel="1" x14ac:dyDescent="0.2">
      <c r="A48" s="179">
        <v>38</v>
      </c>
      <c r="B48" s="180" t="s">
        <v>1557</v>
      </c>
      <c r="C48" s="188" t="s">
        <v>2200</v>
      </c>
      <c r="D48" s="181" t="s">
        <v>921</v>
      </c>
      <c r="E48" s="182">
        <v>32</v>
      </c>
      <c r="F48" s="183"/>
      <c r="G48" s="184">
        <f t="shared" si="10"/>
        <v>0</v>
      </c>
      <c r="H48" s="183">
        <v>0</v>
      </c>
      <c r="I48" s="184">
        <f t="shared" si="11"/>
        <v>0</v>
      </c>
      <c r="J48" s="183">
        <v>50</v>
      </c>
      <c r="K48" s="184">
        <f t="shared" si="12"/>
        <v>1600</v>
      </c>
      <c r="L48" s="184">
        <v>21</v>
      </c>
      <c r="M48" s="184">
        <f t="shared" si="13"/>
        <v>0</v>
      </c>
      <c r="N48" s="184"/>
      <c r="O48" s="184" t="s">
        <v>318</v>
      </c>
      <c r="P48" s="185" t="s">
        <v>319</v>
      </c>
      <c r="Q48" s="159">
        <v>0</v>
      </c>
      <c r="R48" s="159">
        <f t="shared" si="14"/>
        <v>0</v>
      </c>
      <c r="S48" s="159"/>
      <c r="T48" s="159" t="s">
        <v>207</v>
      </c>
      <c r="U48" s="149"/>
      <c r="V48" s="149"/>
      <c r="W48" s="149"/>
      <c r="X48" s="149"/>
      <c r="Y48" s="149"/>
      <c r="Z48" s="149"/>
      <c r="AA48" s="149"/>
      <c r="AB48" s="149"/>
      <c r="AC48" s="149" t="s">
        <v>396</v>
      </c>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row>
    <row r="49" spans="1:56" ht="22.5" outlineLevel="1" x14ac:dyDescent="0.2">
      <c r="A49" s="179">
        <v>39</v>
      </c>
      <c r="B49" s="180" t="s">
        <v>1559</v>
      </c>
      <c r="C49" s="188" t="s">
        <v>2201</v>
      </c>
      <c r="D49" s="181" t="s">
        <v>921</v>
      </c>
      <c r="E49" s="182">
        <v>8</v>
      </c>
      <c r="F49" s="183"/>
      <c r="G49" s="184">
        <f t="shared" si="10"/>
        <v>0</v>
      </c>
      <c r="H49" s="183">
        <v>0</v>
      </c>
      <c r="I49" s="184">
        <f t="shared" si="11"/>
        <v>0</v>
      </c>
      <c r="J49" s="183">
        <v>2800</v>
      </c>
      <c r="K49" s="184">
        <f t="shared" si="12"/>
        <v>22400</v>
      </c>
      <c r="L49" s="184">
        <v>21</v>
      </c>
      <c r="M49" s="184">
        <f t="shared" si="13"/>
        <v>0</v>
      </c>
      <c r="N49" s="184"/>
      <c r="O49" s="184" t="s">
        <v>318</v>
      </c>
      <c r="P49" s="185" t="s">
        <v>319</v>
      </c>
      <c r="Q49" s="159">
        <v>0</v>
      </c>
      <c r="R49" s="159">
        <f t="shared" si="14"/>
        <v>0</v>
      </c>
      <c r="S49" s="159"/>
      <c r="T49" s="159" t="s">
        <v>207</v>
      </c>
      <c r="U49" s="149"/>
      <c r="V49" s="149"/>
      <c r="W49" s="149"/>
      <c r="X49" s="149"/>
      <c r="Y49" s="149"/>
      <c r="Z49" s="149"/>
      <c r="AA49" s="149"/>
      <c r="AB49" s="149"/>
      <c r="AC49" s="149" t="s">
        <v>396</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ht="22.5" outlineLevel="1" x14ac:dyDescent="0.2">
      <c r="A50" s="179">
        <v>40</v>
      </c>
      <c r="B50" s="180" t="s">
        <v>2202</v>
      </c>
      <c r="C50" s="188" t="s">
        <v>2203</v>
      </c>
      <c r="D50" s="181" t="s">
        <v>921</v>
      </c>
      <c r="E50" s="182">
        <v>8</v>
      </c>
      <c r="F50" s="183"/>
      <c r="G50" s="184">
        <f t="shared" si="10"/>
        <v>0</v>
      </c>
      <c r="H50" s="183">
        <v>0</v>
      </c>
      <c r="I50" s="184">
        <f t="shared" si="11"/>
        <v>0</v>
      </c>
      <c r="J50" s="183">
        <v>600</v>
      </c>
      <c r="K50" s="184">
        <f t="shared" si="12"/>
        <v>4800</v>
      </c>
      <c r="L50" s="184">
        <v>21</v>
      </c>
      <c r="M50" s="184">
        <f t="shared" si="13"/>
        <v>0</v>
      </c>
      <c r="N50" s="184"/>
      <c r="O50" s="184" t="s">
        <v>318</v>
      </c>
      <c r="P50" s="185" t="s">
        <v>319</v>
      </c>
      <c r="Q50" s="159">
        <v>0</v>
      </c>
      <c r="R50" s="159">
        <f t="shared" si="14"/>
        <v>0</v>
      </c>
      <c r="S50" s="159"/>
      <c r="T50" s="159" t="s">
        <v>207</v>
      </c>
      <c r="U50" s="149"/>
      <c r="V50" s="149"/>
      <c r="W50" s="149"/>
      <c r="X50" s="149"/>
      <c r="Y50" s="149"/>
      <c r="Z50" s="149"/>
      <c r="AA50" s="149"/>
      <c r="AB50" s="149"/>
      <c r="AC50" s="149" t="s">
        <v>396</v>
      </c>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row>
    <row r="51" spans="1:56" outlineLevel="1" x14ac:dyDescent="0.2">
      <c r="A51" s="179">
        <v>41</v>
      </c>
      <c r="B51" s="180" t="s">
        <v>2204</v>
      </c>
      <c r="C51" s="188" t="s">
        <v>2205</v>
      </c>
      <c r="D51" s="181" t="s">
        <v>2156</v>
      </c>
      <c r="E51" s="182">
        <v>102</v>
      </c>
      <c r="F51" s="183"/>
      <c r="G51" s="184">
        <f t="shared" si="10"/>
        <v>0</v>
      </c>
      <c r="H51" s="183">
        <v>0</v>
      </c>
      <c r="I51" s="184">
        <f t="shared" si="11"/>
        <v>0</v>
      </c>
      <c r="J51" s="183">
        <v>25</v>
      </c>
      <c r="K51" s="184">
        <f t="shared" si="12"/>
        <v>2550</v>
      </c>
      <c r="L51" s="184">
        <v>21</v>
      </c>
      <c r="M51" s="184">
        <f t="shared" si="13"/>
        <v>0</v>
      </c>
      <c r="N51" s="184"/>
      <c r="O51" s="184" t="s">
        <v>318</v>
      </c>
      <c r="P51" s="185" t="s">
        <v>319</v>
      </c>
      <c r="Q51" s="159">
        <v>0</v>
      </c>
      <c r="R51" s="159">
        <f t="shared" si="14"/>
        <v>0</v>
      </c>
      <c r="S51" s="159"/>
      <c r="T51" s="159" t="s">
        <v>207</v>
      </c>
      <c r="U51" s="149"/>
      <c r="V51" s="149"/>
      <c r="W51" s="149"/>
      <c r="X51" s="149"/>
      <c r="Y51" s="149"/>
      <c r="Z51" s="149"/>
      <c r="AA51" s="149"/>
      <c r="AB51" s="149"/>
      <c r="AC51" s="149" t="s">
        <v>396</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outlineLevel="1" x14ac:dyDescent="0.2">
      <c r="A52" s="179">
        <v>42</v>
      </c>
      <c r="B52" s="180" t="s">
        <v>2206</v>
      </c>
      <c r="C52" s="188" t="s">
        <v>2207</v>
      </c>
      <c r="D52" s="181" t="s">
        <v>2156</v>
      </c>
      <c r="E52" s="182">
        <v>51</v>
      </c>
      <c r="F52" s="183"/>
      <c r="G52" s="184">
        <f t="shared" si="10"/>
        <v>0</v>
      </c>
      <c r="H52" s="183">
        <v>0</v>
      </c>
      <c r="I52" s="184">
        <f t="shared" si="11"/>
        <v>0</v>
      </c>
      <c r="J52" s="183">
        <v>95</v>
      </c>
      <c r="K52" s="184">
        <f t="shared" si="12"/>
        <v>4845</v>
      </c>
      <c r="L52" s="184">
        <v>21</v>
      </c>
      <c r="M52" s="184">
        <f t="shared" si="13"/>
        <v>0</v>
      </c>
      <c r="N52" s="184"/>
      <c r="O52" s="184" t="s">
        <v>318</v>
      </c>
      <c r="P52" s="185" t="s">
        <v>319</v>
      </c>
      <c r="Q52" s="159">
        <v>0</v>
      </c>
      <c r="R52" s="159">
        <f t="shared" si="14"/>
        <v>0</v>
      </c>
      <c r="S52" s="159"/>
      <c r="T52" s="159" t="s">
        <v>207</v>
      </c>
      <c r="U52" s="149"/>
      <c r="V52" s="149"/>
      <c r="W52" s="149"/>
      <c r="X52" s="149"/>
      <c r="Y52" s="149"/>
      <c r="Z52" s="149"/>
      <c r="AA52" s="149"/>
      <c r="AB52" s="149"/>
      <c r="AC52" s="149" t="s">
        <v>396</v>
      </c>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row>
    <row r="53" spans="1:56" ht="22.5" outlineLevel="1" x14ac:dyDescent="0.2">
      <c r="A53" s="179">
        <v>43</v>
      </c>
      <c r="B53" s="180" t="s">
        <v>2208</v>
      </c>
      <c r="C53" s="188" t="s">
        <v>2209</v>
      </c>
      <c r="D53" s="181" t="s">
        <v>603</v>
      </c>
      <c r="E53" s="182">
        <v>1</v>
      </c>
      <c r="F53" s="183"/>
      <c r="G53" s="184">
        <f t="shared" si="10"/>
        <v>0</v>
      </c>
      <c r="H53" s="183">
        <v>1000</v>
      </c>
      <c r="I53" s="184">
        <f t="shared" si="11"/>
        <v>1000</v>
      </c>
      <c r="J53" s="183">
        <v>0</v>
      </c>
      <c r="K53" s="184">
        <f t="shared" si="12"/>
        <v>0</v>
      </c>
      <c r="L53" s="184">
        <v>21</v>
      </c>
      <c r="M53" s="184">
        <f t="shared" si="13"/>
        <v>0</v>
      </c>
      <c r="N53" s="184"/>
      <c r="O53" s="184" t="s">
        <v>318</v>
      </c>
      <c r="P53" s="185" t="s">
        <v>319</v>
      </c>
      <c r="Q53" s="159">
        <v>0</v>
      </c>
      <c r="R53" s="159">
        <f t="shared" si="14"/>
        <v>0</v>
      </c>
      <c r="S53" s="159"/>
      <c r="T53" s="159" t="s">
        <v>1686</v>
      </c>
      <c r="U53" s="149"/>
      <c r="V53" s="149"/>
      <c r="W53" s="149"/>
      <c r="X53" s="149"/>
      <c r="Y53" s="149"/>
      <c r="Z53" s="149"/>
      <c r="AA53" s="149"/>
      <c r="AB53" s="149"/>
      <c r="AC53" s="149" t="s">
        <v>2128</v>
      </c>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row>
    <row r="54" spans="1:56" x14ac:dyDescent="0.2">
      <c r="A54" s="161" t="s">
        <v>314</v>
      </c>
      <c r="B54" s="162" t="s">
        <v>120</v>
      </c>
      <c r="C54" s="186" t="s">
        <v>172</v>
      </c>
      <c r="D54" s="163"/>
      <c r="E54" s="164"/>
      <c r="F54" s="165"/>
      <c r="G54" s="165">
        <f>SUMIF(AC55:AC61,"&lt;&gt;NOR",G55:G61)</f>
        <v>0</v>
      </c>
      <c r="H54" s="165"/>
      <c r="I54" s="165">
        <f>SUM(I55:I61)</f>
        <v>0</v>
      </c>
      <c r="J54" s="165"/>
      <c r="K54" s="165">
        <f>SUM(K55:K61)</f>
        <v>52800</v>
      </c>
      <c r="L54" s="165"/>
      <c r="M54" s="165">
        <f>SUM(M55:M61)</f>
        <v>0</v>
      </c>
      <c r="N54" s="165"/>
      <c r="O54" s="165"/>
      <c r="P54" s="166"/>
      <c r="Q54" s="160"/>
      <c r="R54" s="160">
        <f>SUM(R55:R61)</f>
        <v>0</v>
      </c>
      <c r="S54" s="160"/>
      <c r="T54" s="160"/>
      <c r="AC54" t="s">
        <v>315</v>
      </c>
    </row>
    <row r="55" spans="1:56" outlineLevel="1" x14ac:dyDescent="0.2">
      <c r="A55" s="179">
        <v>44</v>
      </c>
      <c r="B55" s="180" t="s">
        <v>1561</v>
      </c>
      <c r="C55" s="188" t="s">
        <v>1565</v>
      </c>
      <c r="D55" s="181" t="s">
        <v>917</v>
      </c>
      <c r="E55" s="182">
        <v>8</v>
      </c>
      <c r="F55" s="183"/>
      <c r="G55" s="184">
        <f t="shared" ref="G55:G61" si="15">ROUND(E55*F55,2)</f>
        <v>0</v>
      </c>
      <c r="H55" s="183">
        <v>0</v>
      </c>
      <c r="I55" s="184">
        <f t="shared" ref="I55:I61" si="16">ROUND(E55*H55,2)</f>
        <v>0</v>
      </c>
      <c r="J55" s="183">
        <v>600</v>
      </c>
      <c r="K55" s="184">
        <f t="shared" ref="K55:K61" si="17">ROUND(E55*J55,2)</f>
        <v>4800</v>
      </c>
      <c r="L55" s="184">
        <v>21</v>
      </c>
      <c r="M55" s="184">
        <f t="shared" ref="M55:M61" si="18">G55*(1+L55/100)</f>
        <v>0</v>
      </c>
      <c r="N55" s="184"/>
      <c r="O55" s="184" t="s">
        <v>318</v>
      </c>
      <c r="P55" s="185" t="s">
        <v>319</v>
      </c>
      <c r="Q55" s="159">
        <v>0</v>
      </c>
      <c r="R55" s="159">
        <f t="shared" ref="R55:R61" si="19">ROUND(E55*Q55,2)</f>
        <v>0</v>
      </c>
      <c r="S55" s="159"/>
      <c r="T55" s="159" t="s">
        <v>207</v>
      </c>
      <c r="U55" s="149"/>
      <c r="V55" s="149"/>
      <c r="W55" s="149"/>
      <c r="X55" s="149"/>
      <c r="Y55" s="149"/>
      <c r="Z55" s="149"/>
      <c r="AA55" s="149"/>
      <c r="AB55" s="149"/>
      <c r="AC55" s="149" t="s">
        <v>396</v>
      </c>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row>
    <row r="56" spans="1:56" outlineLevel="1" x14ac:dyDescent="0.2">
      <c r="A56" s="179">
        <v>45</v>
      </c>
      <c r="B56" s="180" t="s">
        <v>1562</v>
      </c>
      <c r="C56" s="188" t="s">
        <v>916</v>
      </c>
      <c r="D56" s="181" t="s">
        <v>917</v>
      </c>
      <c r="E56" s="182">
        <v>80</v>
      </c>
      <c r="F56" s="183"/>
      <c r="G56" s="184">
        <f t="shared" si="15"/>
        <v>0</v>
      </c>
      <c r="H56" s="183">
        <v>0</v>
      </c>
      <c r="I56" s="184">
        <f t="shared" si="16"/>
        <v>0</v>
      </c>
      <c r="J56" s="183">
        <v>150</v>
      </c>
      <c r="K56" s="184">
        <f t="shared" si="17"/>
        <v>12000</v>
      </c>
      <c r="L56" s="184">
        <v>21</v>
      </c>
      <c r="M56" s="184">
        <f t="shared" si="18"/>
        <v>0</v>
      </c>
      <c r="N56" s="184"/>
      <c r="O56" s="184" t="s">
        <v>318</v>
      </c>
      <c r="P56" s="185" t="s">
        <v>319</v>
      </c>
      <c r="Q56" s="159">
        <v>0</v>
      </c>
      <c r="R56" s="159">
        <f t="shared" si="19"/>
        <v>0</v>
      </c>
      <c r="S56" s="159"/>
      <c r="T56" s="159" t="s">
        <v>207</v>
      </c>
      <c r="U56" s="149"/>
      <c r="V56" s="149"/>
      <c r="W56" s="149"/>
      <c r="X56" s="149"/>
      <c r="Y56" s="149"/>
      <c r="Z56" s="149"/>
      <c r="AA56" s="149"/>
      <c r="AB56" s="149"/>
      <c r="AC56" s="149" t="s">
        <v>396</v>
      </c>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row>
    <row r="57" spans="1:56" outlineLevel="1" x14ac:dyDescent="0.2">
      <c r="A57" s="179">
        <v>46</v>
      </c>
      <c r="B57" s="180" t="s">
        <v>1563</v>
      </c>
      <c r="C57" s="188" t="s">
        <v>2210</v>
      </c>
      <c r="D57" s="181" t="s">
        <v>917</v>
      </c>
      <c r="E57" s="182">
        <v>24</v>
      </c>
      <c r="F57" s="183"/>
      <c r="G57" s="184">
        <f t="shared" si="15"/>
        <v>0</v>
      </c>
      <c r="H57" s="183">
        <v>0</v>
      </c>
      <c r="I57" s="184">
        <f t="shared" si="16"/>
        <v>0</v>
      </c>
      <c r="J57" s="183">
        <v>600</v>
      </c>
      <c r="K57" s="184">
        <f t="shared" si="17"/>
        <v>14400</v>
      </c>
      <c r="L57" s="184">
        <v>21</v>
      </c>
      <c r="M57" s="184">
        <f t="shared" si="18"/>
        <v>0</v>
      </c>
      <c r="N57" s="184"/>
      <c r="O57" s="184" t="s">
        <v>318</v>
      </c>
      <c r="P57" s="185" t="s">
        <v>319</v>
      </c>
      <c r="Q57" s="159">
        <v>0</v>
      </c>
      <c r="R57" s="159">
        <f t="shared" si="19"/>
        <v>0</v>
      </c>
      <c r="S57" s="159"/>
      <c r="T57" s="159" t="s">
        <v>207</v>
      </c>
      <c r="U57" s="149"/>
      <c r="V57" s="149"/>
      <c r="W57" s="149"/>
      <c r="X57" s="149"/>
      <c r="Y57" s="149"/>
      <c r="Z57" s="149"/>
      <c r="AA57" s="149"/>
      <c r="AB57" s="149"/>
      <c r="AC57" s="149" t="s">
        <v>396</v>
      </c>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row>
    <row r="58" spans="1:56" outlineLevel="1" x14ac:dyDescent="0.2">
      <c r="A58" s="179">
        <v>47</v>
      </c>
      <c r="B58" s="180" t="s">
        <v>2211</v>
      </c>
      <c r="C58" s="188" t="s">
        <v>2212</v>
      </c>
      <c r="D58" s="181" t="s">
        <v>917</v>
      </c>
      <c r="E58" s="182">
        <v>4</v>
      </c>
      <c r="F58" s="183"/>
      <c r="G58" s="184">
        <f t="shared" si="15"/>
        <v>0</v>
      </c>
      <c r="H58" s="183">
        <v>0</v>
      </c>
      <c r="I58" s="184">
        <f t="shared" si="16"/>
        <v>0</v>
      </c>
      <c r="J58" s="183">
        <v>600</v>
      </c>
      <c r="K58" s="184">
        <f t="shared" si="17"/>
        <v>2400</v>
      </c>
      <c r="L58" s="184">
        <v>21</v>
      </c>
      <c r="M58" s="184">
        <f t="shared" si="18"/>
        <v>0</v>
      </c>
      <c r="N58" s="184"/>
      <c r="O58" s="184" t="s">
        <v>318</v>
      </c>
      <c r="P58" s="185" t="s">
        <v>319</v>
      </c>
      <c r="Q58" s="159">
        <v>0</v>
      </c>
      <c r="R58" s="159">
        <f t="shared" si="19"/>
        <v>0</v>
      </c>
      <c r="S58" s="159"/>
      <c r="T58" s="159" t="s">
        <v>207</v>
      </c>
      <c r="U58" s="149"/>
      <c r="V58" s="149"/>
      <c r="W58" s="149"/>
      <c r="X58" s="149"/>
      <c r="Y58" s="149"/>
      <c r="Z58" s="149"/>
      <c r="AA58" s="149"/>
      <c r="AB58" s="149"/>
      <c r="AC58" s="149" t="s">
        <v>396</v>
      </c>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row>
    <row r="59" spans="1:56" outlineLevel="1" x14ac:dyDescent="0.2">
      <c r="A59" s="179">
        <v>48</v>
      </c>
      <c r="B59" s="180" t="s">
        <v>2213</v>
      </c>
      <c r="C59" s="188" t="s">
        <v>2214</v>
      </c>
      <c r="D59" s="181" t="s">
        <v>917</v>
      </c>
      <c r="E59" s="182">
        <v>8</v>
      </c>
      <c r="F59" s="183"/>
      <c r="G59" s="184">
        <f t="shared" si="15"/>
        <v>0</v>
      </c>
      <c r="H59" s="183">
        <v>0</v>
      </c>
      <c r="I59" s="184">
        <f t="shared" si="16"/>
        <v>0</v>
      </c>
      <c r="J59" s="183">
        <v>800</v>
      </c>
      <c r="K59" s="184">
        <f t="shared" si="17"/>
        <v>6400</v>
      </c>
      <c r="L59" s="184">
        <v>21</v>
      </c>
      <c r="M59" s="184">
        <f t="shared" si="18"/>
        <v>0</v>
      </c>
      <c r="N59" s="184"/>
      <c r="O59" s="184" t="s">
        <v>318</v>
      </c>
      <c r="P59" s="185" t="s">
        <v>319</v>
      </c>
      <c r="Q59" s="159">
        <v>0</v>
      </c>
      <c r="R59" s="159">
        <f t="shared" si="19"/>
        <v>0</v>
      </c>
      <c r="S59" s="159"/>
      <c r="T59" s="159" t="s">
        <v>207</v>
      </c>
      <c r="U59" s="149"/>
      <c r="V59" s="149"/>
      <c r="W59" s="149"/>
      <c r="X59" s="149"/>
      <c r="Y59" s="149"/>
      <c r="Z59" s="149"/>
      <c r="AA59" s="149"/>
      <c r="AB59" s="149"/>
      <c r="AC59" s="149" t="s">
        <v>396</v>
      </c>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row>
    <row r="60" spans="1:56" outlineLevel="1" x14ac:dyDescent="0.2">
      <c r="A60" s="179">
        <v>49</v>
      </c>
      <c r="B60" s="180" t="s">
        <v>2215</v>
      </c>
      <c r="C60" s="188" t="s">
        <v>2216</v>
      </c>
      <c r="D60" s="181" t="s">
        <v>603</v>
      </c>
      <c r="E60" s="182">
        <v>8</v>
      </c>
      <c r="F60" s="183"/>
      <c r="G60" s="184">
        <f t="shared" si="15"/>
        <v>0</v>
      </c>
      <c r="H60" s="183">
        <v>0</v>
      </c>
      <c r="I60" s="184">
        <f t="shared" si="16"/>
        <v>0</v>
      </c>
      <c r="J60" s="183">
        <v>800</v>
      </c>
      <c r="K60" s="184">
        <f t="shared" si="17"/>
        <v>6400</v>
      </c>
      <c r="L60" s="184">
        <v>21</v>
      </c>
      <c r="M60" s="184">
        <f t="shared" si="18"/>
        <v>0</v>
      </c>
      <c r="N60" s="184"/>
      <c r="O60" s="184" t="s">
        <v>318</v>
      </c>
      <c r="P60" s="185" t="s">
        <v>319</v>
      </c>
      <c r="Q60" s="159">
        <v>0</v>
      </c>
      <c r="R60" s="159">
        <f t="shared" si="19"/>
        <v>0</v>
      </c>
      <c r="S60" s="159"/>
      <c r="T60" s="159" t="s">
        <v>207</v>
      </c>
      <c r="U60" s="149"/>
      <c r="V60" s="149"/>
      <c r="W60" s="149"/>
      <c r="X60" s="149"/>
      <c r="Y60" s="149"/>
      <c r="Z60" s="149"/>
      <c r="AA60" s="149"/>
      <c r="AB60" s="149"/>
      <c r="AC60" s="149" t="s">
        <v>396</v>
      </c>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row>
    <row r="61" spans="1:56" outlineLevel="1" x14ac:dyDescent="0.2">
      <c r="A61" s="171">
        <v>50</v>
      </c>
      <c r="B61" s="172" t="s">
        <v>2217</v>
      </c>
      <c r="C61" s="187" t="s">
        <v>2218</v>
      </c>
      <c r="D61" s="173" t="s">
        <v>917</v>
      </c>
      <c r="E61" s="174">
        <v>8</v>
      </c>
      <c r="F61" s="175"/>
      <c r="G61" s="176">
        <f t="shared" si="15"/>
        <v>0</v>
      </c>
      <c r="H61" s="175">
        <v>0</v>
      </c>
      <c r="I61" s="176">
        <f t="shared" si="16"/>
        <v>0</v>
      </c>
      <c r="J61" s="175">
        <v>800</v>
      </c>
      <c r="K61" s="176">
        <f t="shared" si="17"/>
        <v>6400</v>
      </c>
      <c r="L61" s="176">
        <v>21</v>
      </c>
      <c r="M61" s="176">
        <f t="shared" si="18"/>
        <v>0</v>
      </c>
      <c r="N61" s="176"/>
      <c r="O61" s="176" t="s">
        <v>318</v>
      </c>
      <c r="P61" s="177" t="s">
        <v>319</v>
      </c>
      <c r="Q61" s="159">
        <v>0</v>
      </c>
      <c r="R61" s="159">
        <f t="shared" si="19"/>
        <v>0</v>
      </c>
      <c r="S61" s="159"/>
      <c r="T61" s="159" t="s">
        <v>207</v>
      </c>
      <c r="U61" s="149"/>
      <c r="V61" s="149"/>
      <c r="W61" s="149"/>
      <c r="X61" s="149"/>
      <c r="Y61" s="149"/>
      <c r="Z61" s="149"/>
      <c r="AA61" s="149"/>
      <c r="AB61" s="149"/>
      <c r="AC61" s="149" t="s">
        <v>396</v>
      </c>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x14ac:dyDescent="0.2">
      <c r="A62" s="3"/>
      <c r="B62" s="4"/>
      <c r="C62" s="189"/>
      <c r="D62" s="6"/>
      <c r="E62" s="3"/>
      <c r="F62" s="3"/>
      <c r="G62" s="3"/>
      <c r="H62" s="3"/>
      <c r="I62" s="3"/>
      <c r="J62" s="3"/>
      <c r="K62" s="3"/>
      <c r="L62" s="3"/>
      <c r="M62" s="3"/>
      <c r="N62" s="3"/>
      <c r="O62" s="3"/>
      <c r="P62" s="3"/>
      <c r="Q62" s="3"/>
      <c r="R62" s="3"/>
      <c r="S62" s="3"/>
      <c r="T62" s="3"/>
      <c r="AA62">
        <v>15</v>
      </c>
      <c r="AB62">
        <v>21</v>
      </c>
      <c r="AC62" t="s">
        <v>301</v>
      </c>
    </row>
    <row r="63" spans="1:56" x14ac:dyDescent="0.2">
      <c r="A63" s="152"/>
      <c r="B63" s="153" t="s">
        <v>29</v>
      </c>
      <c r="C63" s="190"/>
      <c r="D63" s="154"/>
      <c r="E63" s="155"/>
      <c r="F63" s="155"/>
      <c r="G63" s="170">
        <f>G8+G20+G42+G54</f>
        <v>0</v>
      </c>
      <c r="H63" s="3"/>
      <c r="I63" s="3"/>
      <c r="J63" s="3"/>
      <c r="K63" s="3"/>
      <c r="L63" s="3"/>
      <c r="M63" s="3"/>
      <c r="N63" s="3"/>
      <c r="O63" s="3"/>
      <c r="P63" s="3"/>
      <c r="Q63" s="3"/>
      <c r="R63" s="3"/>
      <c r="S63" s="3"/>
      <c r="T63" s="3"/>
      <c r="AA63">
        <f>SUMIF(L7:L61,AA62,G7:G61)</f>
        <v>0</v>
      </c>
      <c r="AB63">
        <f>SUMIF(L7:L61,AB62,G7:G61)</f>
        <v>0</v>
      </c>
      <c r="AC63" t="s">
        <v>390</v>
      </c>
    </row>
    <row r="64" spans="1:56" x14ac:dyDescent="0.2">
      <c r="C64" s="191"/>
      <c r="D64" s="10"/>
      <c r="AC64" t="s">
        <v>391</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7FF8-BB3E-4F51-A705-D94D3C468460}">
  <sheetPr>
    <outlinePr summaryBelow="0"/>
  </sheetPr>
  <dimension ref="A1:BD5000"/>
  <sheetViews>
    <sheetView workbookViewId="0">
      <pane ySplit="7" topLeftCell="A41" activePane="bottomLeft" state="frozen"/>
      <selection pane="bottomLeft" activeCell="F66" sqref="F66"/>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 min="49" max="49" width="98.7109375"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77</v>
      </c>
      <c r="C3" s="256" t="s">
        <v>78</v>
      </c>
      <c r="D3" s="257"/>
      <c r="E3" s="257"/>
      <c r="F3" s="257"/>
      <c r="G3" s="258"/>
      <c r="Y3" s="123" t="s">
        <v>288</v>
      </c>
      <c r="AC3" t="s">
        <v>291</v>
      </c>
    </row>
    <row r="4" spans="1:56" ht="24.95" customHeight="1" x14ac:dyDescent="0.2">
      <c r="A4" s="142" t="s">
        <v>9</v>
      </c>
      <c r="B4" s="143" t="s">
        <v>52</v>
      </c>
      <c r="C4" s="259" t="s">
        <v>78</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114</v>
      </c>
      <c r="C8" s="186" t="s">
        <v>160</v>
      </c>
      <c r="D8" s="163"/>
      <c r="E8" s="164"/>
      <c r="F8" s="165"/>
      <c r="G8" s="165">
        <f>SUMIF(AC9:AC29,"&lt;&gt;NOR",G9:G29)</f>
        <v>0</v>
      </c>
      <c r="H8" s="165"/>
      <c r="I8" s="165">
        <f>SUM(I9:I29)</f>
        <v>348937</v>
      </c>
      <c r="J8" s="165"/>
      <c r="K8" s="165">
        <f>SUM(K9:K29)</f>
        <v>29950</v>
      </c>
      <c r="L8" s="165"/>
      <c r="M8" s="165">
        <f>SUM(M9:M29)</f>
        <v>0</v>
      </c>
      <c r="N8" s="165"/>
      <c r="O8" s="165"/>
      <c r="P8" s="166"/>
      <c r="Q8" s="160"/>
      <c r="R8" s="160">
        <f>SUM(R9:R29)</f>
        <v>0</v>
      </c>
      <c r="S8" s="160"/>
      <c r="T8" s="160"/>
      <c r="AC8" t="s">
        <v>315</v>
      </c>
    </row>
    <row r="9" spans="1:56" outlineLevel="1" x14ac:dyDescent="0.2">
      <c r="A9" s="171">
        <v>1</v>
      </c>
      <c r="B9" s="172" t="s">
        <v>2124</v>
      </c>
      <c r="C9" s="187" t="s">
        <v>2219</v>
      </c>
      <c r="D9" s="173" t="s">
        <v>603</v>
      </c>
      <c r="E9" s="174">
        <v>1</v>
      </c>
      <c r="F9" s="175"/>
      <c r="G9" s="176">
        <f>ROUND(E9*F9,2)</f>
        <v>0</v>
      </c>
      <c r="H9" s="175">
        <v>58288</v>
      </c>
      <c r="I9" s="176">
        <f>ROUND(E9*H9,2)</f>
        <v>58288</v>
      </c>
      <c r="J9" s="175">
        <v>2800</v>
      </c>
      <c r="K9" s="176">
        <f>ROUND(E9*J9,2)</f>
        <v>2800</v>
      </c>
      <c r="L9" s="176">
        <v>21</v>
      </c>
      <c r="M9" s="176">
        <f>G9*(1+L9/100)</f>
        <v>0</v>
      </c>
      <c r="N9" s="176"/>
      <c r="O9" s="176" t="s">
        <v>318</v>
      </c>
      <c r="P9" s="177" t="s">
        <v>319</v>
      </c>
      <c r="Q9" s="159">
        <v>0</v>
      </c>
      <c r="R9" s="159">
        <f>ROUND(E9*Q9,2)</f>
        <v>0</v>
      </c>
      <c r="S9" s="159"/>
      <c r="T9" s="159" t="s">
        <v>207</v>
      </c>
      <c r="U9" s="149"/>
      <c r="V9" s="149"/>
      <c r="W9" s="149"/>
      <c r="X9" s="149"/>
      <c r="Y9" s="149"/>
      <c r="Z9" s="149"/>
      <c r="AA9" s="149"/>
      <c r="AB9" s="149"/>
      <c r="AC9" s="149" t="s">
        <v>396</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ht="33.75" outlineLevel="1" x14ac:dyDescent="0.2">
      <c r="A10" s="156"/>
      <c r="B10" s="157"/>
      <c r="C10" s="253" t="s">
        <v>2220</v>
      </c>
      <c r="D10" s="254"/>
      <c r="E10" s="254"/>
      <c r="F10" s="254"/>
      <c r="G10" s="254"/>
      <c r="H10" s="159"/>
      <c r="I10" s="159"/>
      <c r="J10" s="159"/>
      <c r="K10" s="159"/>
      <c r="L10" s="159"/>
      <c r="M10" s="159"/>
      <c r="N10" s="159"/>
      <c r="O10" s="159"/>
      <c r="P10" s="159"/>
      <c r="Q10" s="159"/>
      <c r="R10" s="159"/>
      <c r="S10" s="159"/>
      <c r="T10" s="159"/>
      <c r="U10" s="149"/>
      <c r="V10" s="149"/>
      <c r="W10" s="149"/>
      <c r="X10" s="149"/>
      <c r="Y10" s="149"/>
      <c r="Z10" s="149"/>
      <c r="AA10" s="149"/>
      <c r="AB10" s="149"/>
      <c r="AC10" s="149" t="s">
        <v>322</v>
      </c>
      <c r="AD10" s="149"/>
      <c r="AE10" s="149"/>
      <c r="AF10" s="149"/>
      <c r="AG10" s="149"/>
      <c r="AH10" s="149"/>
      <c r="AI10" s="149"/>
      <c r="AJ10" s="149"/>
      <c r="AK10" s="149"/>
      <c r="AL10" s="149"/>
      <c r="AM10" s="149"/>
      <c r="AN10" s="149"/>
      <c r="AO10" s="149"/>
      <c r="AP10" s="149"/>
      <c r="AQ10" s="149"/>
      <c r="AR10" s="149"/>
      <c r="AS10" s="149"/>
      <c r="AT10" s="149"/>
      <c r="AU10" s="149"/>
      <c r="AV10" s="149"/>
      <c r="AW10" s="178" t="str">
        <f>C10</f>
        <v>minimálně dva vstupy pro připojení detektorů, čtyři poplachové výstupy (2x5%DMV a 2x20%DMV) z jednotlivých detektorů), dva poruchové výstupy (jednotlivé detektory) a dva centrální poplachové výstupy (1x5%DMV a 1x20%DMV) pro spuštění výstražné signalizace, jeden centrální poruchový výstup</v>
      </c>
      <c r="AX10" s="149"/>
      <c r="AY10" s="149"/>
      <c r="AZ10" s="149"/>
      <c r="BA10" s="149"/>
      <c r="BB10" s="149"/>
      <c r="BC10" s="149"/>
      <c r="BD10" s="149"/>
    </row>
    <row r="11" spans="1:56" outlineLevel="1" x14ac:dyDescent="0.2">
      <c r="A11" s="171">
        <v>2</v>
      </c>
      <c r="B11" s="172" t="s">
        <v>2126</v>
      </c>
      <c r="C11" s="187" t="s">
        <v>2219</v>
      </c>
      <c r="D11" s="173" t="s">
        <v>603</v>
      </c>
      <c r="E11" s="174">
        <v>1</v>
      </c>
      <c r="F11" s="175"/>
      <c r="G11" s="176">
        <f>ROUND(E11*F11,2)</f>
        <v>0</v>
      </c>
      <c r="H11" s="175">
        <v>58288</v>
      </c>
      <c r="I11" s="176">
        <f>ROUND(E11*H11,2)</f>
        <v>58288</v>
      </c>
      <c r="J11" s="175">
        <v>2800</v>
      </c>
      <c r="K11" s="176">
        <f>ROUND(E11*J11,2)</f>
        <v>2800</v>
      </c>
      <c r="L11" s="176">
        <v>21</v>
      </c>
      <c r="M11" s="176">
        <f>G11*(1+L11/100)</f>
        <v>0</v>
      </c>
      <c r="N11" s="176"/>
      <c r="O11" s="176" t="s">
        <v>318</v>
      </c>
      <c r="P11" s="177" t="s">
        <v>319</v>
      </c>
      <c r="Q11" s="159">
        <v>0</v>
      </c>
      <c r="R11" s="159">
        <f>ROUND(E11*Q11,2)</f>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ht="33.75" outlineLevel="1" x14ac:dyDescent="0.2">
      <c r="A12" s="156"/>
      <c r="B12" s="157"/>
      <c r="C12" s="253" t="s">
        <v>2221</v>
      </c>
      <c r="D12" s="254"/>
      <c r="E12" s="254"/>
      <c r="F12" s="254"/>
      <c r="G12" s="254"/>
      <c r="H12" s="159"/>
      <c r="I12" s="159"/>
      <c r="J12" s="159"/>
      <c r="K12" s="159"/>
      <c r="L12" s="159"/>
      <c r="M12" s="159"/>
      <c r="N12" s="159"/>
      <c r="O12" s="159"/>
      <c r="P12" s="159"/>
      <c r="Q12" s="159"/>
      <c r="R12" s="159"/>
      <c r="S12" s="159"/>
      <c r="T12" s="159"/>
      <c r="U12" s="149"/>
      <c r="V12" s="149"/>
      <c r="W12" s="149"/>
      <c r="X12" s="149"/>
      <c r="Y12" s="149"/>
      <c r="Z12" s="149"/>
      <c r="AA12" s="149"/>
      <c r="AB12" s="149"/>
      <c r="AC12" s="149" t="s">
        <v>322</v>
      </c>
      <c r="AD12" s="149"/>
      <c r="AE12" s="149"/>
      <c r="AF12" s="149"/>
      <c r="AG12" s="149"/>
      <c r="AH12" s="149"/>
      <c r="AI12" s="149"/>
      <c r="AJ12" s="149"/>
      <c r="AK12" s="149"/>
      <c r="AL12" s="149"/>
      <c r="AM12" s="149"/>
      <c r="AN12" s="149"/>
      <c r="AO12" s="149"/>
      <c r="AP12" s="149"/>
      <c r="AQ12" s="149"/>
      <c r="AR12" s="149"/>
      <c r="AS12" s="149"/>
      <c r="AT12" s="149"/>
      <c r="AU12" s="149"/>
      <c r="AV12" s="149"/>
      <c r="AW12" s="178" t="str">
        <f>C12</f>
        <v>minimálně tři vstupy pro připojení detektorů, šest poplachových výstupů (3x5%DMV a 3x20%DMV) z jednotlivých detektorů), tři poruchové výstupy (jednotlivé detektory) a dva centrální poplachové výstupy (1x5%DMV a 1x20%DMV) pro spuštění výstražné signalizace, jeden centrální poruchový výstup</v>
      </c>
      <c r="AX12" s="149"/>
      <c r="AY12" s="149"/>
      <c r="AZ12" s="149"/>
      <c r="BA12" s="149"/>
      <c r="BB12" s="149"/>
      <c r="BC12" s="149"/>
      <c r="BD12" s="149"/>
    </row>
    <row r="13" spans="1:56" outlineLevel="1" x14ac:dyDescent="0.2">
      <c r="A13" s="171">
        <v>3</v>
      </c>
      <c r="B13" s="172" t="s">
        <v>2129</v>
      </c>
      <c r="C13" s="187" t="s">
        <v>2222</v>
      </c>
      <c r="D13" s="173" t="s">
        <v>921</v>
      </c>
      <c r="E13" s="174">
        <v>2</v>
      </c>
      <c r="F13" s="175"/>
      <c r="G13" s="176">
        <f>ROUND(E13*F13,2)</f>
        <v>0</v>
      </c>
      <c r="H13" s="175">
        <v>1929</v>
      </c>
      <c r="I13" s="176">
        <f>ROUND(E13*H13,2)</f>
        <v>3858</v>
      </c>
      <c r="J13" s="175">
        <v>650</v>
      </c>
      <c r="K13" s="176">
        <f>ROUND(E13*J13,2)</f>
        <v>1300</v>
      </c>
      <c r="L13" s="176">
        <v>21</v>
      </c>
      <c r="M13" s="176">
        <f>G13*(1+L13/100)</f>
        <v>0</v>
      </c>
      <c r="N13" s="176"/>
      <c r="O13" s="176" t="s">
        <v>318</v>
      </c>
      <c r="P13" s="177" t="s">
        <v>319</v>
      </c>
      <c r="Q13" s="159">
        <v>0</v>
      </c>
      <c r="R13" s="159">
        <f>ROUND(E13*Q13,2)</f>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outlineLevel="1" x14ac:dyDescent="0.2">
      <c r="A14" s="156"/>
      <c r="B14" s="157"/>
      <c r="C14" s="253" t="s">
        <v>2223</v>
      </c>
      <c r="D14" s="254"/>
      <c r="E14" s="254"/>
      <c r="F14" s="254"/>
      <c r="G14" s="254"/>
      <c r="H14" s="159"/>
      <c r="I14" s="159"/>
      <c r="J14" s="159"/>
      <c r="K14" s="159"/>
      <c r="L14" s="159"/>
      <c r="M14" s="159"/>
      <c r="N14" s="159"/>
      <c r="O14" s="159"/>
      <c r="P14" s="159"/>
      <c r="Q14" s="159"/>
      <c r="R14" s="159"/>
      <c r="S14" s="159"/>
      <c r="T14" s="159"/>
      <c r="U14" s="149"/>
      <c r="V14" s="149"/>
      <c r="W14" s="149"/>
      <c r="X14" s="149"/>
      <c r="Y14" s="149"/>
      <c r="Z14" s="149"/>
      <c r="AA14" s="149"/>
      <c r="AB14" s="149"/>
      <c r="AC14" s="149" t="s">
        <v>322</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row>
    <row r="15" spans="1:56" outlineLevel="1" x14ac:dyDescent="0.2">
      <c r="A15" s="171">
        <v>4</v>
      </c>
      <c r="B15" s="172" t="s">
        <v>2139</v>
      </c>
      <c r="C15" s="187" t="s">
        <v>2222</v>
      </c>
      <c r="D15" s="173" t="s">
        <v>921</v>
      </c>
      <c r="E15" s="174">
        <v>2</v>
      </c>
      <c r="F15" s="175"/>
      <c r="G15" s="176">
        <f>ROUND(E15*F15,2)</f>
        <v>0</v>
      </c>
      <c r="H15" s="175">
        <v>1929</v>
      </c>
      <c r="I15" s="176">
        <f>ROUND(E15*H15,2)</f>
        <v>3858</v>
      </c>
      <c r="J15" s="175">
        <v>650</v>
      </c>
      <c r="K15" s="176">
        <f>ROUND(E15*J15,2)</f>
        <v>1300</v>
      </c>
      <c r="L15" s="176">
        <v>21</v>
      </c>
      <c r="M15" s="176">
        <f>G15*(1+L15/100)</f>
        <v>0</v>
      </c>
      <c r="N15" s="176"/>
      <c r="O15" s="176" t="s">
        <v>318</v>
      </c>
      <c r="P15" s="177" t="s">
        <v>319</v>
      </c>
      <c r="Q15" s="159">
        <v>0</v>
      </c>
      <c r="R15" s="159">
        <f>ROUND(E15*Q15,2)</f>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outlineLevel="1" x14ac:dyDescent="0.2">
      <c r="A16" s="156"/>
      <c r="B16" s="157"/>
      <c r="C16" s="253" t="s">
        <v>2224</v>
      </c>
      <c r="D16" s="254"/>
      <c r="E16" s="254"/>
      <c r="F16" s="254"/>
      <c r="G16" s="254"/>
      <c r="H16" s="159"/>
      <c r="I16" s="159"/>
      <c r="J16" s="159"/>
      <c r="K16" s="159"/>
      <c r="L16" s="159"/>
      <c r="M16" s="159"/>
      <c r="N16" s="159"/>
      <c r="O16" s="159"/>
      <c r="P16" s="159"/>
      <c r="Q16" s="159"/>
      <c r="R16" s="159"/>
      <c r="S16" s="159"/>
      <c r="T16" s="159"/>
      <c r="U16" s="149"/>
      <c r="V16" s="149"/>
      <c r="W16" s="149"/>
      <c r="X16" s="149"/>
      <c r="Y16" s="149"/>
      <c r="Z16" s="149"/>
      <c r="AA16" s="149"/>
      <c r="AB16" s="149"/>
      <c r="AC16" s="149" t="s">
        <v>322</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outlineLevel="1" x14ac:dyDescent="0.2">
      <c r="A17" s="171">
        <v>5</v>
      </c>
      <c r="B17" s="172" t="s">
        <v>2141</v>
      </c>
      <c r="C17" s="187" t="s">
        <v>2225</v>
      </c>
      <c r="D17" s="173" t="s">
        <v>921</v>
      </c>
      <c r="E17" s="174">
        <v>2</v>
      </c>
      <c r="F17" s="175"/>
      <c r="G17" s="176">
        <f>ROUND(E17*F17,2)</f>
        <v>0</v>
      </c>
      <c r="H17" s="175">
        <v>7850</v>
      </c>
      <c r="I17" s="176">
        <f>ROUND(E17*H17,2)</f>
        <v>15700</v>
      </c>
      <c r="J17" s="175">
        <v>1000</v>
      </c>
      <c r="K17" s="176">
        <f>ROUND(E17*J17,2)</f>
        <v>2000</v>
      </c>
      <c r="L17" s="176">
        <v>21</v>
      </c>
      <c r="M17" s="176">
        <f>G17*(1+L17/100)</f>
        <v>0</v>
      </c>
      <c r="N17" s="176"/>
      <c r="O17" s="176" t="s">
        <v>318</v>
      </c>
      <c r="P17" s="177" t="s">
        <v>319</v>
      </c>
      <c r="Q17" s="159">
        <v>0</v>
      </c>
      <c r="R17" s="159">
        <f>ROUND(E17*Q17,2)</f>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ht="22.5" outlineLevel="1" x14ac:dyDescent="0.2">
      <c r="A18" s="156"/>
      <c r="B18" s="157"/>
      <c r="C18" s="253" t="s">
        <v>2226</v>
      </c>
      <c r="D18" s="254"/>
      <c r="E18" s="254"/>
      <c r="F18" s="254"/>
      <c r="G18" s="254"/>
      <c r="H18" s="159"/>
      <c r="I18" s="159"/>
      <c r="J18" s="159"/>
      <c r="K18" s="159"/>
      <c r="L18" s="159"/>
      <c r="M18" s="159"/>
      <c r="N18" s="159"/>
      <c r="O18" s="159"/>
      <c r="P18" s="159"/>
      <c r="Q18" s="159"/>
      <c r="R18" s="159"/>
      <c r="S18" s="159"/>
      <c r="T18" s="159"/>
      <c r="U18" s="149"/>
      <c r="V18" s="149"/>
      <c r="W18" s="149"/>
      <c r="X18" s="149"/>
      <c r="Y18" s="149"/>
      <c r="Z18" s="149"/>
      <c r="AA18" s="149"/>
      <c r="AB18" s="149"/>
      <c r="AC18" s="149" t="s">
        <v>322</v>
      </c>
      <c r="AD18" s="149"/>
      <c r="AE18" s="149"/>
      <c r="AF18" s="149"/>
      <c r="AG18" s="149"/>
      <c r="AH18" s="149"/>
      <c r="AI18" s="149"/>
      <c r="AJ18" s="149"/>
      <c r="AK18" s="149"/>
      <c r="AL18" s="149"/>
      <c r="AM18" s="149"/>
      <c r="AN18" s="149"/>
      <c r="AO18" s="149"/>
      <c r="AP18" s="149"/>
      <c r="AQ18" s="149"/>
      <c r="AR18" s="149"/>
      <c r="AS18" s="149"/>
      <c r="AT18" s="149"/>
      <c r="AU18" s="149"/>
      <c r="AV18" s="149"/>
      <c r="AW18" s="178" t="str">
        <f>C18</f>
        <v>do venkovního prostředí, napájecí napětí 24V DC, stejný vzhled jako panely stávající (jsou-li instalované), napájecí napětí 24 V DC (kompatibilní s ústřednou GDS)</v>
      </c>
      <c r="AX18" s="149"/>
      <c r="AY18" s="149"/>
      <c r="AZ18" s="149"/>
      <c r="BA18" s="149"/>
      <c r="BB18" s="149"/>
      <c r="BC18" s="149"/>
      <c r="BD18" s="149"/>
    </row>
    <row r="19" spans="1:56" outlineLevel="1" x14ac:dyDescent="0.2">
      <c r="A19" s="171">
        <v>6</v>
      </c>
      <c r="B19" s="172" t="s">
        <v>2143</v>
      </c>
      <c r="C19" s="187" t="s">
        <v>2227</v>
      </c>
      <c r="D19" s="173" t="s">
        <v>921</v>
      </c>
      <c r="E19" s="174">
        <v>2</v>
      </c>
      <c r="F19" s="175"/>
      <c r="G19" s="176">
        <f>ROUND(E19*F19,2)</f>
        <v>0</v>
      </c>
      <c r="H19" s="175">
        <v>7850</v>
      </c>
      <c r="I19" s="176">
        <f>ROUND(E19*H19,2)</f>
        <v>15700</v>
      </c>
      <c r="J19" s="175">
        <v>1000</v>
      </c>
      <c r="K19" s="176">
        <f>ROUND(E19*J19,2)</f>
        <v>2000</v>
      </c>
      <c r="L19" s="176">
        <v>21</v>
      </c>
      <c r="M19" s="176">
        <f>G19*(1+L19/100)</f>
        <v>0</v>
      </c>
      <c r="N19" s="176"/>
      <c r="O19" s="176" t="s">
        <v>318</v>
      </c>
      <c r="P19" s="177" t="s">
        <v>319</v>
      </c>
      <c r="Q19" s="159">
        <v>0</v>
      </c>
      <c r="R19" s="159">
        <f>ROUND(E19*Q19,2)</f>
        <v>0</v>
      </c>
      <c r="S19" s="159"/>
      <c r="T19" s="159" t="s">
        <v>207</v>
      </c>
      <c r="U19" s="149"/>
      <c r="V19" s="149"/>
      <c r="W19" s="149"/>
      <c r="X19" s="149"/>
      <c r="Y19" s="149"/>
      <c r="Z19" s="149"/>
      <c r="AA19" s="149"/>
      <c r="AB19" s="149"/>
      <c r="AC19" s="149" t="s">
        <v>396</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ht="22.5" outlineLevel="1" x14ac:dyDescent="0.2">
      <c r="A20" s="156"/>
      <c r="B20" s="157"/>
      <c r="C20" s="253" t="s">
        <v>2226</v>
      </c>
      <c r="D20" s="254"/>
      <c r="E20" s="254"/>
      <c r="F20" s="254"/>
      <c r="G20" s="254"/>
      <c r="H20" s="159"/>
      <c r="I20" s="159"/>
      <c r="J20" s="159"/>
      <c r="K20" s="159"/>
      <c r="L20" s="159"/>
      <c r="M20" s="159"/>
      <c r="N20" s="159"/>
      <c r="O20" s="159"/>
      <c r="P20" s="159"/>
      <c r="Q20" s="159"/>
      <c r="R20" s="159"/>
      <c r="S20" s="159"/>
      <c r="T20" s="159"/>
      <c r="U20" s="149"/>
      <c r="V20" s="149"/>
      <c r="W20" s="149"/>
      <c r="X20" s="149"/>
      <c r="Y20" s="149"/>
      <c r="Z20" s="149"/>
      <c r="AA20" s="149"/>
      <c r="AB20" s="149"/>
      <c r="AC20" s="149" t="s">
        <v>322</v>
      </c>
      <c r="AD20" s="149"/>
      <c r="AE20" s="149"/>
      <c r="AF20" s="149"/>
      <c r="AG20" s="149"/>
      <c r="AH20" s="149"/>
      <c r="AI20" s="149"/>
      <c r="AJ20" s="149"/>
      <c r="AK20" s="149"/>
      <c r="AL20" s="149"/>
      <c r="AM20" s="149"/>
      <c r="AN20" s="149"/>
      <c r="AO20" s="149"/>
      <c r="AP20" s="149"/>
      <c r="AQ20" s="149"/>
      <c r="AR20" s="149"/>
      <c r="AS20" s="149"/>
      <c r="AT20" s="149"/>
      <c r="AU20" s="149"/>
      <c r="AV20" s="149"/>
      <c r="AW20" s="178" t="str">
        <f>C20</f>
        <v>do venkovního prostředí, napájecí napětí 24V DC, stejný vzhled jako panely stávající (jsou-li instalované), napájecí napětí 24 V DC (kompatibilní s ústřednou GDS)</v>
      </c>
      <c r="AX20" s="149"/>
      <c r="AY20" s="149"/>
      <c r="AZ20" s="149"/>
      <c r="BA20" s="149"/>
      <c r="BB20" s="149"/>
      <c r="BC20" s="149"/>
      <c r="BD20" s="149"/>
    </row>
    <row r="21" spans="1:56" ht="22.5" outlineLevel="1" x14ac:dyDescent="0.2">
      <c r="A21" s="171">
        <v>7</v>
      </c>
      <c r="B21" s="172" t="s">
        <v>2145</v>
      </c>
      <c r="C21" s="187" t="s">
        <v>2228</v>
      </c>
      <c r="D21" s="173" t="s">
        <v>603</v>
      </c>
      <c r="E21" s="174">
        <v>1</v>
      </c>
      <c r="F21" s="175"/>
      <c r="G21" s="176">
        <f>ROUND(E21*F21,2)</f>
        <v>0</v>
      </c>
      <c r="H21" s="175">
        <v>2500</v>
      </c>
      <c r="I21" s="176">
        <f>ROUND(E21*H21,2)</f>
        <v>2500</v>
      </c>
      <c r="J21" s="175">
        <v>5500</v>
      </c>
      <c r="K21" s="176">
        <f>ROUND(E21*J21,2)</f>
        <v>5500</v>
      </c>
      <c r="L21" s="176">
        <v>21</v>
      </c>
      <c r="M21" s="176">
        <f>G21*(1+L21/100)</f>
        <v>0</v>
      </c>
      <c r="N21" s="176"/>
      <c r="O21" s="176" t="s">
        <v>318</v>
      </c>
      <c r="P21" s="177" t="s">
        <v>319</v>
      </c>
      <c r="Q21" s="159">
        <v>0</v>
      </c>
      <c r="R21" s="159">
        <f>ROUND(E21*Q21,2)</f>
        <v>0</v>
      </c>
      <c r="S21" s="159"/>
      <c r="T21" s="159" t="s">
        <v>207</v>
      </c>
      <c r="U21" s="149"/>
      <c r="V21" s="149"/>
      <c r="W21" s="149"/>
      <c r="X21" s="149"/>
      <c r="Y21" s="149"/>
      <c r="Z21" s="149"/>
      <c r="AA21" s="149"/>
      <c r="AB21" s="149"/>
      <c r="AC21" s="149" t="s">
        <v>396</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56"/>
      <c r="B22" s="157"/>
      <c r="C22" s="253" t="s">
        <v>2229</v>
      </c>
      <c r="D22" s="254"/>
      <c r="E22" s="254"/>
      <c r="F22" s="254"/>
      <c r="G22" s="254"/>
      <c r="H22" s="159"/>
      <c r="I22" s="159"/>
      <c r="J22" s="159"/>
      <c r="K22" s="159"/>
      <c r="L22" s="159"/>
      <c r="M22" s="159"/>
      <c r="N22" s="159"/>
      <c r="O22" s="159"/>
      <c r="P22" s="159"/>
      <c r="Q22" s="159"/>
      <c r="R22" s="159"/>
      <c r="S22" s="159"/>
      <c r="T22" s="159"/>
      <c r="U22" s="149"/>
      <c r="V22" s="149"/>
      <c r="W22" s="149"/>
      <c r="X22" s="149"/>
      <c r="Y22" s="149"/>
      <c r="Z22" s="149"/>
      <c r="AA22" s="149"/>
      <c r="AB22" s="149"/>
      <c r="AC22" s="149" t="s">
        <v>322</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outlineLevel="1" x14ac:dyDescent="0.2">
      <c r="A23" s="171">
        <v>8</v>
      </c>
      <c r="B23" s="172" t="s">
        <v>2147</v>
      </c>
      <c r="C23" s="187" t="s">
        <v>2230</v>
      </c>
      <c r="D23" s="173" t="s">
        <v>603</v>
      </c>
      <c r="E23" s="174">
        <v>1</v>
      </c>
      <c r="F23" s="175"/>
      <c r="G23" s="176">
        <f>ROUND(E23*F23,2)</f>
        <v>0</v>
      </c>
      <c r="H23" s="175">
        <v>4500</v>
      </c>
      <c r="I23" s="176">
        <f>ROUND(E23*H23,2)</f>
        <v>4500</v>
      </c>
      <c r="J23" s="175">
        <v>2500</v>
      </c>
      <c r="K23" s="176">
        <f>ROUND(E23*J23,2)</f>
        <v>2500</v>
      </c>
      <c r="L23" s="176">
        <v>21</v>
      </c>
      <c r="M23" s="176">
        <f>G23*(1+L23/100)</f>
        <v>0</v>
      </c>
      <c r="N23" s="176"/>
      <c r="O23" s="176" t="s">
        <v>318</v>
      </c>
      <c r="P23" s="177" t="s">
        <v>319</v>
      </c>
      <c r="Q23" s="159">
        <v>0</v>
      </c>
      <c r="R23" s="159">
        <f>ROUND(E23*Q23,2)</f>
        <v>0</v>
      </c>
      <c r="S23" s="159"/>
      <c r="T23" s="159" t="s">
        <v>207</v>
      </c>
      <c r="U23" s="149"/>
      <c r="V23" s="149"/>
      <c r="W23" s="149"/>
      <c r="X23" s="149"/>
      <c r="Y23" s="149"/>
      <c r="Z23" s="149"/>
      <c r="AA23" s="149"/>
      <c r="AB23" s="149"/>
      <c r="AC23" s="149" t="s">
        <v>396</v>
      </c>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row>
    <row r="24" spans="1:56" ht="33.75" outlineLevel="1" x14ac:dyDescent="0.2">
      <c r="A24" s="156"/>
      <c r="B24" s="157"/>
      <c r="C24" s="253" t="s">
        <v>2231</v>
      </c>
      <c r="D24" s="254"/>
      <c r="E24" s="254"/>
      <c r="F24" s="254"/>
      <c r="G24" s="254"/>
      <c r="H24" s="159"/>
      <c r="I24" s="159"/>
      <c r="J24" s="159"/>
      <c r="K24" s="159"/>
      <c r="L24" s="159"/>
      <c r="M24" s="159"/>
      <c r="N24" s="159"/>
      <c r="O24" s="159"/>
      <c r="P24" s="159"/>
      <c r="Q24" s="159"/>
      <c r="R24" s="159"/>
      <c r="S24" s="159"/>
      <c r="T24" s="159"/>
      <c r="U24" s="149"/>
      <c r="V24" s="149"/>
      <c r="W24" s="149"/>
      <c r="X24" s="149"/>
      <c r="Y24" s="149"/>
      <c r="Z24" s="149"/>
      <c r="AA24" s="149"/>
      <c r="AB24" s="149"/>
      <c r="AC24" s="149" t="s">
        <v>322</v>
      </c>
      <c r="AD24" s="149"/>
      <c r="AE24" s="149"/>
      <c r="AF24" s="149"/>
      <c r="AG24" s="149"/>
      <c r="AH24" s="149"/>
      <c r="AI24" s="149"/>
      <c r="AJ24" s="149"/>
      <c r="AK24" s="149"/>
      <c r="AL24" s="149"/>
      <c r="AM24" s="149"/>
      <c r="AN24" s="149"/>
      <c r="AO24" s="149"/>
      <c r="AP24" s="149"/>
      <c r="AQ24" s="149"/>
      <c r="AR24" s="149"/>
      <c r="AS24" s="149"/>
      <c r="AT24" s="149"/>
      <c r="AU24" s="149"/>
      <c r="AV24" s="149"/>
      <c r="AW24" s="178" t="str">
        <f>C24</f>
        <v>(2x venkovní siréna se zábleskovým majákem, 2x informační panel), ocelová konzole připevněna do nově vyhotoveného sloupku, ocelová konzole vybavena stříškou pro dostatečné krytí signalizačních prvků, výška alespoň 2500mm (světlá výška nad terénem), vyhotovená dostatečně odolná zábrana proti větru, možnost protažení rozvodů GDS (v konstrukci), včetně spojovacího a upevňovacího materiálu</v>
      </c>
      <c r="AX24" s="149"/>
      <c r="AY24" s="149"/>
      <c r="AZ24" s="149"/>
      <c r="BA24" s="149"/>
      <c r="BB24" s="149"/>
      <c r="BC24" s="149"/>
      <c r="BD24" s="149"/>
    </row>
    <row r="25" spans="1:56" outlineLevel="1" x14ac:dyDescent="0.2">
      <c r="A25" s="171">
        <v>9</v>
      </c>
      <c r="B25" s="172" t="s">
        <v>2149</v>
      </c>
      <c r="C25" s="187" t="s">
        <v>2232</v>
      </c>
      <c r="D25" s="173" t="s">
        <v>921</v>
      </c>
      <c r="E25" s="174">
        <v>5</v>
      </c>
      <c r="F25" s="175"/>
      <c r="G25" s="176">
        <f>ROUND(E25*F25,2)</f>
        <v>0</v>
      </c>
      <c r="H25" s="175">
        <v>36420</v>
      </c>
      <c r="I25" s="176">
        <f>ROUND(E25*H25,2)</f>
        <v>182100</v>
      </c>
      <c r="J25" s="175">
        <v>850</v>
      </c>
      <c r="K25" s="176">
        <f>ROUND(E25*J25,2)</f>
        <v>4250</v>
      </c>
      <c r="L25" s="176">
        <v>21</v>
      </c>
      <c r="M25" s="176">
        <f>G25*(1+L25/100)</f>
        <v>0</v>
      </c>
      <c r="N25" s="176"/>
      <c r="O25" s="176" t="s">
        <v>318</v>
      </c>
      <c r="P25" s="177" t="s">
        <v>319</v>
      </c>
      <c r="Q25" s="159">
        <v>0</v>
      </c>
      <c r="R25" s="159">
        <f>ROUND(E25*Q25,2)</f>
        <v>0</v>
      </c>
      <c r="S25" s="159"/>
      <c r="T25" s="159" t="s">
        <v>207</v>
      </c>
      <c r="U25" s="149"/>
      <c r="V25" s="149"/>
      <c r="W25" s="149"/>
      <c r="X25" s="149"/>
      <c r="Y25" s="149"/>
      <c r="Z25" s="149"/>
      <c r="AA25" s="149"/>
      <c r="AB25" s="149"/>
      <c r="AC25" s="149" t="s">
        <v>396</v>
      </c>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outlineLevel="1" x14ac:dyDescent="0.2">
      <c r="A26" s="156"/>
      <c r="B26" s="157"/>
      <c r="C26" s="253" t="s">
        <v>2233</v>
      </c>
      <c r="D26" s="254"/>
      <c r="E26" s="254"/>
      <c r="F26" s="254"/>
      <c r="G26" s="254"/>
      <c r="H26" s="159"/>
      <c r="I26" s="159"/>
      <c r="J26" s="159"/>
      <c r="K26" s="159"/>
      <c r="L26" s="159"/>
      <c r="M26" s="159"/>
      <c r="N26" s="159"/>
      <c r="O26" s="159"/>
      <c r="P26" s="159"/>
      <c r="Q26" s="159"/>
      <c r="R26" s="159"/>
      <c r="S26" s="159"/>
      <c r="T26" s="159"/>
      <c r="U26" s="149"/>
      <c r="V26" s="149"/>
      <c r="W26" s="149"/>
      <c r="X26" s="149"/>
      <c r="Y26" s="149"/>
      <c r="Z26" s="149"/>
      <c r="AA26" s="149"/>
      <c r="AB26" s="149"/>
      <c r="AC26" s="149" t="s">
        <v>322</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outlineLevel="1" x14ac:dyDescent="0.2">
      <c r="A27" s="179">
        <v>10</v>
      </c>
      <c r="B27" s="180" t="s">
        <v>2151</v>
      </c>
      <c r="C27" s="188" t="s">
        <v>2234</v>
      </c>
      <c r="D27" s="181" t="s">
        <v>921</v>
      </c>
      <c r="E27" s="182">
        <v>5</v>
      </c>
      <c r="F27" s="183"/>
      <c r="G27" s="184">
        <f>ROUND(E27*F27,2)</f>
        <v>0</v>
      </c>
      <c r="H27" s="183">
        <v>629</v>
      </c>
      <c r="I27" s="184">
        <f>ROUND(E27*H27,2)</f>
        <v>3145</v>
      </c>
      <c r="J27" s="183">
        <v>300</v>
      </c>
      <c r="K27" s="184">
        <f>ROUND(E27*J27,2)</f>
        <v>1500</v>
      </c>
      <c r="L27" s="184">
        <v>21</v>
      </c>
      <c r="M27" s="184">
        <f>G27*(1+L27/100)</f>
        <v>0</v>
      </c>
      <c r="N27" s="184"/>
      <c r="O27" s="184" t="s">
        <v>318</v>
      </c>
      <c r="P27" s="185" t="s">
        <v>319</v>
      </c>
      <c r="Q27" s="159">
        <v>0</v>
      </c>
      <c r="R27" s="159">
        <f>ROUND(E27*Q27,2)</f>
        <v>0</v>
      </c>
      <c r="S27" s="159"/>
      <c r="T27" s="159" t="s">
        <v>207</v>
      </c>
      <c r="U27" s="149"/>
      <c r="V27" s="149"/>
      <c r="W27" s="149"/>
      <c r="X27" s="149"/>
      <c r="Y27" s="149"/>
      <c r="Z27" s="149"/>
      <c r="AA27" s="149"/>
      <c r="AB27" s="149"/>
      <c r="AC27" s="149" t="s">
        <v>396</v>
      </c>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row>
    <row r="28" spans="1:56" outlineLevel="1" x14ac:dyDescent="0.2">
      <c r="A28" s="179">
        <v>11</v>
      </c>
      <c r="B28" s="180" t="s">
        <v>2153</v>
      </c>
      <c r="C28" s="188" t="s">
        <v>2235</v>
      </c>
      <c r="D28" s="181" t="s">
        <v>603</v>
      </c>
      <c r="E28" s="182">
        <v>1</v>
      </c>
      <c r="F28" s="183"/>
      <c r="G28" s="184">
        <f>ROUND(E28*F28,2)</f>
        <v>0</v>
      </c>
      <c r="H28" s="183">
        <v>0</v>
      </c>
      <c r="I28" s="184">
        <f>ROUND(E28*H28,2)</f>
        <v>0</v>
      </c>
      <c r="J28" s="183">
        <v>4000</v>
      </c>
      <c r="K28" s="184">
        <f>ROUND(E28*J28,2)</f>
        <v>4000</v>
      </c>
      <c r="L28" s="184">
        <v>21</v>
      </c>
      <c r="M28" s="184">
        <f>G28*(1+L28/100)</f>
        <v>0</v>
      </c>
      <c r="N28" s="184"/>
      <c r="O28" s="184" t="s">
        <v>318</v>
      </c>
      <c r="P28" s="185" t="s">
        <v>319</v>
      </c>
      <c r="Q28" s="159">
        <v>0</v>
      </c>
      <c r="R28" s="159">
        <f>ROUND(E28*Q28,2)</f>
        <v>0</v>
      </c>
      <c r="S28" s="159"/>
      <c r="T28" s="159" t="s">
        <v>207</v>
      </c>
      <c r="U28" s="149"/>
      <c r="V28" s="149"/>
      <c r="W28" s="149"/>
      <c r="X28" s="149"/>
      <c r="Y28" s="149"/>
      <c r="Z28" s="149"/>
      <c r="AA28" s="149"/>
      <c r="AB28" s="149"/>
      <c r="AC28" s="149" t="s">
        <v>396</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row>
    <row r="29" spans="1:56" outlineLevel="1" x14ac:dyDescent="0.2">
      <c r="A29" s="179">
        <v>12</v>
      </c>
      <c r="B29" s="180" t="s">
        <v>2236</v>
      </c>
      <c r="C29" s="188" t="s">
        <v>2237</v>
      </c>
      <c r="D29" s="181" t="s">
        <v>603</v>
      </c>
      <c r="E29" s="182">
        <v>1</v>
      </c>
      <c r="F29" s="183"/>
      <c r="G29" s="184">
        <f>ROUND(E29*F29,2)</f>
        <v>0</v>
      </c>
      <c r="H29" s="183">
        <v>1000</v>
      </c>
      <c r="I29" s="184">
        <f>ROUND(E29*H29,2)</f>
        <v>1000</v>
      </c>
      <c r="J29" s="183">
        <v>0</v>
      </c>
      <c r="K29" s="184">
        <f>ROUND(E29*J29,2)</f>
        <v>0</v>
      </c>
      <c r="L29" s="184">
        <v>21</v>
      </c>
      <c r="M29" s="184">
        <f>G29*(1+L29/100)</f>
        <v>0</v>
      </c>
      <c r="N29" s="184"/>
      <c r="O29" s="184" t="s">
        <v>318</v>
      </c>
      <c r="P29" s="185" t="s">
        <v>319</v>
      </c>
      <c r="Q29" s="159">
        <v>0</v>
      </c>
      <c r="R29" s="159">
        <f>ROUND(E29*Q29,2)</f>
        <v>0</v>
      </c>
      <c r="S29" s="159"/>
      <c r="T29" s="159" t="s">
        <v>1686</v>
      </c>
      <c r="U29" s="149"/>
      <c r="V29" s="149"/>
      <c r="W29" s="149"/>
      <c r="X29" s="149"/>
      <c r="Y29" s="149"/>
      <c r="Z29" s="149"/>
      <c r="AA29" s="149"/>
      <c r="AB29" s="149"/>
      <c r="AC29" s="149" t="s">
        <v>2128</v>
      </c>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row>
    <row r="30" spans="1:56" x14ac:dyDescent="0.2">
      <c r="A30" s="161" t="s">
        <v>314</v>
      </c>
      <c r="B30" s="162" t="s">
        <v>116</v>
      </c>
      <c r="C30" s="186" t="s">
        <v>163</v>
      </c>
      <c r="D30" s="163"/>
      <c r="E30" s="164"/>
      <c r="F30" s="165"/>
      <c r="G30" s="165">
        <f>SUMIF(AC31:AC61,"&lt;&gt;NOR",G31:G61)</f>
        <v>0</v>
      </c>
      <c r="H30" s="165"/>
      <c r="I30" s="165">
        <f>SUM(I31:I61)</f>
        <v>154339</v>
      </c>
      <c r="J30" s="165"/>
      <c r="K30" s="165">
        <f>SUM(K31:K61)</f>
        <v>126795</v>
      </c>
      <c r="L30" s="165"/>
      <c r="M30" s="165">
        <f>SUM(M31:M61)</f>
        <v>0</v>
      </c>
      <c r="N30" s="165"/>
      <c r="O30" s="165"/>
      <c r="P30" s="166"/>
      <c r="Q30" s="160"/>
      <c r="R30" s="160">
        <f>SUM(R31:R61)</f>
        <v>0</v>
      </c>
      <c r="S30" s="160"/>
      <c r="T30" s="160"/>
      <c r="AC30" t="s">
        <v>315</v>
      </c>
    </row>
    <row r="31" spans="1:56" outlineLevel="1" x14ac:dyDescent="0.2">
      <c r="A31" s="179">
        <v>13</v>
      </c>
      <c r="B31" s="180" t="s">
        <v>164</v>
      </c>
      <c r="C31" s="188" t="s">
        <v>2157</v>
      </c>
      <c r="D31" s="181" t="s">
        <v>730</v>
      </c>
      <c r="E31" s="182">
        <v>590</v>
      </c>
      <c r="F31" s="183"/>
      <c r="G31" s="184">
        <f t="shared" ref="G31:G47" si="0">ROUND(E31*F31,2)</f>
        <v>0</v>
      </c>
      <c r="H31" s="183">
        <v>27</v>
      </c>
      <c r="I31" s="184">
        <f t="shared" ref="I31:I47" si="1">ROUND(E31*H31,2)</f>
        <v>15930</v>
      </c>
      <c r="J31" s="183">
        <v>25</v>
      </c>
      <c r="K31" s="184">
        <f t="shared" ref="K31:K47" si="2">ROUND(E31*J31,2)</f>
        <v>14750</v>
      </c>
      <c r="L31" s="184">
        <v>21</v>
      </c>
      <c r="M31" s="184">
        <f t="shared" ref="M31:M47" si="3">G31*(1+L31/100)</f>
        <v>0</v>
      </c>
      <c r="N31" s="184"/>
      <c r="O31" s="184" t="s">
        <v>318</v>
      </c>
      <c r="P31" s="185" t="s">
        <v>319</v>
      </c>
      <c r="Q31" s="159">
        <v>0</v>
      </c>
      <c r="R31" s="159">
        <f t="shared" ref="R31:R47" si="4">ROUND(E31*Q31,2)</f>
        <v>0</v>
      </c>
      <c r="S31" s="159"/>
      <c r="T31" s="159" t="s">
        <v>207</v>
      </c>
      <c r="U31" s="149"/>
      <c r="V31" s="149"/>
      <c r="W31" s="149"/>
      <c r="X31" s="149"/>
      <c r="Y31" s="149"/>
      <c r="Z31" s="149"/>
      <c r="AA31" s="149"/>
      <c r="AB31" s="149"/>
      <c r="AC31" s="149" t="s">
        <v>396</v>
      </c>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outlineLevel="1" x14ac:dyDescent="0.2">
      <c r="A32" s="179">
        <v>14</v>
      </c>
      <c r="B32" s="180" t="s">
        <v>167</v>
      </c>
      <c r="C32" s="188" t="s">
        <v>2238</v>
      </c>
      <c r="D32" s="181" t="s">
        <v>730</v>
      </c>
      <c r="E32" s="182">
        <v>610</v>
      </c>
      <c r="F32" s="183"/>
      <c r="G32" s="184">
        <f t="shared" si="0"/>
        <v>0</v>
      </c>
      <c r="H32" s="183">
        <v>27</v>
      </c>
      <c r="I32" s="184">
        <f t="shared" si="1"/>
        <v>16470</v>
      </c>
      <c r="J32" s="183">
        <v>25</v>
      </c>
      <c r="K32" s="184">
        <f t="shared" si="2"/>
        <v>15250</v>
      </c>
      <c r="L32" s="184">
        <v>21</v>
      </c>
      <c r="M32" s="184">
        <f t="shared" si="3"/>
        <v>0</v>
      </c>
      <c r="N32" s="184"/>
      <c r="O32" s="184" t="s">
        <v>318</v>
      </c>
      <c r="P32" s="185" t="s">
        <v>319</v>
      </c>
      <c r="Q32" s="159">
        <v>0</v>
      </c>
      <c r="R32" s="159">
        <f t="shared" si="4"/>
        <v>0</v>
      </c>
      <c r="S32" s="159"/>
      <c r="T32" s="159" t="s">
        <v>207</v>
      </c>
      <c r="U32" s="149"/>
      <c r="V32" s="149"/>
      <c r="W32" s="149"/>
      <c r="X32" s="149"/>
      <c r="Y32" s="149"/>
      <c r="Z32" s="149"/>
      <c r="AA32" s="149"/>
      <c r="AB32" s="149"/>
      <c r="AC32" s="149" t="s">
        <v>396</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outlineLevel="1" x14ac:dyDescent="0.2">
      <c r="A33" s="179">
        <v>15</v>
      </c>
      <c r="B33" s="180" t="s">
        <v>2133</v>
      </c>
      <c r="C33" s="188" t="s">
        <v>2239</v>
      </c>
      <c r="D33" s="181" t="s">
        <v>730</v>
      </c>
      <c r="E33" s="182">
        <v>40</v>
      </c>
      <c r="F33" s="183"/>
      <c r="G33" s="184">
        <f t="shared" si="0"/>
        <v>0</v>
      </c>
      <c r="H33" s="183">
        <v>21</v>
      </c>
      <c r="I33" s="184">
        <f t="shared" si="1"/>
        <v>840</v>
      </c>
      <c r="J33" s="183">
        <v>25</v>
      </c>
      <c r="K33" s="184">
        <f t="shared" si="2"/>
        <v>1000</v>
      </c>
      <c r="L33" s="184">
        <v>21</v>
      </c>
      <c r="M33" s="184">
        <f t="shared" si="3"/>
        <v>0</v>
      </c>
      <c r="N33" s="184"/>
      <c r="O33" s="184" t="s">
        <v>318</v>
      </c>
      <c r="P33" s="185" t="s">
        <v>319</v>
      </c>
      <c r="Q33" s="159">
        <v>0</v>
      </c>
      <c r="R33" s="159">
        <f t="shared" si="4"/>
        <v>0</v>
      </c>
      <c r="S33" s="159"/>
      <c r="T33" s="159" t="s">
        <v>207</v>
      </c>
      <c r="U33" s="149"/>
      <c r="V33" s="149"/>
      <c r="W33" s="149"/>
      <c r="X33" s="149"/>
      <c r="Y33" s="149"/>
      <c r="Z33" s="149"/>
      <c r="AA33" s="149"/>
      <c r="AB33" s="149"/>
      <c r="AC33" s="149" t="s">
        <v>396</v>
      </c>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row>
    <row r="34" spans="1:56" ht="22.5" outlineLevel="1" x14ac:dyDescent="0.2">
      <c r="A34" s="179">
        <v>16</v>
      </c>
      <c r="B34" s="180" t="s">
        <v>2159</v>
      </c>
      <c r="C34" s="188" t="s">
        <v>2240</v>
      </c>
      <c r="D34" s="181" t="s">
        <v>730</v>
      </c>
      <c r="E34" s="182">
        <v>20</v>
      </c>
      <c r="F34" s="183"/>
      <c r="G34" s="184">
        <f t="shared" si="0"/>
        <v>0</v>
      </c>
      <c r="H34" s="183">
        <v>54</v>
      </c>
      <c r="I34" s="184">
        <f t="shared" si="1"/>
        <v>1080</v>
      </c>
      <c r="J34" s="183">
        <v>25</v>
      </c>
      <c r="K34" s="184">
        <f t="shared" si="2"/>
        <v>500</v>
      </c>
      <c r="L34" s="184">
        <v>21</v>
      </c>
      <c r="M34" s="184">
        <f t="shared" si="3"/>
        <v>0</v>
      </c>
      <c r="N34" s="184"/>
      <c r="O34" s="184" t="s">
        <v>318</v>
      </c>
      <c r="P34" s="185" t="s">
        <v>319</v>
      </c>
      <c r="Q34" s="159">
        <v>0</v>
      </c>
      <c r="R34" s="159">
        <f t="shared" si="4"/>
        <v>0</v>
      </c>
      <c r="S34" s="159"/>
      <c r="T34" s="159" t="s">
        <v>207</v>
      </c>
      <c r="U34" s="149"/>
      <c r="V34" s="149"/>
      <c r="W34" s="149"/>
      <c r="X34" s="149"/>
      <c r="Y34" s="149"/>
      <c r="Z34" s="149"/>
      <c r="AA34" s="149"/>
      <c r="AB34" s="149"/>
      <c r="AC34" s="149" t="s">
        <v>396</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ht="22.5" outlineLevel="1" x14ac:dyDescent="0.2">
      <c r="A35" s="179">
        <v>17</v>
      </c>
      <c r="B35" s="180" t="s">
        <v>2161</v>
      </c>
      <c r="C35" s="188" t="s">
        <v>2241</v>
      </c>
      <c r="D35" s="181" t="s">
        <v>730</v>
      </c>
      <c r="E35" s="182">
        <v>55</v>
      </c>
      <c r="F35" s="183"/>
      <c r="G35" s="184">
        <f t="shared" si="0"/>
        <v>0</v>
      </c>
      <c r="H35" s="183">
        <v>39</v>
      </c>
      <c r="I35" s="184">
        <f t="shared" si="1"/>
        <v>2145</v>
      </c>
      <c r="J35" s="183">
        <v>75</v>
      </c>
      <c r="K35" s="184">
        <f t="shared" si="2"/>
        <v>4125</v>
      </c>
      <c r="L35" s="184">
        <v>21</v>
      </c>
      <c r="M35" s="184">
        <f t="shared" si="3"/>
        <v>0</v>
      </c>
      <c r="N35" s="184"/>
      <c r="O35" s="184" t="s">
        <v>318</v>
      </c>
      <c r="P35" s="185" t="s">
        <v>319</v>
      </c>
      <c r="Q35" s="159">
        <v>0</v>
      </c>
      <c r="R35" s="159">
        <f t="shared" si="4"/>
        <v>0</v>
      </c>
      <c r="S35" s="159"/>
      <c r="T35" s="159" t="s">
        <v>207</v>
      </c>
      <c r="U35" s="149"/>
      <c r="V35" s="149"/>
      <c r="W35" s="149"/>
      <c r="X35" s="149"/>
      <c r="Y35" s="149"/>
      <c r="Z35" s="149"/>
      <c r="AA35" s="149"/>
      <c r="AB35" s="149"/>
      <c r="AC35" s="149" t="s">
        <v>396</v>
      </c>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row>
    <row r="36" spans="1:56" ht="22.5" outlineLevel="1" x14ac:dyDescent="0.2">
      <c r="A36" s="179">
        <v>18</v>
      </c>
      <c r="B36" s="180" t="s">
        <v>2163</v>
      </c>
      <c r="C36" s="188" t="s">
        <v>2242</v>
      </c>
      <c r="D36" s="181" t="s">
        <v>730</v>
      </c>
      <c r="E36" s="182">
        <v>20</v>
      </c>
      <c r="F36" s="183"/>
      <c r="G36" s="184">
        <f t="shared" si="0"/>
        <v>0</v>
      </c>
      <c r="H36" s="183">
        <v>66</v>
      </c>
      <c r="I36" s="184">
        <f t="shared" si="1"/>
        <v>1320</v>
      </c>
      <c r="J36" s="183">
        <v>75</v>
      </c>
      <c r="K36" s="184">
        <f t="shared" si="2"/>
        <v>1500</v>
      </c>
      <c r="L36" s="184">
        <v>21</v>
      </c>
      <c r="M36" s="184">
        <f t="shared" si="3"/>
        <v>0</v>
      </c>
      <c r="N36" s="184"/>
      <c r="O36" s="184" t="s">
        <v>318</v>
      </c>
      <c r="P36" s="185" t="s">
        <v>319</v>
      </c>
      <c r="Q36" s="159">
        <v>0</v>
      </c>
      <c r="R36" s="159">
        <f t="shared" si="4"/>
        <v>0</v>
      </c>
      <c r="S36" s="159"/>
      <c r="T36" s="159" t="s">
        <v>207</v>
      </c>
      <c r="U36" s="149"/>
      <c r="V36" s="149"/>
      <c r="W36" s="149"/>
      <c r="X36" s="149"/>
      <c r="Y36" s="149"/>
      <c r="Z36" s="149"/>
      <c r="AA36" s="149"/>
      <c r="AB36" s="149"/>
      <c r="AC36" s="149" t="s">
        <v>396</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ht="22.5" outlineLevel="1" x14ac:dyDescent="0.2">
      <c r="A37" s="179">
        <v>19</v>
      </c>
      <c r="B37" s="180" t="s">
        <v>2165</v>
      </c>
      <c r="C37" s="188" t="s">
        <v>2243</v>
      </c>
      <c r="D37" s="181" t="s">
        <v>921</v>
      </c>
      <c r="E37" s="182">
        <v>80</v>
      </c>
      <c r="F37" s="183"/>
      <c r="G37" s="184">
        <f t="shared" si="0"/>
        <v>0</v>
      </c>
      <c r="H37" s="183">
        <v>16</v>
      </c>
      <c r="I37" s="184">
        <f t="shared" si="1"/>
        <v>1280</v>
      </c>
      <c r="J37" s="183">
        <v>25</v>
      </c>
      <c r="K37" s="184">
        <f t="shared" si="2"/>
        <v>2000</v>
      </c>
      <c r="L37" s="184">
        <v>21</v>
      </c>
      <c r="M37" s="184">
        <f t="shared" si="3"/>
        <v>0</v>
      </c>
      <c r="N37" s="184"/>
      <c r="O37" s="184" t="s">
        <v>318</v>
      </c>
      <c r="P37" s="185" t="s">
        <v>319</v>
      </c>
      <c r="Q37" s="159">
        <v>0</v>
      </c>
      <c r="R37" s="159">
        <f t="shared" si="4"/>
        <v>0</v>
      </c>
      <c r="S37" s="159"/>
      <c r="T37" s="159" t="s">
        <v>207</v>
      </c>
      <c r="U37" s="149"/>
      <c r="V37" s="149"/>
      <c r="W37" s="149"/>
      <c r="X37" s="149"/>
      <c r="Y37" s="149"/>
      <c r="Z37" s="149"/>
      <c r="AA37" s="149"/>
      <c r="AB37" s="149"/>
      <c r="AC37" s="149" t="s">
        <v>396</v>
      </c>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row>
    <row r="38" spans="1:56" outlineLevel="1" x14ac:dyDescent="0.2">
      <c r="A38" s="179">
        <v>20</v>
      </c>
      <c r="B38" s="180" t="s">
        <v>2167</v>
      </c>
      <c r="C38" s="188" t="s">
        <v>2244</v>
      </c>
      <c r="D38" s="181" t="s">
        <v>730</v>
      </c>
      <c r="E38" s="182">
        <v>70</v>
      </c>
      <c r="F38" s="183"/>
      <c r="G38" s="184">
        <f t="shared" si="0"/>
        <v>0</v>
      </c>
      <c r="H38" s="183">
        <v>0</v>
      </c>
      <c r="I38" s="184">
        <f t="shared" si="1"/>
        <v>0</v>
      </c>
      <c r="J38" s="183">
        <v>50</v>
      </c>
      <c r="K38" s="184">
        <f t="shared" si="2"/>
        <v>3500</v>
      </c>
      <c r="L38" s="184">
        <v>21</v>
      </c>
      <c r="M38" s="184">
        <f t="shared" si="3"/>
        <v>0</v>
      </c>
      <c r="N38" s="184"/>
      <c r="O38" s="184" t="s">
        <v>318</v>
      </c>
      <c r="P38" s="185" t="s">
        <v>319</v>
      </c>
      <c r="Q38" s="159">
        <v>0</v>
      </c>
      <c r="R38" s="159">
        <f t="shared" si="4"/>
        <v>0</v>
      </c>
      <c r="S38" s="159"/>
      <c r="T38" s="159" t="s">
        <v>207</v>
      </c>
      <c r="U38" s="149"/>
      <c r="V38" s="149"/>
      <c r="W38" s="149"/>
      <c r="X38" s="149"/>
      <c r="Y38" s="149"/>
      <c r="Z38" s="149"/>
      <c r="AA38" s="149"/>
      <c r="AB38" s="149"/>
      <c r="AC38" s="149" t="s">
        <v>396</v>
      </c>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row>
    <row r="39" spans="1:56" outlineLevel="1" x14ac:dyDescent="0.2">
      <c r="A39" s="179">
        <v>21</v>
      </c>
      <c r="B39" s="180" t="s">
        <v>2169</v>
      </c>
      <c r="C39" s="188" t="s">
        <v>2245</v>
      </c>
      <c r="D39" s="181" t="s">
        <v>730</v>
      </c>
      <c r="E39" s="182">
        <v>390</v>
      </c>
      <c r="F39" s="183"/>
      <c r="G39" s="184">
        <f t="shared" si="0"/>
        <v>0</v>
      </c>
      <c r="H39" s="183">
        <v>0</v>
      </c>
      <c r="I39" s="184">
        <f t="shared" si="1"/>
        <v>0</v>
      </c>
      <c r="J39" s="183">
        <v>35</v>
      </c>
      <c r="K39" s="184">
        <f t="shared" si="2"/>
        <v>13650</v>
      </c>
      <c r="L39" s="184">
        <v>21</v>
      </c>
      <c r="M39" s="184">
        <f t="shared" si="3"/>
        <v>0</v>
      </c>
      <c r="N39" s="184"/>
      <c r="O39" s="184" t="s">
        <v>318</v>
      </c>
      <c r="P39" s="185" t="s">
        <v>319</v>
      </c>
      <c r="Q39" s="159">
        <v>0</v>
      </c>
      <c r="R39" s="159">
        <f t="shared" si="4"/>
        <v>0</v>
      </c>
      <c r="S39" s="159"/>
      <c r="T39" s="159" t="s">
        <v>207</v>
      </c>
      <c r="U39" s="149"/>
      <c r="V39" s="149"/>
      <c r="W39" s="149"/>
      <c r="X39" s="149"/>
      <c r="Y39" s="149"/>
      <c r="Z39" s="149"/>
      <c r="AA39" s="149"/>
      <c r="AB39" s="149"/>
      <c r="AC39" s="149" t="s">
        <v>396</v>
      </c>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row>
    <row r="40" spans="1:56" ht="22.5" outlineLevel="1" x14ac:dyDescent="0.2">
      <c r="A40" s="179">
        <v>22</v>
      </c>
      <c r="B40" s="180" t="s">
        <v>2171</v>
      </c>
      <c r="C40" s="188" t="s">
        <v>2246</v>
      </c>
      <c r="D40" s="181" t="s">
        <v>603</v>
      </c>
      <c r="E40" s="182">
        <v>1</v>
      </c>
      <c r="F40" s="183"/>
      <c r="G40" s="184">
        <f t="shared" si="0"/>
        <v>0</v>
      </c>
      <c r="H40" s="183">
        <v>1500</v>
      </c>
      <c r="I40" s="184">
        <f t="shared" si="1"/>
        <v>1500</v>
      </c>
      <c r="J40" s="183">
        <v>2500</v>
      </c>
      <c r="K40" s="184">
        <f t="shared" si="2"/>
        <v>2500</v>
      </c>
      <c r="L40" s="184">
        <v>21</v>
      </c>
      <c r="M40" s="184">
        <f t="shared" si="3"/>
        <v>0</v>
      </c>
      <c r="N40" s="184"/>
      <c r="O40" s="184" t="s">
        <v>318</v>
      </c>
      <c r="P40" s="185" t="s">
        <v>319</v>
      </c>
      <c r="Q40" s="159">
        <v>0</v>
      </c>
      <c r="R40" s="159">
        <f t="shared" si="4"/>
        <v>0</v>
      </c>
      <c r="S40" s="159"/>
      <c r="T40" s="159" t="s">
        <v>207</v>
      </c>
      <c r="U40" s="149"/>
      <c r="V40" s="149"/>
      <c r="W40" s="149"/>
      <c r="X40" s="149"/>
      <c r="Y40" s="149"/>
      <c r="Z40" s="149"/>
      <c r="AA40" s="149"/>
      <c r="AB40" s="149"/>
      <c r="AC40" s="149" t="s">
        <v>396</v>
      </c>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row>
    <row r="41" spans="1:56" outlineLevel="1" x14ac:dyDescent="0.2">
      <c r="A41" s="179">
        <v>23</v>
      </c>
      <c r="B41" s="180" t="s">
        <v>2173</v>
      </c>
      <c r="C41" s="188" t="s">
        <v>2247</v>
      </c>
      <c r="D41" s="181" t="s">
        <v>730</v>
      </c>
      <c r="E41" s="182">
        <v>50</v>
      </c>
      <c r="F41" s="183"/>
      <c r="G41" s="184">
        <f t="shared" si="0"/>
        <v>0</v>
      </c>
      <c r="H41" s="183">
        <v>0</v>
      </c>
      <c r="I41" s="184">
        <f t="shared" si="1"/>
        <v>0</v>
      </c>
      <c r="J41" s="183">
        <v>35</v>
      </c>
      <c r="K41" s="184">
        <f t="shared" si="2"/>
        <v>1750</v>
      </c>
      <c r="L41" s="184">
        <v>21</v>
      </c>
      <c r="M41" s="184">
        <f t="shared" si="3"/>
        <v>0</v>
      </c>
      <c r="N41" s="184"/>
      <c r="O41" s="184" t="s">
        <v>318</v>
      </c>
      <c r="P41" s="185" t="s">
        <v>319</v>
      </c>
      <c r="Q41" s="159">
        <v>0</v>
      </c>
      <c r="R41" s="159">
        <f t="shared" si="4"/>
        <v>0</v>
      </c>
      <c r="S41" s="159"/>
      <c r="T41" s="159" t="s">
        <v>207</v>
      </c>
      <c r="U41" s="149"/>
      <c r="V41" s="149"/>
      <c r="W41" s="149"/>
      <c r="X41" s="149"/>
      <c r="Y41" s="149"/>
      <c r="Z41" s="149"/>
      <c r="AA41" s="149"/>
      <c r="AB41" s="149"/>
      <c r="AC41" s="149" t="s">
        <v>396</v>
      </c>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row>
    <row r="42" spans="1:56" ht="33.75" outlineLevel="1" x14ac:dyDescent="0.2">
      <c r="A42" s="179">
        <v>24</v>
      </c>
      <c r="B42" s="180" t="s">
        <v>2175</v>
      </c>
      <c r="C42" s="188" t="s">
        <v>2248</v>
      </c>
      <c r="D42" s="181" t="s">
        <v>603</v>
      </c>
      <c r="E42" s="182">
        <v>1</v>
      </c>
      <c r="F42" s="183"/>
      <c r="G42" s="184">
        <f t="shared" si="0"/>
        <v>0</v>
      </c>
      <c r="H42" s="183">
        <v>500</v>
      </c>
      <c r="I42" s="184">
        <f t="shared" si="1"/>
        <v>500</v>
      </c>
      <c r="J42" s="183">
        <v>1500</v>
      </c>
      <c r="K42" s="184">
        <f t="shared" si="2"/>
        <v>1500</v>
      </c>
      <c r="L42" s="184">
        <v>21</v>
      </c>
      <c r="M42" s="184">
        <f t="shared" si="3"/>
        <v>0</v>
      </c>
      <c r="N42" s="184"/>
      <c r="O42" s="184" t="s">
        <v>318</v>
      </c>
      <c r="P42" s="185" t="s">
        <v>319</v>
      </c>
      <c r="Q42" s="159">
        <v>0</v>
      </c>
      <c r="R42" s="159">
        <f t="shared" si="4"/>
        <v>0</v>
      </c>
      <c r="S42" s="159"/>
      <c r="T42" s="159" t="s">
        <v>207</v>
      </c>
      <c r="U42" s="149"/>
      <c r="V42" s="149"/>
      <c r="W42" s="149"/>
      <c r="X42" s="149"/>
      <c r="Y42" s="149"/>
      <c r="Z42" s="149"/>
      <c r="AA42" s="149"/>
      <c r="AB42" s="149"/>
      <c r="AC42" s="149" t="s">
        <v>396</v>
      </c>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row>
    <row r="43" spans="1:56" ht="22.5" outlineLevel="1" x14ac:dyDescent="0.2">
      <c r="A43" s="179">
        <v>25</v>
      </c>
      <c r="B43" s="180" t="s">
        <v>2177</v>
      </c>
      <c r="C43" s="188" t="s">
        <v>2249</v>
      </c>
      <c r="D43" s="181" t="s">
        <v>730</v>
      </c>
      <c r="E43" s="182">
        <v>69</v>
      </c>
      <c r="F43" s="183"/>
      <c r="G43" s="184">
        <f t="shared" si="0"/>
        <v>0</v>
      </c>
      <c r="H43" s="183">
        <v>271</v>
      </c>
      <c r="I43" s="184">
        <f t="shared" si="1"/>
        <v>18699</v>
      </c>
      <c r="J43" s="183">
        <v>250</v>
      </c>
      <c r="K43" s="184">
        <f t="shared" si="2"/>
        <v>17250</v>
      </c>
      <c r="L43" s="184">
        <v>21</v>
      </c>
      <c r="M43" s="184">
        <f t="shared" si="3"/>
        <v>0</v>
      </c>
      <c r="N43" s="184"/>
      <c r="O43" s="184" t="s">
        <v>318</v>
      </c>
      <c r="P43" s="185" t="s">
        <v>319</v>
      </c>
      <c r="Q43" s="159">
        <v>0</v>
      </c>
      <c r="R43" s="159">
        <f t="shared" si="4"/>
        <v>0</v>
      </c>
      <c r="S43" s="159"/>
      <c r="T43" s="159" t="s">
        <v>207</v>
      </c>
      <c r="U43" s="149"/>
      <c r="V43" s="149"/>
      <c r="W43" s="149"/>
      <c r="X43" s="149"/>
      <c r="Y43" s="149"/>
      <c r="Z43" s="149"/>
      <c r="AA43" s="149"/>
      <c r="AB43" s="149"/>
      <c r="AC43" s="149" t="s">
        <v>396</v>
      </c>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row>
    <row r="44" spans="1:56" outlineLevel="1" x14ac:dyDescent="0.2">
      <c r="A44" s="179">
        <v>26</v>
      </c>
      <c r="B44" s="180" t="s">
        <v>2179</v>
      </c>
      <c r="C44" s="188" t="s">
        <v>2250</v>
      </c>
      <c r="D44" s="181" t="s">
        <v>730</v>
      </c>
      <c r="E44" s="182">
        <v>69</v>
      </c>
      <c r="F44" s="183"/>
      <c r="G44" s="184">
        <f t="shared" si="0"/>
        <v>0</v>
      </c>
      <c r="H44" s="183">
        <v>86</v>
      </c>
      <c r="I44" s="184">
        <f t="shared" si="1"/>
        <v>5934</v>
      </c>
      <c r="J44" s="183">
        <v>50</v>
      </c>
      <c r="K44" s="184">
        <f t="shared" si="2"/>
        <v>3450</v>
      </c>
      <c r="L44" s="184">
        <v>21</v>
      </c>
      <c r="M44" s="184">
        <f t="shared" si="3"/>
        <v>0</v>
      </c>
      <c r="N44" s="184"/>
      <c r="O44" s="184" t="s">
        <v>318</v>
      </c>
      <c r="P44" s="185" t="s">
        <v>319</v>
      </c>
      <c r="Q44" s="159">
        <v>0</v>
      </c>
      <c r="R44" s="159">
        <f t="shared" si="4"/>
        <v>0</v>
      </c>
      <c r="S44" s="159"/>
      <c r="T44" s="159" t="s">
        <v>207</v>
      </c>
      <c r="U44" s="149"/>
      <c r="V44" s="149"/>
      <c r="W44" s="149"/>
      <c r="X44" s="149"/>
      <c r="Y44" s="149"/>
      <c r="Z44" s="149"/>
      <c r="AA44" s="149"/>
      <c r="AB44" s="149"/>
      <c r="AC44" s="149" t="s">
        <v>396</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outlineLevel="1" x14ac:dyDescent="0.2">
      <c r="A45" s="179">
        <v>27</v>
      </c>
      <c r="B45" s="180" t="s">
        <v>2181</v>
      </c>
      <c r="C45" s="188" t="s">
        <v>2251</v>
      </c>
      <c r="D45" s="181" t="s">
        <v>921</v>
      </c>
      <c r="E45" s="182">
        <v>50</v>
      </c>
      <c r="F45" s="183"/>
      <c r="G45" s="184">
        <f t="shared" si="0"/>
        <v>0</v>
      </c>
      <c r="H45" s="183">
        <v>24</v>
      </c>
      <c r="I45" s="184">
        <f t="shared" si="1"/>
        <v>1200</v>
      </c>
      <c r="J45" s="183">
        <v>20</v>
      </c>
      <c r="K45" s="184">
        <f t="shared" si="2"/>
        <v>1000</v>
      </c>
      <c r="L45" s="184">
        <v>21</v>
      </c>
      <c r="M45" s="184">
        <f t="shared" si="3"/>
        <v>0</v>
      </c>
      <c r="N45" s="184"/>
      <c r="O45" s="184" t="s">
        <v>318</v>
      </c>
      <c r="P45" s="185" t="s">
        <v>319</v>
      </c>
      <c r="Q45" s="159">
        <v>0</v>
      </c>
      <c r="R45" s="159">
        <f t="shared" si="4"/>
        <v>0</v>
      </c>
      <c r="S45" s="159"/>
      <c r="T45" s="159" t="s">
        <v>207</v>
      </c>
      <c r="U45" s="149"/>
      <c r="V45" s="149"/>
      <c r="W45" s="149"/>
      <c r="X45" s="149"/>
      <c r="Y45" s="149"/>
      <c r="Z45" s="149"/>
      <c r="AA45" s="149"/>
      <c r="AB45" s="149"/>
      <c r="AC45" s="149" t="s">
        <v>396</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row>
    <row r="46" spans="1:56" ht="22.5" outlineLevel="1" x14ac:dyDescent="0.2">
      <c r="A46" s="179">
        <v>28</v>
      </c>
      <c r="B46" s="180" t="s">
        <v>2183</v>
      </c>
      <c r="C46" s="188" t="s">
        <v>2252</v>
      </c>
      <c r="D46" s="181" t="s">
        <v>921</v>
      </c>
      <c r="E46" s="182">
        <v>52</v>
      </c>
      <c r="F46" s="183"/>
      <c r="G46" s="184">
        <f t="shared" si="0"/>
        <v>0</v>
      </c>
      <c r="H46" s="183">
        <v>149</v>
      </c>
      <c r="I46" s="184">
        <f t="shared" si="1"/>
        <v>7748</v>
      </c>
      <c r="J46" s="183">
        <v>50</v>
      </c>
      <c r="K46" s="184">
        <f t="shared" si="2"/>
        <v>2600</v>
      </c>
      <c r="L46" s="184">
        <v>21</v>
      </c>
      <c r="M46" s="184">
        <f t="shared" si="3"/>
        <v>0</v>
      </c>
      <c r="N46" s="184"/>
      <c r="O46" s="184" t="s">
        <v>318</v>
      </c>
      <c r="P46" s="185" t="s">
        <v>319</v>
      </c>
      <c r="Q46" s="159">
        <v>0</v>
      </c>
      <c r="R46" s="159">
        <f t="shared" si="4"/>
        <v>0</v>
      </c>
      <c r="S46" s="159"/>
      <c r="T46" s="159" t="s">
        <v>207</v>
      </c>
      <c r="U46" s="149"/>
      <c r="V46" s="149"/>
      <c r="W46" s="149"/>
      <c r="X46" s="149"/>
      <c r="Y46" s="149"/>
      <c r="Z46" s="149"/>
      <c r="AA46" s="149"/>
      <c r="AB46" s="149"/>
      <c r="AC46" s="149" t="s">
        <v>396</v>
      </c>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row>
    <row r="47" spans="1:56" outlineLevel="1" x14ac:dyDescent="0.2">
      <c r="A47" s="171">
        <v>29</v>
      </c>
      <c r="B47" s="172" t="s">
        <v>2185</v>
      </c>
      <c r="C47" s="187" t="s">
        <v>2253</v>
      </c>
      <c r="D47" s="173" t="s">
        <v>603</v>
      </c>
      <c r="E47" s="174">
        <v>52</v>
      </c>
      <c r="F47" s="175"/>
      <c r="G47" s="176">
        <f t="shared" si="0"/>
        <v>0</v>
      </c>
      <c r="H47" s="175">
        <v>98</v>
      </c>
      <c r="I47" s="176">
        <f t="shared" si="1"/>
        <v>5096</v>
      </c>
      <c r="J47" s="175">
        <v>100</v>
      </c>
      <c r="K47" s="176">
        <f t="shared" si="2"/>
        <v>5200</v>
      </c>
      <c r="L47" s="176">
        <v>21</v>
      </c>
      <c r="M47" s="176">
        <f t="shared" si="3"/>
        <v>0</v>
      </c>
      <c r="N47" s="176"/>
      <c r="O47" s="176" t="s">
        <v>318</v>
      </c>
      <c r="P47" s="177" t="s">
        <v>319</v>
      </c>
      <c r="Q47" s="159">
        <v>0</v>
      </c>
      <c r="R47" s="159">
        <f t="shared" si="4"/>
        <v>0</v>
      </c>
      <c r="S47" s="159"/>
      <c r="T47" s="159" t="s">
        <v>207</v>
      </c>
      <c r="U47" s="149"/>
      <c r="V47" s="149"/>
      <c r="W47" s="149"/>
      <c r="X47" s="149"/>
      <c r="Y47" s="149"/>
      <c r="Z47" s="149"/>
      <c r="AA47" s="149"/>
      <c r="AB47" s="149"/>
      <c r="AC47" s="149" t="s">
        <v>396</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ht="22.5" outlineLevel="1" x14ac:dyDescent="0.2">
      <c r="A48" s="156"/>
      <c r="B48" s="157"/>
      <c r="C48" s="253" t="s">
        <v>2254</v>
      </c>
      <c r="D48" s="254"/>
      <c r="E48" s="254"/>
      <c r="F48" s="254"/>
      <c r="G48" s="254"/>
      <c r="H48" s="159"/>
      <c r="I48" s="159"/>
      <c r="J48" s="159"/>
      <c r="K48" s="159"/>
      <c r="L48" s="159"/>
      <c r="M48" s="159"/>
      <c r="N48" s="159"/>
      <c r="O48" s="159"/>
      <c r="P48" s="159"/>
      <c r="Q48" s="159"/>
      <c r="R48" s="159"/>
      <c r="S48" s="159"/>
      <c r="T48" s="159"/>
      <c r="U48" s="149"/>
      <c r="V48" s="149"/>
      <c r="W48" s="149"/>
      <c r="X48" s="149"/>
      <c r="Y48" s="149"/>
      <c r="Z48" s="149"/>
      <c r="AA48" s="149"/>
      <c r="AB48" s="149"/>
      <c r="AC48" s="149" t="s">
        <v>322</v>
      </c>
      <c r="AD48" s="149"/>
      <c r="AE48" s="149"/>
      <c r="AF48" s="149"/>
      <c r="AG48" s="149"/>
      <c r="AH48" s="149"/>
      <c r="AI48" s="149"/>
      <c r="AJ48" s="149"/>
      <c r="AK48" s="149"/>
      <c r="AL48" s="149"/>
      <c r="AM48" s="149"/>
      <c r="AN48" s="149"/>
      <c r="AO48" s="149"/>
      <c r="AP48" s="149"/>
      <c r="AQ48" s="149"/>
      <c r="AR48" s="149"/>
      <c r="AS48" s="149"/>
      <c r="AT48" s="149"/>
      <c r="AU48" s="149"/>
      <c r="AV48" s="149"/>
      <c r="AW48" s="178" t="str">
        <f>C48</f>
        <v>(např. potrubní třmen, závitové tyče, texy, ...) pro uchycení ocelového kabelového žlabu o roměrech 60mm x 60mm (v x š) k potrubí / k ocelové nosné konstrukci, …, včetně spojovacího a upevňovacího materiálu</v>
      </c>
      <c r="AX48" s="149"/>
      <c r="AY48" s="149"/>
      <c r="AZ48" s="149"/>
      <c r="BA48" s="149"/>
      <c r="BB48" s="149"/>
      <c r="BC48" s="149"/>
      <c r="BD48" s="149"/>
    </row>
    <row r="49" spans="1:56" outlineLevel="1" x14ac:dyDescent="0.2">
      <c r="A49" s="179">
        <v>30</v>
      </c>
      <c r="B49" s="180" t="s">
        <v>2187</v>
      </c>
      <c r="C49" s="188" t="s">
        <v>2255</v>
      </c>
      <c r="D49" s="181" t="s">
        <v>603</v>
      </c>
      <c r="E49" s="182">
        <v>4</v>
      </c>
      <c r="F49" s="183"/>
      <c r="G49" s="184">
        <f t="shared" ref="G49:G61" si="5">ROUND(E49*F49,2)</f>
        <v>0</v>
      </c>
      <c r="H49" s="183">
        <v>250</v>
      </c>
      <c r="I49" s="184">
        <f t="shared" ref="I49:I61" si="6">ROUND(E49*H49,2)</f>
        <v>1000</v>
      </c>
      <c r="J49" s="183">
        <v>500</v>
      </c>
      <c r="K49" s="184">
        <f t="shared" ref="K49:K61" si="7">ROUND(E49*J49,2)</f>
        <v>2000</v>
      </c>
      <c r="L49" s="184">
        <v>21</v>
      </c>
      <c r="M49" s="184">
        <f t="shared" ref="M49:M61" si="8">G49*(1+L49/100)</f>
        <v>0</v>
      </c>
      <c r="N49" s="184"/>
      <c r="O49" s="184" t="s">
        <v>318</v>
      </c>
      <c r="P49" s="185" t="s">
        <v>319</v>
      </c>
      <c r="Q49" s="159">
        <v>0</v>
      </c>
      <c r="R49" s="159">
        <f t="shared" ref="R49:R61" si="9">ROUND(E49*Q49,2)</f>
        <v>0</v>
      </c>
      <c r="S49" s="159"/>
      <c r="T49" s="159" t="s">
        <v>207</v>
      </c>
      <c r="U49" s="149"/>
      <c r="V49" s="149"/>
      <c r="W49" s="149"/>
      <c r="X49" s="149"/>
      <c r="Y49" s="149"/>
      <c r="Z49" s="149"/>
      <c r="AA49" s="149"/>
      <c r="AB49" s="149"/>
      <c r="AC49" s="149" t="s">
        <v>396</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outlineLevel="1" x14ac:dyDescent="0.2">
      <c r="A50" s="179">
        <v>31</v>
      </c>
      <c r="B50" s="180" t="s">
        <v>2189</v>
      </c>
      <c r="C50" s="188" t="s">
        <v>2162</v>
      </c>
      <c r="D50" s="181" t="s">
        <v>730</v>
      </c>
      <c r="E50" s="182">
        <v>35</v>
      </c>
      <c r="F50" s="183"/>
      <c r="G50" s="184">
        <f t="shared" si="5"/>
        <v>0</v>
      </c>
      <c r="H50" s="183">
        <v>18</v>
      </c>
      <c r="I50" s="184">
        <f t="shared" si="6"/>
        <v>630</v>
      </c>
      <c r="J50" s="183">
        <v>25</v>
      </c>
      <c r="K50" s="184">
        <f t="shared" si="7"/>
        <v>875</v>
      </c>
      <c r="L50" s="184">
        <v>21</v>
      </c>
      <c r="M50" s="184">
        <f t="shared" si="8"/>
        <v>0</v>
      </c>
      <c r="N50" s="184"/>
      <c r="O50" s="184" t="s">
        <v>318</v>
      </c>
      <c r="P50" s="185" t="s">
        <v>319</v>
      </c>
      <c r="Q50" s="159">
        <v>0</v>
      </c>
      <c r="R50" s="159">
        <f t="shared" si="9"/>
        <v>0</v>
      </c>
      <c r="S50" s="159"/>
      <c r="T50" s="159" t="s">
        <v>207</v>
      </c>
      <c r="U50" s="149"/>
      <c r="V50" s="149"/>
      <c r="W50" s="149"/>
      <c r="X50" s="149"/>
      <c r="Y50" s="149"/>
      <c r="Z50" s="149"/>
      <c r="AA50" s="149"/>
      <c r="AB50" s="149"/>
      <c r="AC50" s="149" t="s">
        <v>396</v>
      </c>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row>
    <row r="51" spans="1:56" outlineLevel="1" x14ac:dyDescent="0.2">
      <c r="A51" s="179">
        <v>32</v>
      </c>
      <c r="B51" s="180" t="s">
        <v>2191</v>
      </c>
      <c r="C51" s="188" t="s">
        <v>2164</v>
      </c>
      <c r="D51" s="181" t="s">
        <v>730</v>
      </c>
      <c r="E51" s="182">
        <v>120</v>
      </c>
      <c r="F51" s="183"/>
      <c r="G51" s="184">
        <f t="shared" si="5"/>
        <v>0</v>
      </c>
      <c r="H51" s="183">
        <v>46</v>
      </c>
      <c r="I51" s="184">
        <f t="shared" si="6"/>
        <v>5520</v>
      </c>
      <c r="J51" s="183">
        <v>25</v>
      </c>
      <c r="K51" s="184">
        <f t="shared" si="7"/>
        <v>3000</v>
      </c>
      <c r="L51" s="184">
        <v>21</v>
      </c>
      <c r="M51" s="184">
        <f t="shared" si="8"/>
        <v>0</v>
      </c>
      <c r="N51" s="184"/>
      <c r="O51" s="184" t="s">
        <v>318</v>
      </c>
      <c r="P51" s="185" t="s">
        <v>319</v>
      </c>
      <c r="Q51" s="159">
        <v>0</v>
      </c>
      <c r="R51" s="159">
        <f t="shared" si="9"/>
        <v>0</v>
      </c>
      <c r="S51" s="159"/>
      <c r="T51" s="159" t="s">
        <v>207</v>
      </c>
      <c r="U51" s="149"/>
      <c r="V51" s="149"/>
      <c r="W51" s="149"/>
      <c r="X51" s="149"/>
      <c r="Y51" s="149"/>
      <c r="Z51" s="149"/>
      <c r="AA51" s="149"/>
      <c r="AB51" s="149"/>
      <c r="AC51" s="149" t="s">
        <v>396</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outlineLevel="1" x14ac:dyDescent="0.2">
      <c r="A52" s="179">
        <v>33</v>
      </c>
      <c r="B52" s="180" t="s">
        <v>2193</v>
      </c>
      <c r="C52" s="188" t="s">
        <v>2256</v>
      </c>
      <c r="D52" s="181" t="s">
        <v>730</v>
      </c>
      <c r="E52" s="182">
        <v>120</v>
      </c>
      <c r="F52" s="183"/>
      <c r="G52" s="184">
        <f t="shared" si="5"/>
        <v>0</v>
      </c>
      <c r="H52" s="183">
        <v>18</v>
      </c>
      <c r="I52" s="184">
        <f t="shared" si="6"/>
        <v>2160</v>
      </c>
      <c r="J52" s="183">
        <v>25</v>
      </c>
      <c r="K52" s="184">
        <f t="shared" si="7"/>
        <v>3000</v>
      </c>
      <c r="L52" s="184">
        <v>21</v>
      </c>
      <c r="M52" s="184">
        <f t="shared" si="8"/>
        <v>0</v>
      </c>
      <c r="N52" s="184"/>
      <c r="O52" s="184" t="s">
        <v>318</v>
      </c>
      <c r="P52" s="185" t="s">
        <v>319</v>
      </c>
      <c r="Q52" s="159">
        <v>0</v>
      </c>
      <c r="R52" s="159">
        <f t="shared" si="9"/>
        <v>0</v>
      </c>
      <c r="S52" s="159"/>
      <c r="T52" s="159" t="s">
        <v>207</v>
      </c>
      <c r="U52" s="149"/>
      <c r="V52" s="149"/>
      <c r="W52" s="149"/>
      <c r="X52" s="149"/>
      <c r="Y52" s="149"/>
      <c r="Z52" s="149"/>
      <c r="AA52" s="149"/>
      <c r="AB52" s="149"/>
      <c r="AC52" s="149" t="s">
        <v>396</v>
      </c>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row>
    <row r="53" spans="1:56" ht="22.5" outlineLevel="1" x14ac:dyDescent="0.2">
      <c r="A53" s="179">
        <v>34</v>
      </c>
      <c r="B53" s="180" t="s">
        <v>2257</v>
      </c>
      <c r="C53" s="188" t="s">
        <v>2258</v>
      </c>
      <c r="D53" s="181" t="s">
        <v>730</v>
      </c>
      <c r="E53" s="182">
        <v>35</v>
      </c>
      <c r="F53" s="183"/>
      <c r="G53" s="184">
        <f t="shared" si="5"/>
        <v>0</v>
      </c>
      <c r="H53" s="183">
        <v>267</v>
      </c>
      <c r="I53" s="184">
        <f t="shared" si="6"/>
        <v>9345</v>
      </c>
      <c r="J53" s="183">
        <v>65</v>
      </c>
      <c r="K53" s="184">
        <f t="shared" si="7"/>
        <v>2275</v>
      </c>
      <c r="L53" s="184">
        <v>21</v>
      </c>
      <c r="M53" s="184">
        <f t="shared" si="8"/>
        <v>0</v>
      </c>
      <c r="N53" s="184"/>
      <c r="O53" s="184" t="s">
        <v>318</v>
      </c>
      <c r="P53" s="185" t="s">
        <v>319</v>
      </c>
      <c r="Q53" s="159">
        <v>0</v>
      </c>
      <c r="R53" s="159">
        <f t="shared" si="9"/>
        <v>0</v>
      </c>
      <c r="S53" s="159"/>
      <c r="T53" s="159" t="s">
        <v>207</v>
      </c>
      <c r="U53" s="149"/>
      <c r="V53" s="149"/>
      <c r="W53" s="149"/>
      <c r="X53" s="149"/>
      <c r="Y53" s="149"/>
      <c r="Z53" s="149"/>
      <c r="AA53" s="149"/>
      <c r="AB53" s="149"/>
      <c r="AC53" s="149" t="s">
        <v>396</v>
      </c>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row>
    <row r="54" spans="1:56" ht="22.5" outlineLevel="1" x14ac:dyDescent="0.2">
      <c r="A54" s="179">
        <v>35</v>
      </c>
      <c r="B54" s="180" t="s">
        <v>2259</v>
      </c>
      <c r="C54" s="188" t="s">
        <v>2260</v>
      </c>
      <c r="D54" s="181" t="s">
        <v>730</v>
      </c>
      <c r="E54" s="182">
        <v>165</v>
      </c>
      <c r="F54" s="183"/>
      <c r="G54" s="184">
        <f t="shared" si="5"/>
        <v>0</v>
      </c>
      <c r="H54" s="183">
        <v>183</v>
      </c>
      <c r="I54" s="184">
        <f t="shared" si="6"/>
        <v>30195</v>
      </c>
      <c r="J54" s="183">
        <v>65</v>
      </c>
      <c r="K54" s="184">
        <f t="shared" si="7"/>
        <v>10725</v>
      </c>
      <c r="L54" s="184">
        <v>21</v>
      </c>
      <c r="M54" s="184">
        <f t="shared" si="8"/>
        <v>0</v>
      </c>
      <c r="N54" s="184"/>
      <c r="O54" s="184" t="s">
        <v>318</v>
      </c>
      <c r="P54" s="185" t="s">
        <v>319</v>
      </c>
      <c r="Q54" s="159">
        <v>0</v>
      </c>
      <c r="R54" s="159">
        <f t="shared" si="9"/>
        <v>0</v>
      </c>
      <c r="S54" s="159"/>
      <c r="T54" s="159" t="s">
        <v>207</v>
      </c>
      <c r="U54" s="149"/>
      <c r="V54" s="149"/>
      <c r="W54" s="149"/>
      <c r="X54" s="149"/>
      <c r="Y54" s="149"/>
      <c r="Z54" s="149"/>
      <c r="AA54" s="149"/>
      <c r="AB54" s="149"/>
      <c r="AC54" s="149" t="s">
        <v>396</v>
      </c>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row>
    <row r="55" spans="1:56" ht="22.5" outlineLevel="1" x14ac:dyDescent="0.2">
      <c r="A55" s="179">
        <v>36</v>
      </c>
      <c r="B55" s="180" t="s">
        <v>2261</v>
      </c>
      <c r="C55" s="188" t="s">
        <v>2262</v>
      </c>
      <c r="D55" s="181" t="s">
        <v>921</v>
      </c>
      <c r="E55" s="182">
        <v>35</v>
      </c>
      <c r="F55" s="183"/>
      <c r="G55" s="184">
        <f t="shared" si="5"/>
        <v>0</v>
      </c>
      <c r="H55" s="183">
        <v>83</v>
      </c>
      <c r="I55" s="184">
        <f t="shared" si="6"/>
        <v>2905</v>
      </c>
      <c r="J55" s="183">
        <v>25</v>
      </c>
      <c r="K55" s="184">
        <f t="shared" si="7"/>
        <v>875</v>
      </c>
      <c r="L55" s="184">
        <v>21</v>
      </c>
      <c r="M55" s="184">
        <f t="shared" si="8"/>
        <v>0</v>
      </c>
      <c r="N55" s="184"/>
      <c r="O55" s="184" t="s">
        <v>318</v>
      </c>
      <c r="P55" s="185" t="s">
        <v>319</v>
      </c>
      <c r="Q55" s="159">
        <v>0</v>
      </c>
      <c r="R55" s="159">
        <f t="shared" si="9"/>
        <v>0</v>
      </c>
      <c r="S55" s="159"/>
      <c r="T55" s="159" t="s">
        <v>207</v>
      </c>
      <c r="U55" s="149"/>
      <c r="V55" s="149"/>
      <c r="W55" s="149"/>
      <c r="X55" s="149"/>
      <c r="Y55" s="149"/>
      <c r="Z55" s="149"/>
      <c r="AA55" s="149"/>
      <c r="AB55" s="149"/>
      <c r="AC55" s="149" t="s">
        <v>396</v>
      </c>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row>
    <row r="56" spans="1:56" ht="22.5" outlineLevel="1" x14ac:dyDescent="0.2">
      <c r="A56" s="179">
        <v>37</v>
      </c>
      <c r="B56" s="180" t="s">
        <v>2263</v>
      </c>
      <c r="C56" s="188" t="s">
        <v>2264</v>
      </c>
      <c r="D56" s="181" t="s">
        <v>921</v>
      </c>
      <c r="E56" s="182">
        <v>135</v>
      </c>
      <c r="F56" s="183"/>
      <c r="G56" s="184">
        <f t="shared" si="5"/>
        <v>0</v>
      </c>
      <c r="H56" s="183">
        <v>54</v>
      </c>
      <c r="I56" s="184">
        <f t="shared" si="6"/>
        <v>7290</v>
      </c>
      <c r="J56" s="183">
        <v>25</v>
      </c>
      <c r="K56" s="184">
        <f t="shared" si="7"/>
        <v>3375</v>
      </c>
      <c r="L56" s="184">
        <v>21</v>
      </c>
      <c r="M56" s="184">
        <f t="shared" si="8"/>
        <v>0</v>
      </c>
      <c r="N56" s="184"/>
      <c r="O56" s="184" t="s">
        <v>318</v>
      </c>
      <c r="P56" s="185" t="s">
        <v>319</v>
      </c>
      <c r="Q56" s="159">
        <v>0</v>
      </c>
      <c r="R56" s="159">
        <f t="shared" si="9"/>
        <v>0</v>
      </c>
      <c r="S56" s="159"/>
      <c r="T56" s="159" t="s">
        <v>207</v>
      </c>
      <c r="U56" s="149"/>
      <c r="V56" s="149"/>
      <c r="W56" s="149"/>
      <c r="X56" s="149"/>
      <c r="Y56" s="149"/>
      <c r="Z56" s="149"/>
      <c r="AA56" s="149"/>
      <c r="AB56" s="149"/>
      <c r="AC56" s="149" t="s">
        <v>396</v>
      </c>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row>
    <row r="57" spans="1:56" ht="22.5" outlineLevel="1" x14ac:dyDescent="0.2">
      <c r="A57" s="179">
        <v>38</v>
      </c>
      <c r="B57" s="180" t="s">
        <v>2265</v>
      </c>
      <c r="C57" s="188" t="s">
        <v>2266</v>
      </c>
      <c r="D57" s="181" t="s">
        <v>921</v>
      </c>
      <c r="E57" s="182">
        <v>147</v>
      </c>
      <c r="F57" s="183"/>
      <c r="G57" s="184">
        <f t="shared" si="5"/>
        <v>0</v>
      </c>
      <c r="H57" s="183">
        <v>76</v>
      </c>
      <c r="I57" s="184">
        <f t="shared" si="6"/>
        <v>11172</v>
      </c>
      <c r="J57" s="183">
        <v>35</v>
      </c>
      <c r="K57" s="184">
        <f t="shared" si="7"/>
        <v>5145</v>
      </c>
      <c r="L57" s="184">
        <v>21</v>
      </c>
      <c r="M57" s="184">
        <f t="shared" si="8"/>
        <v>0</v>
      </c>
      <c r="N57" s="184"/>
      <c r="O57" s="184" t="s">
        <v>318</v>
      </c>
      <c r="P57" s="185" t="s">
        <v>319</v>
      </c>
      <c r="Q57" s="159">
        <v>0</v>
      </c>
      <c r="R57" s="159">
        <f t="shared" si="9"/>
        <v>0</v>
      </c>
      <c r="S57" s="159"/>
      <c r="T57" s="159" t="s">
        <v>207</v>
      </c>
      <c r="U57" s="149"/>
      <c r="V57" s="149"/>
      <c r="W57" s="149"/>
      <c r="X57" s="149"/>
      <c r="Y57" s="149"/>
      <c r="Z57" s="149"/>
      <c r="AA57" s="149"/>
      <c r="AB57" s="149"/>
      <c r="AC57" s="149" t="s">
        <v>396</v>
      </c>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row>
    <row r="58" spans="1:56" ht="22.5" outlineLevel="1" x14ac:dyDescent="0.2">
      <c r="A58" s="179">
        <v>39</v>
      </c>
      <c r="B58" s="180" t="s">
        <v>2267</v>
      </c>
      <c r="C58" s="188" t="s">
        <v>2268</v>
      </c>
      <c r="D58" s="181" t="s">
        <v>603</v>
      </c>
      <c r="E58" s="182">
        <v>1</v>
      </c>
      <c r="F58" s="183"/>
      <c r="G58" s="184">
        <f t="shared" si="5"/>
        <v>0</v>
      </c>
      <c r="H58" s="183">
        <v>1750</v>
      </c>
      <c r="I58" s="184">
        <f t="shared" si="6"/>
        <v>1750</v>
      </c>
      <c r="J58" s="183">
        <v>1000</v>
      </c>
      <c r="K58" s="184">
        <f t="shared" si="7"/>
        <v>1000</v>
      </c>
      <c r="L58" s="184">
        <v>21</v>
      </c>
      <c r="M58" s="184">
        <f t="shared" si="8"/>
        <v>0</v>
      </c>
      <c r="N58" s="184"/>
      <c r="O58" s="184" t="s">
        <v>318</v>
      </c>
      <c r="P58" s="185" t="s">
        <v>319</v>
      </c>
      <c r="Q58" s="159">
        <v>0</v>
      </c>
      <c r="R58" s="159">
        <f t="shared" si="9"/>
        <v>0</v>
      </c>
      <c r="S58" s="159"/>
      <c r="T58" s="159" t="s">
        <v>207</v>
      </c>
      <c r="U58" s="149"/>
      <c r="V58" s="149"/>
      <c r="W58" s="149"/>
      <c r="X58" s="149"/>
      <c r="Y58" s="149"/>
      <c r="Z58" s="149"/>
      <c r="AA58" s="149"/>
      <c r="AB58" s="149"/>
      <c r="AC58" s="149" t="s">
        <v>396</v>
      </c>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row>
    <row r="59" spans="1:56" outlineLevel="1" x14ac:dyDescent="0.2">
      <c r="A59" s="179">
        <v>40</v>
      </c>
      <c r="B59" s="180" t="s">
        <v>2269</v>
      </c>
      <c r="C59" s="188" t="s">
        <v>2270</v>
      </c>
      <c r="D59" s="181" t="s">
        <v>921</v>
      </c>
      <c r="E59" s="182">
        <v>2</v>
      </c>
      <c r="F59" s="183"/>
      <c r="G59" s="184">
        <f t="shared" si="5"/>
        <v>0</v>
      </c>
      <c r="H59" s="183">
        <v>190</v>
      </c>
      <c r="I59" s="184">
        <f t="shared" si="6"/>
        <v>380</v>
      </c>
      <c r="J59" s="183">
        <v>250</v>
      </c>
      <c r="K59" s="184">
        <f t="shared" si="7"/>
        <v>500</v>
      </c>
      <c r="L59" s="184">
        <v>21</v>
      </c>
      <c r="M59" s="184">
        <f t="shared" si="8"/>
        <v>0</v>
      </c>
      <c r="N59" s="184"/>
      <c r="O59" s="184" t="s">
        <v>318</v>
      </c>
      <c r="P59" s="185" t="s">
        <v>319</v>
      </c>
      <c r="Q59" s="159">
        <v>0</v>
      </c>
      <c r="R59" s="159">
        <f t="shared" si="9"/>
        <v>0</v>
      </c>
      <c r="S59" s="159"/>
      <c r="T59" s="159" t="s">
        <v>207</v>
      </c>
      <c r="U59" s="149"/>
      <c r="V59" s="149"/>
      <c r="W59" s="149"/>
      <c r="X59" s="149"/>
      <c r="Y59" s="149"/>
      <c r="Z59" s="149"/>
      <c r="AA59" s="149"/>
      <c r="AB59" s="149"/>
      <c r="AC59" s="149" t="s">
        <v>396</v>
      </c>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row>
    <row r="60" spans="1:56" outlineLevel="1" x14ac:dyDescent="0.2">
      <c r="A60" s="179">
        <v>41</v>
      </c>
      <c r="B60" s="180" t="s">
        <v>2271</v>
      </c>
      <c r="C60" s="188" t="s">
        <v>2272</v>
      </c>
      <c r="D60" s="181" t="s">
        <v>603</v>
      </c>
      <c r="E60" s="182">
        <v>1</v>
      </c>
      <c r="F60" s="183"/>
      <c r="G60" s="184">
        <f t="shared" si="5"/>
        <v>0</v>
      </c>
      <c r="H60" s="183">
        <v>1250</v>
      </c>
      <c r="I60" s="184">
        <f t="shared" si="6"/>
        <v>1250</v>
      </c>
      <c r="J60" s="183">
        <v>2500</v>
      </c>
      <c r="K60" s="184">
        <f t="shared" si="7"/>
        <v>2500</v>
      </c>
      <c r="L60" s="184">
        <v>21</v>
      </c>
      <c r="M60" s="184">
        <f t="shared" si="8"/>
        <v>0</v>
      </c>
      <c r="N60" s="184"/>
      <c r="O60" s="184" t="s">
        <v>318</v>
      </c>
      <c r="P60" s="185" t="s">
        <v>319</v>
      </c>
      <c r="Q60" s="159">
        <v>0</v>
      </c>
      <c r="R60" s="159">
        <f t="shared" si="9"/>
        <v>0</v>
      </c>
      <c r="S60" s="159"/>
      <c r="T60" s="159" t="s">
        <v>207</v>
      </c>
      <c r="U60" s="149"/>
      <c r="V60" s="149"/>
      <c r="W60" s="149"/>
      <c r="X60" s="149"/>
      <c r="Y60" s="149"/>
      <c r="Z60" s="149"/>
      <c r="AA60" s="149"/>
      <c r="AB60" s="149"/>
      <c r="AC60" s="149" t="s">
        <v>396</v>
      </c>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row>
    <row r="61" spans="1:56" outlineLevel="1" x14ac:dyDescent="0.2">
      <c r="A61" s="179">
        <v>42</v>
      </c>
      <c r="B61" s="180" t="s">
        <v>2273</v>
      </c>
      <c r="C61" s="188" t="s">
        <v>2194</v>
      </c>
      <c r="D61" s="181" t="s">
        <v>603</v>
      </c>
      <c r="E61" s="182">
        <v>1</v>
      </c>
      <c r="F61" s="183"/>
      <c r="G61" s="184">
        <f t="shared" si="5"/>
        <v>0</v>
      </c>
      <c r="H61" s="183">
        <v>1000</v>
      </c>
      <c r="I61" s="184">
        <f t="shared" si="6"/>
        <v>1000</v>
      </c>
      <c r="J61" s="183">
        <v>0</v>
      </c>
      <c r="K61" s="184">
        <f t="shared" si="7"/>
        <v>0</v>
      </c>
      <c r="L61" s="184">
        <v>21</v>
      </c>
      <c r="M61" s="184">
        <f t="shared" si="8"/>
        <v>0</v>
      </c>
      <c r="N61" s="184"/>
      <c r="O61" s="184" t="s">
        <v>318</v>
      </c>
      <c r="P61" s="185" t="s">
        <v>319</v>
      </c>
      <c r="Q61" s="159">
        <v>0</v>
      </c>
      <c r="R61" s="159">
        <f t="shared" si="9"/>
        <v>0</v>
      </c>
      <c r="S61" s="159"/>
      <c r="T61" s="159" t="s">
        <v>1686</v>
      </c>
      <c r="U61" s="149"/>
      <c r="V61" s="149"/>
      <c r="W61" s="149"/>
      <c r="X61" s="149"/>
      <c r="Y61" s="149"/>
      <c r="Z61" s="149"/>
      <c r="AA61" s="149"/>
      <c r="AB61" s="149"/>
      <c r="AC61" s="149" t="s">
        <v>2128</v>
      </c>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x14ac:dyDescent="0.2">
      <c r="A62" s="161" t="s">
        <v>314</v>
      </c>
      <c r="B62" s="162" t="s">
        <v>118</v>
      </c>
      <c r="C62" s="186" t="s">
        <v>172</v>
      </c>
      <c r="D62" s="163"/>
      <c r="E62" s="164"/>
      <c r="F62" s="165"/>
      <c r="G62" s="165">
        <f>SUMIF(AC63:AC66,"&lt;&gt;NOR",G63:G66)</f>
        <v>0</v>
      </c>
      <c r="H62" s="165"/>
      <c r="I62" s="165">
        <f>SUM(I63:I66)</f>
        <v>0</v>
      </c>
      <c r="J62" s="165"/>
      <c r="K62" s="165">
        <f>SUM(K63:K66)</f>
        <v>30600</v>
      </c>
      <c r="L62" s="165"/>
      <c r="M62" s="165">
        <f>SUM(M63:M66)</f>
        <v>0</v>
      </c>
      <c r="N62" s="165"/>
      <c r="O62" s="165"/>
      <c r="P62" s="166"/>
      <c r="Q62" s="160"/>
      <c r="R62" s="160">
        <f>SUM(R63:R66)</f>
        <v>0</v>
      </c>
      <c r="S62" s="160"/>
      <c r="T62" s="160"/>
      <c r="AC62" t="s">
        <v>315</v>
      </c>
    </row>
    <row r="63" spans="1:56" outlineLevel="1" x14ac:dyDescent="0.2">
      <c r="A63" s="179">
        <v>43</v>
      </c>
      <c r="B63" s="180" t="s">
        <v>1547</v>
      </c>
      <c r="C63" s="188" t="s">
        <v>1565</v>
      </c>
      <c r="D63" s="181" t="s">
        <v>917</v>
      </c>
      <c r="E63" s="182">
        <v>16</v>
      </c>
      <c r="F63" s="183"/>
      <c r="G63" s="184">
        <f>ROUND(E63*F63,2)</f>
        <v>0</v>
      </c>
      <c r="H63" s="183">
        <v>0</v>
      </c>
      <c r="I63" s="184">
        <f>ROUND(E63*H63,2)</f>
        <v>0</v>
      </c>
      <c r="J63" s="183">
        <v>600</v>
      </c>
      <c r="K63" s="184">
        <f>ROUND(E63*J63,2)</f>
        <v>9600</v>
      </c>
      <c r="L63" s="184">
        <v>21</v>
      </c>
      <c r="M63" s="184">
        <f>G63*(1+L63/100)</f>
        <v>0</v>
      </c>
      <c r="N63" s="184"/>
      <c r="O63" s="184" t="s">
        <v>318</v>
      </c>
      <c r="P63" s="185" t="s">
        <v>319</v>
      </c>
      <c r="Q63" s="159">
        <v>0</v>
      </c>
      <c r="R63" s="159">
        <f>ROUND(E63*Q63,2)</f>
        <v>0</v>
      </c>
      <c r="S63" s="159"/>
      <c r="T63" s="159" t="s">
        <v>207</v>
      </c>
      <c r="U63" s="149"/>
      <c r="V63" s="149"/>
      <c r="W63" s="149"/>
      <c r="X63" s="149"/>
      <c r="Y63" s="149"/>
      <c r="Z63" s="149"/>
      <c r="AA63" s="149"/>
      <c r="AB63" s="149"/>
      <c r="AC63" s="149" t="s">
        <v>396</v>
      </c>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row>
    <row r="64" spans="1:56" outlineLevel="1" x14ac:dyDescent="0.2">
      <c r="A64" s="179">
        <v>44</v>
      </c>
      <c r="B64" s="180" t="s">
        <v>1549</v>
      </c>
      <c r="C64" s="188" t="s">
        <v>916</v>
      </c>
      <c r="D64" s="181" t="s">
        <v>603</v>
      </c>
      <c r="E64" s="182">
        <v>1</v>
      </c>
      <c r="F64" s="183"/>
      <c r="G64" s="184">
        <f>ROUND(E64*F64,2)</f>
        <v>0</v>
      </c>
      <c r="H64" s="183">
        <v>0</v>
      </c>
      <c r="I64" s="184">
        <f>ROUND(E64*H64,2)</f>
        <v>0</v>
      </c>
      <c r="J64" s="183">
        <v>10000</v>
      </c>
      <c r="K64" s="184">
        <f>ROUND(E64*J64,2)</f>
        <v>10000</v>
      </c>
      <c r="L64" s="184">
        <v>21</v>
      </c>
      <c r="M64" s="184">
        <f>G64*(1+L64/100)</f>
        <v>0</v>
      </c>
      <c r="N64" s="184"/>
      <c r="O64" s="184" t="s">
        <v>318</v>
      </c>
      <c r="P64" s="185" t="s">
        <v>319</v>
      </c>
      <c r="Q64" s="159">
        <v>0</v>
      </c>
      <c r="R64" s="159">
        <f>ROUND(E64*Q64,2)</f>
        <v>0</v>
      </c>
      <c r="S64" s="159"/>
      <c r="T64" s="159" t="s">
        <v>207</v>
      </c>
      <c r="U64" s="149"/>
      <c r="V64" s="149"/>
      <c r="W64" s="149"/>
      <c r="X64" s="149"/>
      <c r="Y64" s="149"/>
      <c r="Z64" s="149"/>
      <c r="AA64" s="149"/>
      <c r="AB64" s="149"/>
      <c r="AC64" s="149" t="s">
        <v>396</v>
      </c>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row>
    <row r="65" spans="1:56" outlineLevel="1" x14ac:dyDescent="0.2">
      <c r="A65" s="179">
        <v>45</v>
      </c>
      <c r="B65" s="180" t="s">
        <v>1551</v>
      </c>
      <c r="C65" s="188" t="s">
        <v>2274</v>
      </c>
      <c r="D65" s="181" t="s">
        <v>603</v>
      </c>
      <c r="E65" s="182">
        <v>1</v>
      </c>
      <c r="F65" s="183"/>
      <c r="G65" s="184">
        <f>ROUND(E65*F65,2)</f>
        <v>0</v>
      </c>
      <c r="H65" s="183">
        <v>0</v>
      </c>
      <c r="I65" s="184">
        <f>ROUND(E65*H65,2)</f>
        <v>0</v>
      </c>
      <c r="J65" s="183">
        <v>6000</v>
      </c>
      <c r="K65" s="184">
        <f>ROUND(E65*J65,2)</f>
        <v>6000</v>
      </c>
      <c r="L65" s="184">
        <v>21</v>
      </c>
      <c r="M65" s="184">
        <f>G65*(1+L65/100)</f>
        <v>0</v>
      </c>
      <c r="N65" s="184"/>
      <c r="O65" s="184" t="s">
        <v>318</v>
      </c>
      <c r="P65" s="185" t="s">
        <v>319</v>
      </c>
      <c r="Q65" s="159">
        <v>0</v>
      </c>
      <c r="R65" s="159">
        <f>ROUND(E65*Q65,2)</f>
        <v>0</v>
      </c>
      <c r="S65" s="159"/>
      <c r="T65" s="159" t="s">
        <v>207</v>
      </c>
      <c r="U65" s="149"/>
      <c r="V65" s="149"/>
      <c r="W65" s="149"/>
      <c r="X65" s="149"/>
      <c r="Y65" s="149"/>
      <c r="Z65" s="149"/>
      <c r="AA65" s="149"/>
      <c r="AB65" s="149"/>
      <c r="AC65" s="149" t="s">
        <v>396</v>
      </c>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row>
    <row r="66" spans="1:56" ht="22.5" outlineLevel="1" x14ac:dyDescent="0.2">
      <c r="A66" s="171">
        <v>46</v>
      </c>
      <c r="B66" s="172" t="s">
        <v>1553</v>
      </c>
      <c r="C66" s="187" t="s">
        <v>2275</v>
      </c>
      <c r="D66" s="173" t="s">
        <v>603</v>
      </c>
      <c r="E66" s="174">
        <v>1</v>
      </c>
      <c r="F66" s="175"/>
      <c r="G66" s="176">
        <f>ROUND(E66*F66,2)</f>
        <v>0</v>
      </c>
      <c r="H66" s="175">
        <v>0</v>
      </c>
      <c r="I66" s="176">
        <f>ROUND(E66*H66,2)</f>
        <v>0</v>
      </c>
      <c r="J66" s="175">
        <v>5000</v>
      </c>
      <c r="K66" s="176">
        <f>ROUND(E66*J66,2)</f>
        <v>5000</v>
      </c>
      <c r="L66" s="176">
        <v>21</v>
      </c>
      <c r="M66" s="176">
        <f>G66*(1+L66/100)</f>
        <v>0</v>
      </c>
      <c r="N66" s="176"/>
      <c r="O66" s="176" t="s">
        <v>318</v>
      </c>
      <c r="P66" s="177" t="s">
        <v>319</v>
      </c>
      <c r="Q66" s="159">
        <v>0</v>
      </c>
      <c r="R66" s="159">
        <f>ROUND(E66*Q66,2)</f>
        <v>0</v>
      </c>
      <c r="S66" s="159"/>
      <c r="T66" s="159" t="s">
        <v>207</v>
      </c>
      <c r="U66" s="149"/>
      <c r="V66" s="149"/>
      <c r="W66" s="149"/>
      <c r="X66" s="149"/>
      <c r="Y66" s="149"/>
      <c r="Z66" s="149"/>
      <c r="AA66" s="149"/>
      <c r="AB66" s="149"/>
      <c r="AC66" s="149" t="s">
        <v>396</v>
      </c>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row>
    <row r="67" spans="1:56" x14ac:dyDescent="0.2">
      <c r="A67" s="3"/>
      <c r="B67" s="4"/>
      <c r="C67" s="189"/>
      <c r="D67" s="6"/>
      <c r="E67" s="3"/>
      <c r="F67" s="3"/>
      <c r="G67" s="3"/>
      <c r="H67" s="3"/>
      <c r="I67" s="3"/>
      <c r="J67" s="3"/>
      <c r="K67" s="3"/>
      <c r="L67" s="3"/>
      <c r="M67" s="3"/>
      <c r="N67" s="3"/>
      <c r="O67" s="3"/>
      <c r="P67" s="3"/>
      <c r="Q67" s="3"/>
      <c r="R67" s="3"/>
      <c r="S67" s="3"/>
      <c r="T67" s="3"/>
      <c r="AA67">
        <v>15</v>
      </c>
      <c r="AB67">
        <v>21</v>
      </c>
      <c r="AC67" t="s">
        <v>301</v>
      </c>
    </row>
    <row r="68" spans="1:56" x14ac:dyDescent="0.2">
      <c r="A68" s="152"/>
      <c r="B68" s="153" t="s">
        <v>29</v>
      </c>
      <c r="C68" s="190"/>
      <c r="D68" s="154"/>
      <c r="E68" s="155"/>
      <c r="F68" s="155"/>
      <c r="G68" s="170">
        <f>G8+G30+G62</f>
        <v>0</v>
      </c>
      <c r="H68" s="3"/>
      <c r="I68" s="3"/>
      <c r="J68" s="3"/>
      <c r="K68" s="3"/>
      <c r="L68" s="3"/>
      <c r="M68" s="3"/>
      <c r="N68" s="3"/>
      <c r="O68" s="3"/>
      <c r="P68" s="3"/>
      <c r="Q68" s="3"/>
      <c r="R68" s="3"/>
      <c r="S68" s="3"/>
      <c r="T68" s="3"/>
      <c r="AA68">
        <f>SUMIF(L7:L66,AA67,G7:G66)</f>
        <v>0</v>
      </c>
      <c r="AB68">
        <f>SUMIF(L7:L66,AB67,G7:G66)</f>
        <v>0</v>
      </c>
      <c r="AC68" t="s">
        <v>390</v>
      </c>
    </row>
    <row r="69" spans="1:56" x14ac:dyDescent="0.2">
      <c r="C69" s="191"/>
      <c r="D69" s="10"/>
      <c r="AC69" t="s">
        <v>391</v>
      </c>
    </row>
    <row r="70" spans="1:56" x14ac:dyDescent="0.2">
      <c r="D70" s="10"/>
    </row>
    <row r="71" spans="1:56" x14ac:dyDescent="0.2">
      <c r="D71" s="10"/>
    </row>
    <row r="72" spans="1:56" x14ac:dyDescent="0.2">
      <c r="D72" s="10"/>
    </row>
    <row r="73" spans="1:56" x14ac:dyDescent="0.2">
      <c r="D73" s="10"/>
    </row>
    <row r="74" spans="1:56" x14ac:dyDescent="0.2">
      <c r="D74" s="10"/>
    </row>
    <row r="75" spans="1:56" x14ac:dyDescent="0.2">
      <c r="D75" s="10"/>
    </row>
    <row r="76" spans="1:56" x14ac:dyDescent="0.2">
      <c r="D76" s="10"/>
    </row>
    <row r="77" spans="1:56" x14ac:dyDescent="0.2">
      <c r="D77" s="10"/>
    </row>
    <row r="78" spans="1:56" x14ac:dyDescent="0.2">
      <c r="D78" s="10"/>
    </row>
    <row r="79" spans="1:56" x14ac:dyDescent="0.2">
      <c r="D79" s="10"/>
    </row>
    <row r="80" spans="1:56"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4">
    <mergeCell ref="C26:G26"/>
    <mergeCell ref="C48:G48"/>
    <mergeCell ref="C14:G14"/>
    <mergeCell ref="C16:G16"/>
    <mergeCell ref="C18:G18"/>
    <mergeCell ref="C20:G20"/>
    <mergeCell ref="C22:G22"/>
    <mergeCell ref="C24:G2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6849-A8D3-4CC3-8A11-9F68C7C311DA}">
  <sheetPr>
    <outlinePr summaryBelow="0"/>
  </sheetPr>
  <dimension ref="A1:BD5000"/>
  <sheetViews>
    <sheetView workbookViewId="0">
      <pane ySplit="7" topLeftCell="A26" activePane="bottomLeft" state="frozen"/>
      <selection pane="bottomLeft" activeCell="F62" sqref="F62"/>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3" width="0" hidden="1" customWidth="1"/>
    <col min="14" max="14" width="6.85546875" customWidth="1"/>
    <col min="16" max="16" width="8.42578125" customWidth="1"/>
    <col min="17" max="20" width="0" hidden="1" customWidth="1"/>
    <col min="25" max="25" width="0" hidden="1" customWidth="1"/>
    <col min="27" max="37" width="0" hidden="1" customWidth="1"/>
    <col min="49" max="49" width="98.7109375" customWidth="1"/>
  </cols>
  <sheetData>
    <row r="1" spans="1:56" ht="15.75" customHeight="1" x14ac:dyDescent="0.25">
      <c r="A1" s="255" t="s">
        <v>392</v>
      </c>
      <c r="B1" s="255"/>
      <c r="C1" s="255"/>
      <c r="D1" s="255"/>
      <c r="E1" s="255"/>
      <c r="F1" s="255"/>
      <c r="G1" s="255"/>
      <c r="AC1" t="s">
        <v>287</v>
      </c>
    </row>
    <row r="2" spans="1:56" ht="24.95" customHeight="1" x14ac:dyDescent="0.2">
      <c r="A2" s="141" t="s">
        <v>7</v>
      </c>
      <c r="B2" s="49" t="s">
        <v>43</v>
      </c>
      <c r="C2" s="256" t="s">
        <v>44</v>
      </c>
      <c r="D2" s="257"/>
      <c r="E2" s="257"/>
      <c r="F2" s="257"/>
      <c r="G2" s="258"/>
      <c r="AC2" t="s">
        <v>288</v>
      </c>
    </row>
    <row r="3" spans="1:56" ht="24.95" customHeight="1" x14ac:dyDescent="0.2">
      <c r="A3" s="141" t="s">
        <v>8</v>
      </c>
      <c r="B3" s="49" t="s">
        <v>79</v>
      </c>
      <c r="C3" s="256" t="s">
        <v>80</v>
      </c>
      <c r="D3" s="257"/>
      <c r="E3" s="257"/>
      <c r="F3" s="257"/>
      <c r="G3" s="258"/>
      <c r="Y3" s="123" t="s">
        <v>288</v>
      </c>
      <c r="AC3" t="s">
        <v>291</v>
      </c>
    </row>
    <row r="4" spans="1:56" ht="24.95" customHeight="1" x14ac:dyDescent="0.2">
      <c r="A4" s="142" t="s">
        <v>9</v>
      </c>
      <c r="B4" s="143" t="s">
        <v>52</v>
      </c>
      <c r="C4" s="259" t="s">
        <v>80</v>
      </c>
      <c r="D4" s="260"/>
      <c r="E4" s="260"/>
      <c r="F4" s="260"/>
      <c r="G4" s="261"/>
      <c r="AC4" t="s">
        <v>292</v>
      </c>
    </row>
    <row r="5" spans="1:56" x14ac:dyDescent="0.2">
      <c r="D5" s="10"/>
    </row>
    <row r="6" spans="1:56" ht="38.25" x14ac:dyDescent="0.2">
      <c r="A6" s="145" t="s">
        <v>293</v>
      </c>
      <c r="B6" s="147" t="s">
        <v>294</v>
      </c>
      <c r="C6" s="147" t="s">
        <v>295</v>
      </c>
      <c r="D6" s="146" t="s">
        <v>296</v>
      </c>
      <c r="E6" s="145" t="s">
        <v>297</v>
      </c>
      <c r="F6" s="144" t="s">
        <v>298</v>
      </c>
      <c r="G6" s="145" t="s">
        <v>29</v>
      </c>
      <c r="H6" s="148" t="s">
        <v>30</v>
      </c>
      <c r="I6" s="148" t="s">
        <v>299</v>
      </c>
      <c r="J6" s="148" t="s">
        <v>31</v>
      </c>
      <c r="K6" s="148" t="s">
        <v>300</v>
      </c>
      <c r="L6" s="148" t="s">
        <v>301</v>
      </c>
      <c r="M6" s="148" t="s">
        <v>302</v>
      </c>
      <c r="N6" s="148" t="s">
        <v>307</v>
      </c>
      <c r="O6" s="148" t="s">
        <v>308</v>
      </c>
      <c r="P6" s="148" t="s">
        <v>309</v>
      </c>
      <c r="Q6" s="148" t="s">
        <v>310</v>
      </c>
      <c r="R6" s="148" t="s">
        <v>311</v>
      </c>
      <c r="S6" s="148" t="s">
        <v>312</v>
      </c>
      <c r="T6" s="148" t="s">
        <v>313</v>
      </c>
    </row>
    <row r="7" spans="1:56" hidden="1" x14ac:dyDescent="0.2">
      <c r="A7" s="3"/>
      <c r="B7" s="4"/>
      <c r="C7" s="4"/>
      <c r="D7" s="6"/>
      <c r="E7" s="150"/>
      <c r="F7" s="151"/>
      <c r="G7" s="151"/>
      <c r="H7" s="151"/>
      <c r="I7" s="151"/>
      <c r="J7" s="151"/>
      <c r="K7" s="151"/>
      <c r="L7" s="151"/>
      <c r="M7" s="151"/>
      <c r="N7" s="151"/>
      <c r="O7" s="151"/>
      <c r="P7" s="151"/>
      <c r="Q7" s="151"/>
      <c r="R7" s="151"/>
      <c r="S7" s="151"/>
      <c r="T7" s="151"/>
    </row>
    <row r="8" spans="1:56" x14ac:dyDescent="0.2">
      <c r="A8" s="161" t="s">
        <v>314</v>
      </c>
      <c r="B8" s="162" t="s">
        <v>175</v>
      </c>
      <c r="C8" s="186" t="s">
        <v>177</v>
      </c>
      <c r="D8" s="163"/>
      <c r="E8" s="164"/>
      <c r="F8" s="165"/>
      <c r="G8" s="165">
        <f>SUMIF(AC9:AC11,"&lt;&gt;NOR",G9:G11)</f>
        <v>0</v>
      </c>
      <c r="H8" s="165"/>
      <c r="I8" s="165">
        <f>SUM(I9:I11)</f>
        <v>1160</v>
      </c>
      <c r="J8" s="165"/>
      <c r="K8" s="165">
        <f>SUM(K9:K11)</f>
        <v>1187</v>
      </c>
      <c r="L8" s="165"/>
      <c r="M8" s="165">
        <f>SUM(M9:M11)</f>
        <v>0</v>
      </c>
      <c r="N8" s="165"/>
      <c r="O8" s="165"/>
      <c r="P8" s="166"/>
      <c r="Q8" s="160"/>
      <c r="R8" s="160">
        <f>SUM(R9:R11)</f>
        <v>0</v>
      </c>
      <c r="S8" s="160"/>
      <c r="T8" s="160"/>
      <c r="AC8" t="s">
        <v>315</v>
      </c>
    </row>
    <row r="9" spans="1:56" outlineLevel="1" x14ac:dyDescent="0.2">
      <c r="A9" s="179">
        <v>1</v>
      </c>
      <c r="B9" s="180" t="s">
        <v>2124</v>
      </c>
      <c r="C9" s="188" t="s">
        <v>2276</v>
      </c>
      <c r="D9" s="181" t="s">
        <v>730</v>
      </c>
      <c r="E9" s="182">
        <v>20</v>
      </c>
      <c r="F9" s="183"/>
      <c r="G9" s="184">
        <f>ROUND(E9*F9,2)</f>
        <v>0</v>
      </c>
      <c r="H9" s="183">
        <v>25.5</v>
      </c>
      <c r="I9" s="184">
        <f>ROUND(E9*H9,2)</f>
        <v>510</v>
      </c>
      <c r="J9" s="183">
        <v>30.9</v>
      </c>
      <c r="K9" s="184">
        <f>ROUND(E9*J9,2)</f>
        <v>618</v>
      </c>
      <c r="L9" s="184">
        <v>21</v>
      </c>
      <c r="M9" s="184">
        <f>G9*(1+L9/100)</f>
        <v>0</v>
      </c>
      <c r="N9" s="184"/>
      <c r="O9" s="184" t="s">
        <v>318</v>
      </c>
      <c r="P9" s="185" t="s">
        <v>319</v>
      </c>
      <c r="Q9" s="159">
        <v>0</v>
      </c>
      <c r="R9" s="159">
        <f>ROUND(E9*Q9,2)</f>
        <v>0</v>
      </c>
      <c r="S9" s="159"/>
      <c r="T9" s="159" t="s">
        <v>207</v>
      </c>
      <c r="U9" s="149"/>
      <c r="V9" s="149"/>
      <c r="W9" s="149"/>
      <c r="X9" s="149"/>
      <c r="Y9" s="149"/>
      <c r="Z9" s="149"/>
      <c r="AA9" s="149"/>
      <c r="AB9" s="149"/>
      <c r="AC9" s="149" t="s">
        <v>396</v>
      </c>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row>
    <row r="10" spans="1:56" outlineLevel="1" x14ac:dyDescent="0.2">
      <c r="A10" s="179">
        <v>2</v>
      </c>
      <c r="B10" s="180" t="s">
        <v>2126</v>
      </c>
      <c r="C10" s="188" t="s">
        <v>2277</v>
      </c>
      <c r="D10" s="181" t="s">
        <v>921</v>
      </c>
      <c r="E10" s="182">
        <v>10</v>
      </c>
      <c r="F10" s="183"/>
      <c r="G10" s="184">
        <f>ROUND(E10*F10,2)</f>
        <v>0</v>
      </c>
      <c r="H10" s="183">
        <v>15</v>
      </c>
      <c r="I10" s="184">
        <f>ROUND(E10*H10,2)</f>
        <v>150</v>
      </c>
      <c r="J10" s="183">
        <v>6.9</v>
      </c>
      <c r="K10" s="184">
        <f>ROUND(E10*J10,2)</f>
        <v>69</v>
      </c>
      <c r="L10" s="184">
        <v>21</v>
      </c>
      <c r="M10" s="184">
        <f>G10*(1+L10/100)</f>
        <v>0</v>
      </c>
      <c r="N10" s="184"/>
      <c r="O10" s="184" t="s">
        <v>318</v>
      </c>
      <c r="P10" s="185" t="s">
        <v>319</v>
      </c>
      <c r="Q10" s="159">
        <v>0</v>
      </c>
      <c r="R10" s="159">
        <f>ROUND(E10*Q10,2)</f>
        <v>0</v>
      </c>
      <c r="S10" s="159"/>
      <c r="T10" s="159" t="s">
        <v>207</v>
      </c>
      <c r="U10" s="149"/>
      <c r="V10" s="149"/>
      <c r="W10" s="149"/>
      <c r="X10" s="149"/>
      <c r="Y10" s="149"/>
      <c r="Z10" s="149"/>
      <c r="AA10" s="149"/>
      <c r="AB10" s="149"/>
      <c r="AC10" s="149" t="s">
        <v>396</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outlineLevel="1" x14ac:dyDescent="0.2">
      <c r="A11" s="179">
        <v>3</v>
      </c>
      <c r="B11" s="180" t="s">
        <v>2129</v>
      </c>
      <c r="C11" s="188" t="s">
        <v>2278</v>
      </c>
      <c r="D11" s="181" t="s">
        <v>519</v>
      </c>
      <c r="E11" s="182">
        <v>1</v>
      </c>
      <c r="F11" s="183"/>
      <c r="G11" s="184">
        <f>ROUND(E11*F11,2)</f>
        <v>0</v>
      </c>
      <c r="H11" s="183">
        <v>500</v>
      </c>
      <c r="I11" s="184">
        <f>ROUND(E11*H11,2)</f>
        <v>500</v>
      </c>
      <c r="J11" s="183">
        <v>500</v>
      </c>
      <c r="K11" s="184">
        <f>ROUND(E11*J11,2)</f>
        <v>500</v>
      </c>
      <c r="L11" s="184">
        <v>21</v>
      </c>
      <c r="M11" s="184">
        <f>G11*(1+L11/100)</f>
        <v>0</v>
      </c>
      <c r="N11" s="184"/>
      <c r="O11" s="184" t="s">
        <v>318</v>
      </c>
      <c r="P11" s="185" t="s">
        <v>319</v>
      </c>
      <c r="Q11" s="159">
        <v>0</v>
      </c>
      <c r="R11" s="159">
        <f>ROUND(E11*Q11,2)</f>
        <v>0</v>
      </c>
      <c r="S11" s="159"/>
      <c r="T11" s="159" t="s">
        <v>207</v>
      </c>
      <c r="U11" s="149"/>
      <c r="V11" s="149"/>
      <c r="W11" s="149"/>
      <c r="X11" s="149"/>
      <c r="Y11" s="149"/>
      <c r="Z11" s="149"/>
      <c r="AA11" s="149"/>
      <c r="AB11" s="149"/>
      <c r="AC11" s="149" t="s">
        <v>396</v>
      </c>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x14ac:dyDescent="0.2">
      <c r="A12" s="161" t="s">
        <v>314</v>
      </c>
      <c r="B12" s="162" t="s">
        <v>188</v>
      </c>
      <c r="C12" s="186" t="s">
        <v>189</v>
      </c>
      <c r="D12" s="163"/>
      <c r="E12" s="164"/>
      <c r="F12" s="165"/>
      <c r="G12" s="165">
        <f>SUMIF(AC13:AC13,"&lt;&gt;NOR",G13:G13)</f>
        <v>0</v>
      </c>
      <c r="H12" s="165"/>
      <c r="I12" s="165">
        <f>SUM(I13:I13)</f>
        <v>23.1</v>
      </c>
      <c r="J12" s="165"/>
      <c r="K12" s="165">
        <f>SUM(K13:K13)</f>
        <v>23</v>
      </c>
      <c r="L12" s="165"/>
      <c r="M12" s="165">
        <f>SUM(M13:M13)</f>
        <v>0</v>
      </c>
      <c r="N12" s="165"/>
      <c r="O12" s="165"/>
      <c r="P12" s="166"/>
      <c r="Q12" s="160"/>
      <c r="R12" s="160">
        <f>SUM(R13:R13)</f>
        <v>0</v>
      </c>
      <c r="S12" s="160"/>
      <c r="T12" s="160"/>
      <c r="AC12" t="s">
        <v>315</v>
      </c>
    </row>
    <row r="13" spans="1:56" outlineLevel="1" x14ac:dyDescent="0.2">
      <c r="A13" s="179">
        <v>4</v>
      </c>
      <c r="B13" s="180" t="s">
        <v>164</v>
      </c>
      <c r="C13" s="188" t="s">
        <v>2279</v>
      </c>
      <c r="D13" s="181" t="s">
        <v>921</v>
      </c>
      <c r="E13" s="182">
        <v>1</v>
      </c>
      <c r="F13" s="183"/>
      <c r="G13" s="184">
        <f>ROUND(E13*F13,2)</f>
        <v>0</v>
      </c>
      <c r="H13" s="183">
        <v>23.1</v>
      </c>
      <c r="I13" s="184">
        <f>ROUND(E13*H13,2)</f>
        <v>23.1</v>
      </c>
      <c r="J13" s="183">
        <v>23</v>
      </c>
      <c r="K13" s="184">
        <f>ROUND(E13*J13,2)</f>
        <v>23</v>
      </c>
      <c r="L13" s="184">
        <v>21</v>
      </c>
      <c r="M13" s="184">
        <f>G13*(1+L13/100)</f>
        <v>0</v>
      </c>
      <c r="N13" s="184"/>
      <c r="O13" s="184" t="s">
        <v>318</v>
      </c>
      <c r="P13" s="185" t="s">
        <v>319</v>
      </c>
      <c r="Q13" s="159">
        <v>0</v>
      </c>
      <c r="R13" s="159">
        <f>ROUND(E13*Q13,2)</f>
        <v>0</v>
      </c>
      <c r="S13" s="159"/>
      <c r="T13" s="159" t="s">
        <v>207</v>
      </c>
      <c r="U13" s="149"/>
      <c r="V13" s="149"/>
      <c r="W13" s="149"/>
      <c r="X13" s="149"/>
      <c r="Y13" s="149"/>
      <c r="Z13" s="149"/>
      <c r="AA13" s="149"/>
      <c r="AB13" s="149"/>
      <c r="AC13" s="149" t="s">
        <v>396</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x14ac:dyDescent="0.2">
      <c r="A14" s="161" t="s">
        <v>314</v>
      </c>
      <c r="B14" s="162" t="s">
        <v>197</v>
      </c>
      <c r="C14" s="186" t="s">
        <v>199</v>
      </c>
      <c r="D14" s="163"/>
      <c r="E14" s="164"/>
      <c r="F14" s="165"/>
      <c r="G14" s="165">
        <f>SUMIF(AC15:AC17,"&lt;&gt;NOR",G15:G17)</f>
        <v>0</v>
      </c>
      <c r="H14" s="165"/>
      <c r="I14" s="165">
        <f>SUM(I15:I17)</f>
        <v>46.4</v>
      </c>
      <c r="J14" s="165"/>
      <c r="K14" s="165">
        <f>SUM(K15:K17)</f>
        <v>88</v>
      </c>
      <c r="L14" s="165"/>
      <c r="M14" s="165">
        <f>SUM(M15:M17)</f>
        <v>0</v>
      </c>
      <c r="N14" s="165"/>
      <c r="O14" s="165"/>
      <c r="P14" s="166"/>
      <c r="Q14" s="160"/>
      <c r="R14" s="160">
        <f>SUM(R15:R17)</f>
        <v>0</v>
      </c>
      <c r="S14" s="160"/>
      <c r="T14" s="160"/>
      <c r="AC14" t="s">
        <v>315</v>
      </c>
    </row>
    <row r="15" spans="1:56" outlineLevel="1" x14ac:dyDescent="0.2">
      <c r="A15" s="179">
        <v>5</v>
      </c>
      <c r="B15" s="180" t="s">
        <v>1547</v>
      </c>
      <c r="C15" s="188" t="s">
        <v>2280</v>
      </c>
      <c r="D15" s="181" t="s">
        <v>921</v>
      </c>
      <c r="E15" s="182">
        <v>20</v>
      </c>
      <c r="F15" s="183"/>
      <c r="G15" s="184">
        <f>ROUND(E15*F15,2)</f>
        <v>0</v>
      </c>
      <c r="H15" s="183">
        <v>0.25</v>
      </c>
      <c r="I15" s="184">
        <f>ROUND(E15*H15,2)</f>
        <v>5</v>
      </c>
      <c r="J15" s="183">
        <v>1.1000000000000001</v>
      </c>
      <c r="K15" s="184">
        <f>ROUND(E15*J15,2)</f>
        <v>22</v>
      </c>
      <c r="L15" s="184">
        <v>21</v>
      </c>
      <c r="M15" s="184">
        <f>G15*(1+L15/100)</f>
        <v>0</v>
      </c>
      <c r="N15" s="184"/>
      <c r="O15" s="184" t="s">
        <v>318</v>
      </c>
      <c r="P15" s="185" t="s">
        <v>319</v>
      </c>
      <c r="Q15" s="159">
        <v>0</v>
      </c>
      <c r="R15" s="159">
        <f>ROUND(E15*Q15,2)</f>
        <v>0</v>
      </c>
      <c r="S15" s="159"/>
      <c r="T15" s="159" t="s">
        <v>207</v>
      </c>
      <c r="U15" s="149"/>
      <c r="V15" s="149"/>
      <c r="W15" s="149"/>
      <c r="X15" s="149"/>
      <c r="Y15" s="149"/>
      <c r="Z15" s="149"/>
      <c r="AA15" s="149"/>
      <c r="AB15" s="149"/>
      <c r="AC15" s="149" t="s">
        <v>396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outlineLevel="1" x14ac:dyDescent="0.2">
      <c r="A16" s="179">
        <v>6</v>
      </c>
      <c r="B16" s="180" t="s">
        <v>1549</v>
      </c>
      <c r="C16" s="188" t="s">
        <v>2281</v>
      </c>
      <c r="D16" s="181" t="s">
        <v>921</v>
      </c>
      <c r="E16" s="182">
        <v>30</v>
      </c>
      <c r="F16" s="183"/>
      <c r="G16" s="184">
        <f>ROUND(E16*F16,2)</f>
        <v>0</v>
      </c>
      <c r="H16" s="183">
        <v>0.5</v>
      </c>
      <c r="I16" s="184">
        <f>ROUND(E16*H16,2)</f>
        <v>15</v>
      </c>
      <c r="J16" s="183">
        <v>1.1000000000000001</v>
      </c>
      <c r="K16" s="184">
        <f>ROUND(E16*J16,2)</f>
        <v>33</v>
      </c>
      <c r="L16" s="184">
        <v>21</v>
      </c>
      <c r="M16" s="184">
        <f>G16*(1+L16/100)</f>
        <v>0</v>
      </c>
      <c r="N16" s="184"/>
      <c r="O16" s="184" t="s">
        <v>318</v>
      </c>
      <c r="P16" s="185" t="s">
        <v>319</v>
      </c>
      <c r="Q16" s="159">
        <v>0</v>
      </c>
      <c r="R16" s="159">
        <f>ROUND(E16*Q16,2)</f>
        <v>0</v>
      </c>
      <c r="S16" s="159"/>
      <c r="T16" s="159" t="s">
        <v>207</v>
      </c>
      <c r="U16" s="149"/>
      <c r="V16" s="149"/>
      <c r="W16" s="149"/>
      <c r="X16" s="149"/>
      <c r="Y16" s="149"/>
      <c r="Z16" s="149"/>
      <c r="AA16" s="149"/>
      <c r="AB16" s="149"/>
      <c r="AC16" s="149" t="s">
        <v>396</v>
      </c>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outlineLevel="1" x14ac:dyDescent="0.2">
      <c r="A17" s="179">
        <v>7</v>
      </c>
      <c r="B17" s="180" t="s">
        <v>1551</v>
      </c>
      <c r="C17" s="188" t="s">
        <v>2282</v>
      </c>
      <c r="D17" s="181" t="s">
        <v>921</v>
      </c>
      <c r="E17" s="182">
        <v>30</v>
      </c>
      <c r="F17" s="183"/>
      <c r="G17" s="184">
        <f>ROUND(E17*F17,2)</f>
        <v>0</v>
      </c>
      <c r="H17" s="183">
        <v>0.88</v>
      </c>
      <c r="I17" s="184">
        <f>ROUND(E17*H17,2)</f>
        <v>26.4</v>
      </c>
      <c r="J17" s="183">
        <v>1.1000000000000001</v>
      </c>
      <c r="K17" s="184">
        <f>ROUND(E17*J17,2)</f>
        <v>33</v>
      </c>
      <c r="L17" s="184">
        <v>21</v>
      </c>
      <c r="M17" s="184">
        <f>G17*(1+L17/100)</f>
        <v>0</v>
      </c>
      <c r="N17" s="184"/>
      <c r="O17" s="184" t="s">
        <v>318</v>
      </c>
      <c r="P17" s="185" t="s">
        <v>319</v>
      </c>
      <c r="Q17" s="159">
        <v>0</v>
      </c>
      <c r="R17" s="159">
        <f>ROUND(E17*Q17,2)</f>
        <v>0</v>
      </c>
      <c r="S17" s="159"/>
      <c r="T17" s="159" t="s">
        <v>207</v>
      </c>
      <c r="U17" s="149"/>
      <c r="V17" s="149"/>
      <c r="W17" s="149"/>
      <c r="X17" s="149"/>
      <c r="Y17" s="149"/>
      <c r="Z17" s="149"/>
      <c r="AA17" s="149"/>
      <c r="AB17" s="149"/>
      <c r="AC17" s="149" t="s">
        <v>396</v>
      </c>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row>
    <row r="18" spans="1:56" x14ac:dyDescent="0.2">
      <c r="A18" s="161" t="s">
        <v>314</v>
      </c>
      <c r="B18" s="162" t="s">
        <v>204</v>
      </c>
      <c r="C18" s="186" t="s">
        <v>205</v>
      </c>
      <c r="D18" s="163"/>
      <c r="E18" s="164"/>
      <c r="F18" s="165"/>
      <c r="G18" s="165">
        <f>SUMIF(AC19:AC19,"&lt;&gt;NOR",G19:G19)</f>
        <v>0</v>
      </c>
      <c r="H18" s="165"/>
      <c r="I18" s="165">
        <f>SUM(I19:I19)</f>
        <v>625</v>
      </c>
      <c r="J18" s="165"/>
      <c r="K18" s="165">
        <f>SUM(K19:K19)</f>
        <v>1075</v>
      </c>
      <c r="L18" s="165"/>
      <c r="M18" s="165">
        <f>SUM(M19:M19)</f>
        <v>0</v>
      </c>
      <c r="N18" s="165"/>
      <c r="O18" s="165"/>
      <c r="P18" s="166"/>
      <c r="Q18" s="160"/>
      <c r="R18" s="160">
        <f>SUM(R19:R19)</f>
        <v>0</v>
      </c>
      <c r="S18" s="160"/>
      <c r="T18" s="160"/>
      <c r="AC18" t="s">
        <v>315</v>
      </c>
    </row>
    <row r="19" spans="1:56" outlineLevel="1" x14ac:dyDescent="0.2">
      <c r="A19" s="179">
        <v>8</v>
      </c>
      <c r="B19" s="180" t="s">
        <v>1561</v>
      </c>
      <c r="C19" s="188" t="s">
        <v>2283</v>
      </c>
      <c r="D19" s="181" t="s">
        <v>730</v>
      </c>
      <c r="E19" s="182">
        <v>50</v>
      </c>
      <c r="F19" s="183"/>
      <c r="G19" s="184">
        <f>ROUND(E19*F19,2)</f>
        <v>0</v>
      </c>
      <c r="H19" s="183">
        <v>12.5</v>
      </c>
      <c r="I19" s="184">
        <f>ROUND(E19*H19,2)</f>
        <v>625</v>
      </c>
      <c r="J19" s="183">
        <v>21.5</v>
      </c>
      <c r="K19" s="184">
        <f>ROUND(E19*J19,2)</f>
        <v>1075</v>
      </c>
      <c r="L19" s="184">
        <v>21</v>
      </c>
      <c r="M19" s="184">
        <f>G19*(1+L19/100)</f>
        <v>0</v>
      </c>
      <c r="N19" s="184"/>
      <c r="O19" s="184" t="s">
        <v>318</v>
      </c>
      <c r="P19" s="185" t="s">
        <v>319</v>
      </c>
      <c r="Q19" s="159">
        <v>0</v>
      </c>
      <c r="R19" s="159">
        <f>ROUND(E19*Q19,2)</f>
        <v>0</v>
      </c>
      <c r="S19" s="159"/>
      <c r="T19" s="159" t="s">
        <v>207</v>
      </c>
      <c r="U19" s="149"/>
      <c r="V19" s="149"/>
      <c r="W19" s="149"/>
      <c r="X19" s="149"/>
      <c r="Y19" s="149"/>
      <c r="Z19" s="149"/>
      <c r="AA19" s="149"/>
      <c r="AB19" s="149"/>
      <c r="AC19" s="149" t="s">
        <v>396</v>
      </c>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row>
    <row r="20" spans="1:56" x14ac:dyDescent="0.2">
      <c r="A20" s="161" t="s">
        <v>314</v>
      </c>
      <c r="B20" s="162" t="s">
        <v>210</v>
      </c>
      <c r="C20" s="186" t="s">
        <v>211</v>
      </c>
      <c r="D20" s="163"/>
      <c r="E20" s="164"/>
      <c r="F20" s="165"/>
      <c r="G20" s="165">
        <f>SUMIF(AC21:AC22,"&lt;&gt;NOR",G21:G22)</f>
        <v>0</v>
      </c>
      <c r="H20" s="165"/>
      <c r="I20" s="165">
        <f>SUM(I21:I22)</f>
        <v>1466</v>
      </c>
      <c r="J20" s="165"/>
      <c r="K20" s="165">
        <f>SUM(K21:K22)</f>
        <v>41.400000000000006</v>
      </c>
      <c r="L20" s="165"/>
      <c r="M20" s="165">
        <f>SUM(M21:M22)</f>
        <v>0</v>
      </c>
      <c r="N20" s="165"/>
      <c r="O20" s="165"/>
      <c r="P20" s="166"/>
      <c r="Q20" s="160"/>
      <c r="R20" s="160">
        <f>SUM(R21:R22)</f>
        <v>0</v>
      </c>
      <c r="S20" s="160"/>
      <c r="T20" s="160"/>
      <c r="AC20" t="s">
        <v>315</v>
      </c>
    </row>
    <row r="21" spans="1:56" outlineLevel="1" x14ac:dyDescent="0.2">
      <c r="A21" s="179">
        <v>9</v>
      </c>
      <c r="B21" s="180" t="s">
        <v>2284</v>
      </c>
      <c r="C21" s="188" t="s">
        <v>2285</v>
      </c>
      <c r="D21" s="181" t="s">
        <v>921</v>
      </c>
      <c r="E21" s="182">
        <v>1</v>
      </c>
      <c r="F21" s="183"/>
      <c r="G21" s="184">
        <f>ROUND(E21*F21,2)</f>
        <v>0</v>
      </c>
      <c r="H21" s="183">
        <v>588</v>
      </c>
      <c r="I21" s="184">
        <f>ROUND(E21*H21,2)</f>
        <v>588</v>
      </c>
      <c r="J21" s="183">
        <v>9.1999999999999993</v>
      </c>
      <c r="K21" s="184">
        <f>ROUND(E21*J21,2)</f>
        <v>9.1999999999999993</v>
      </c>
      <c r="L21" s="184">
        <v>21</v>
      </c>
      <c r="M21" s="184">
        <f>G21*(1+L21/100)</f>
        <v>0</v>
      </c>
      <c r="N21" s="184"/>
      <c r="O21" s="184" t="s">
        <v>318</v>
      </c>
      <c r="P21" s="185" t="s">
        <v>319</v>
      </c>
      <c r="Q21" s="159">
        <v>0</v>
      </c>
      <c r="R21" s="159">
        <f>ROUND(E21*Q21,2)</f>
        <v>0</v>
      </c>
      <c r="S21" s="159"/>
      <c r="T21" s="159" t="s">
        <v>207</v>
      </c>
      <c r="U21" s="149"/>
      <c r="V21" s="149"/>
      <c r="W21" s="149"/>
      <c r="X21" s="149"/>
      <c r="Y21" s="149"/>
      <c r="Z21" s="149"/>
      <c r="AA21" s="149"/>
      <c r="AB21" s="149"/>
      <c r="AC21" s="149" t="s">
        <v>396</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row>
    <row r="22" spans="1:56" outlineLevel="1" x14ac:dyDescent="0.2">
      <c r="A22" s="179">
        <v>10</v>
      </c>
      <c r="B22" s="180" t="s">
        <v>2286</v>
      </c>
      <c r="C22" s="188" t="s">
        <v>2287</v>
      </c>
      <c r="D22" s="181" t="s">
        <v>921</v>
      </c>
      <c r="E22" s="182">
        <v>1</v>
      </c>
      <c r="F22" s="183"/>
      <c r="G22" s="184">
        <f>ROUND(E22*F22,2)</f>
        <v>0</v>
      </c>
      <c r="H22" s="183">
        <v>878</v>
      </c>
      <c r="I22" s="184">
        <f>ROUND(E22*H22,2)</f>
        <v>878</v>
      </c>
      <c r="J22" s="183">
        <v>32.200000000000003</v>
      </c>
      <c r="K22" s="184">
        <f>ROUND(E22*J22,2)</f>
        <v>32.200000000000003</v>
      </c>
      <c r="L22" s="184">
        <v>21</v>
      </c>
      <c r="M22" s="184">
        <f>G22*(1+L22/100)</f>
        <v>0</v>
      </c>
      <c r="N22" s="184"/>
      <c r="O22" s="184" t="s">
        <v>318</v>
      </c>
      <c r="P22" s="185" t="s">
        <v>319</v>
      </c>
      <c r="Q22" s="159">
        <v>0</v>
      </c>
      <c r="R22" s="159">
        <f>ROUND(E22*Q22,2)</f>
        <v>0</v>
      </c>
      <c r="S22" s="159"/>
      <c r="T22" s="159" t="s">
        <v>207</v>
      </c>
      <c r="U22" s="149"/>
      <c r="V22" s="149"/>
      <c r="W22" s="149"/>
      <c r="X22" s="149"/>
      <c r="Y22" s="149"/>
      <c r="Z22" s="149"/>
      <c r="AA22" s="149"/>
      <c r="AB22" s="149"/>
      <c r="AC22" s="149" t="s">
        <v>396</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row>
    <row r="23" spans="1:56" x14ac:dyDescent="0.2">
      <c r="A23" s="161" t="s">
        <v>314</v>
      </c>
      <c r="B23" s="162" t="s">
        <v>214</v>
      </c>
      <c r="C23" s="186" t="s">
        <v>215</v>
      </c>
      <c r="D23" s="163"/>
      <c r="E23" s="164"/>
      <c r="F23" s="165"/>
      <c r="G23" s="165">
        <f>SUMIF(AC24:AC27,"&lt;&gt;NOR",G24:G27)</f>
        <v>0</v>
      </c>
      <c r="H23" s="165"/>
      <c r="I23" s="165">
        <f>SUM(I24:I27)</f>
        <v>66</v>
      </c>
      <c r="J23" s="165"/>
      <c r="K23" s="165">
        <f>SUM(K24:K27)</f>
        <v>180</v>
      </c>
      <c r="L23" s="165"/>
      <c r="M23" s="165">
        <f>SUM(M24:M27)</f>
        <v>0</v>
      </c>
      <c r="N23" s="165"/>
      <c r="O23" s="165"/>
      <c r="P23" s="166"/>
      <c r="Q23" s="160"/>
      <c r="R23" s="160">
        <f>SUM(R24:R27)</f>
        <v>0</v>
      </c>
      <c r="S23" s="160"/>
      <c r="T23" s="160"/>
      <c r="AC23" t="s">
        <v>315</v>
      </c>
    </row>
    <row r="24" spans="1:56" outlineLevel="1" x14ac:dyDescent="0.2">
      <c r="A24" s="179">
        <v>11</v>
      </c>
      <c r="B24" s="180" t="s">
        <v>1564</v>
      </c>
      <c r="C24" s="188" t="s">
        <v>2288</v>
      </c>
      <c r="D24" s="181" t="s">
        <v>730</v>
      </c>
      <c r="E24" s="182">
        <v>5</v>
      </c>
      <c r="F24" s="183"/>
      <c r="G24" s="184">
        <f>ROUND(E24*F24,2)</f>
        <v>0</v>
      </c>
      <c r="H24" s="183">
        <v>5</v>
      </c>
      <c r="I24" s="184">
        <f>ROUND(E24*H24,2)</f>
        <v>25</v>
      </c>
      <c r="J24" s="183">
        <v>15</v>
      </c>
      <c r="K24" s="184">
        <f>ROUND(E24*J24,2)</f>
        <v>75</v>
      </c>
      <c r="L24" s="184">
        <v>21</v>
      </c>
      <c r="M24" s="184">
        <f>G24*(1+L24/100)</f>
        <v>0</v>
      </c>
      <c r="N24" s="184"/>
      <c r="O24" s="184" t="s">
        <v>318</v>
      </c>
      <c r="P24" s="185" t="s">
        <v>319</v>
      </c>
      <c r="Q24" s="159">
        <v>0</v>
      </c>
      <c r="R24" s="159">
        <f>ROUND(E24*Q24,2)</f>
        <v>0</v>
      </c>
      <c r="S24" s="159"/>
      <c r="T24" s="159" t="s">
        <v>207</v>
      </c>
      <c r="U24" s="149"/>
      <c r="V24" s="149"/>
      <c r="W24" s="149"/>
      <c r="X24" s="149"/>
      <c r="Y24" s="149"/>
      <c r="Z24" s="149"/>
      <c r="AA24" s="149"/>
      <c r="AB24" s="149"/>
      <c r="AC24" s="149" t="s">
        <v>396</v>
      </c>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outlineLevel="1" x14ac:dyDescent="0.2">
      <c r="A25" s="179">
        <v>12</v>
      </c>
      <c r="B25" s="180" t="s">
        <v>1566</v>
      </c>
      <c r="C25" s="188" t="s">
        <v>2289</v>
      </c>
      <c r="D25" s="181" t="s">
        <v>730</v>
      </c>
      <c r="E25" s="182">
        <v>5</v>
      </c>
      <c r="F25" s="183"/>
      <c r="G25" s="184">
        <f>ROUND(E25*F25,2)</f>
        <v>0</v>
      </c>
      <c r="H25" s="183">
        <v>5</v>
      </c>
      <c r="I25" s="184">
        <f>ROUND(E25*H25,2)</f>
        <v>25</v>
      </c>
      <c r="J25" s="183">
        <v>15</v>
      </c>
      <c r="K25" s="184">
        <f>ROUND(E25*J25,2)</f>
        <v>75</v>
      </c>
      <c r="L25" s="184">
        <v>21</v>
      </c>
      <c r="M25" s="184">
        <f>G25*(1+L25/100)</f>
        <v>0</v>
      </c>
      <c r="N25" s="184"/>
      <c r="O25" s="184" t="s">
        <v>318</v>
      </c>
      <c r="P25" s="185" t="s">
        <v>319</v>
      </c>
      <c r="Q25" s="159">
        <v>0</v>
      </c>
      <c r="R25" s="159">
        <f>ROUND(E25*Q25,2)</f>
        <v>0</v>
      </c>
      <c r="S25" s="159"/>
      <c r="T25" s="159" t="s">
        <v>207</v>
      </c>
      <c r="U25" s="149"/>
      <c r="V25" s="149"/>
      <c r="W25" s="149"/>
      <c r="X25" s="149"/>
      <c r="Y25" s="149"/>
      <c r="Z25" s="149"/>
      <c r="AA25" s="149"/>
      <c r="AB25" s="149"/>
      <c r="AC25" s="149" t="s">
        <v>396</v>
      </c>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outlineLevel="1" x14ac:dyDescent="0.2">
      <c r="A26" s="179">
        <v>13</v>
      </c>
      <c r="B26" s="180" t="s">
        <v>1568</v>
      </c>
      <c r="C26" s="188" t="s">
        <v>2290</v>
      </c>
      <c r="D26" s="181" t="s">
        <v>730</v>
      </c>
      <c r="E26" s="182">
        <v>1</v>
      </c>
      <c r="F26" s="183"/>
      <c r="G26" s="184">
        <f>ROUND(E26*F26,2)</f>
        <v>0</v>
      </c>
      <c r="H26" s="183">
        <v>8</v>
      </c>
      <c r="I26" s="184">
        <f>ROUND(E26*H26,2)</f>
        <v>8</v>
      </c>
      <c r="J26" s="183">
        <v>15</v>
      </c>
      <c r="K26" s="184">
        <f>ROUND(E26*J26,2)</f>
        <v>15</v>
      </c>
      <c r="L26" s="184">
        <v>21</v>
      </c>
      <c r="M26" s="184">
        <f>G26*(1+L26/100)</f>
        <v>0</v>
      </c>
      <c r="N26" s="184"/>
      <c r="O26" s="184" t="s">
        <v>318</v>
      </c>
      <c r="P26" s="185" t="s">
        <v>319</v>
      </c>
      <c r="Q26" s="159">
        <v>0</v>
      </c>
      <c r="R26" s="159">
        <f>ROUND(E26*Q26,2)</f>
        <v>0</v>
      </c>
      <c r="S26" s="159"/>
      <c r="T26" s="159" t="s">
        <v>207</v>
      </c>
      <c r="U26" s="149"/>
      <c r="V26" s="149"/>
      <c r="W26" s="149"/>
      <c r="X26" s="149"/>
      <c r="Y26" s="149"/>
      <c r="Z26" s="149"/>
      <c r="AA26" s="149"/>
      <c r="AB26" s="149"/>
      <c r="AC26" s="149" t="s">
        <v>396</v>
      </c>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outlineLevel="1" x14ac:dyDescent="0.2">
      <c r="A27" s="179">
        <v>14</v>
      </c>
      <c r="B27" s="180" t="s">
        <v>1570</v>
      </c>
      <c r="C27" s="188" t="s">
        <v>2291</v>
      </c>
      <c r="D27" s="181" t="s">
        <v>730</v>
      </c>
      <c r="E27" s="182">
        <v>1</v>
      </c>
      <c r="F27" s="183"/>
      <c r="G27" s="184">
        <f>ROUND(E27*F27,2)</f>
        <v>0</v>
      </c>
      <c r="H27" s="183">
        <v>8</v>
      </c>
      <c r="I27" s="184">
        <f>ROUND(E27*H27,2)</f>
        <v>8</v>
      </c>
      <c r="J27" s="183">
        <v>15</v>
      </c>
      <c r="K27" s="184">
        <f>ROUND(E27*J27,2)</f>
        <v>15</v>
      </c>
      <c r="L27" s="184">
        <v>21</v>
      </c>
      <c r="M27" s="184">
        <f>G27*(1+L27/100)</f>
        <v>0</v>
      </c>
      <c r="N27" s="184"/>
      <c r="O27" s="184" t="s">
        <v>318</v>
      </c>
      <c r="P27" s="185" t="s">
        <v>319</v>
      </c>
      <c r="Q27" s="159">
        <v>0</v>
      </c>
      <c r="R27" s="159">
        <f>ROUND(E27*Q27,2)</f>
        <v>0</v>
      </c>
      <c r="S27" s="159"/>
      <c r="T27" s="159" t="s">
        <v>207</v>
      </c>
      <c r="U27" s="149"/>
      <c r="V27" s="149"/>
      <c r="W27" s="149"/>
      <c r="X27" s="149"/>
      <c r="Y27" s="149"/>
      <c r="Z27" s="149"/>
      <c r="AA27" s="149"/>
      <c r="AB27" s="149"/>
      <c r="AC27" s="149" t="s">
        <v>396</v>
      </c>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row>
    <row r="28" spans="1:56" x14ac:dyDescent="0.2">
      <c r="A28" s="161" t="s">
        <v>314</v>
      </c>
      <c r="B28" s="162" t="s">
        <v>219</v>
      </c>
      <c r="C28" s="186" t="s">
        <v>220</v>
      </c>
      <c r="D28" s="163"/>
      <c r="E28" s="164"/>
      <c r="F28" s="165"/>
      <c r="G28" s="165">
        <f>SUMIF(AC29:AC32,"&lt;&gt;NOR",G29:G32)</f>
        <v>0</v>
      </c>
      <c r="H28" s="165"/>
      <c r="I28" s="165">
        <f>SUM(I29:I32)</f>
        <v>142</v>
      </c>
      <c r="J28" s="165"/>
      <c r="K28" s="165">
        <f>SUM(K29:K32)</f>
        <v>1367.2</v>
      </c>
      <c r="L28" s="165"/>
      <c r="M28" s="165">
        <f>SUM(M29:M32)</f>
        <v>0</v>
      </c>
      <c r="N28" s="165"/>
      <c r="O28" s="165"/>
      <c r="P28" s="166"/>
      <c r="Q28" s="160"/>
      <c r="R28" s="160">
        <f>SUM(R29:R32)</f>
        <v>0</v>
      </c>
      <c r="S28" s="160"/>
      <c r="T28" s="160"/>
      <c r="AC28" t="s">
        <v>315</v>
      </c>
    </row>
    <row r="29" spans="1:56" outlineLevel="1" x14ac:dyDescent="0.2">
      <c r="A29" s="179">
        <v>15</v>
      </c>
      <c r="B29" s="180" t="s">
        <v>2292</v>
      </c>
      <c r="C29" s="188" t="s">
        <v>2293</v>
      </c>
      <c r="D29" s="181" t="s">
        <v>921</v>
      </c>
      <c r="E29" s="182">
        <v>2</v>
      </c>
      <c r="F29" s="183"/>
      <c r="G29" s="184">
        <f>ROUND(E29*F29,2)</f>
        <v>0</v>
      </c>
      <c r="H29" s="183">
        <v>30</v>
      </c>
      <c r="I29" s="184">
        <f>ROUND(E29*H29,2)</f>
        <v>60</v>
      </c>
      <c r="J29" s="183">
        <v>70</v>
      </c>
      <c r="K29" s="184">
        <f>ROUND(E29*J29,2)</f>
        <v>140</v>
      </c>
      <c r="L29" s="184">
        <v>21</v>
      </c>
      <c r="M29" s="184">
        <f>G29*(1+L29/100)</f>
        <v>0</v>
      </c>
      <c r="N29" s="184"/>
      <c r="O29" s="184" t="s">
        <v>318</v>
      </c>
      <c r="P29" s="185" t="s">
        <v>319</v>
      </c>
      <c r="Q29" s="159">
        <v>0</v>
      </c>
      <c r="R29" s="159">
        <f>ROUND(E29*Q29,2)</f>
        <v>0</v>
      </c>
      <c r="S29" s="159"/>
      <c r="T29" s="159" t="s">
        <v>207</v>
      </c>
      <c r="U29" s="149"/>
      <c r="V29" s="149"/>
      <c r="W29" s="149"/>
      <c r="X29" s="149"/>
      <c r="Y29" s="149"/>
      <c r="Z29" s="149"/>
      <c r="AA29" s="149"/>
      <c r="AB29" s="149"/>
      <c r="AC29" s="149" t="s">
        <v>2294</v>
      </c>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row>
    <row r="30" spans="1:56" outlineLevel="1" x14ac:dyDescent="0.2">
      <c r="A30" s="179">
        <v>16</v>
      </c>
      <c r="B30" s="180" t="s">
        <v>2295</v>
      </c>
      <c r="C30" s="188" t="s">
        <v>2296</v>
      </c>
      <c r="D30" s="181" t="s">
        <v>921</v>
      </c>
      <c r="E30" s="182">
        <v>12</v>
      </c>
      <c r="F30" s="183"/>
      <c r="G30" s="184">
        <f>ROUND(E30*F30,2)</f>
        <v>0</v>
      </c>
      <c r="H30" s="183">
        <v>2</v>
      </c>
      <c r="I30" s="184">
        <f>ROUND(E30*H30,2)</f>
        <v>24</v>
      </c>
      <c r="J30" s="183">
        <v>71.7</v>
      </c>
      <c r="K30" s="184">
        <f>ROUND(E30*J30,2)</f>
        <v>860.4</v>
      </c>
      <c r="L30" s="184">
        <v>21</v>
      </c>
      <c r="M30" s="184">
        <f>G30*(1+L30/100)</f>
        <v>0</v>
      </c>
      <c r="N30" s="184"/>
      <c r="O30" s="184" t="s">
        <v>318</v>
      </c>
      <c r="P30" s="185" t="s">
        <v>319</v>
      </c>
      <c r="Q30" s="159">
        <v>0</v>
      </c>
      <c r="R30" s="159">
        <f>ROUND(E30*Q30,2)</f>
        <v>0</v>
      </c>
      <c r="S30" s="159"/>
      <c r="T30" s="159" t="s">
        <v>207</v>
      </c>
      <c r="U30" s="149"/>
      <c r="V30" s="149"/>
      <c r="W30" s="149"/>
      <c r="X30" s="149"/>
      <c r="Y30" s="149"/>
      <c r="Z30" s="149"/>
      <c r="AA30" s="149"/>
      <c r="AB30" s="149"/>
      <c r="AC30" s="149" t="s">
        <v>2294</v>
      </c>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outlineLevel="1" x14ac:dyDescent="0.2">
      <c r="A31" s="179">
        <v>17</v>
      </c>
      <c r="B31" s="180" t="s">
        <v>2297</v>
      </c>
      <c r="C31" s="188" t="s">
        <v>2298</v>
      </c>
      <c r="D31" s="181" t="s">
        <v>921</v>
      </c>
      <c r="E31" s="182">
        <v>4</v>
      </c>
      <c r="F31" s="183"/>
      <c r="G31" s="184">
        <f>ROUND(E31*F31,2)</f>
        <v>0</v>
      </c>
      <c r="H31" s="183">
        <v>2</v>
      </c>
      <c r="I31" s="184">
        <f>ROUND(E31*H31,2)</f>
        <v>8</v>
      </c>
      <c r="J31" s="183">
        <v>71.7</v>
      </c>
      <c r="K31" s="184">
        <f>ROUND(E31*J31,2)</f>
        <v>286.8</v>
      </c>
      <c r="L31" s="184">
        <v>21</v>
      </c>
      <c r="M31" s="184">
        <f>G31*(1+L31/100)</f>
        <v>0</v>
      </c>
      <c r="N31" s="184"/>
      <c r="O31" s="184" t="s">
        <v>318</v>
      </c>
      <c r="P31" s="185" t="s">
        <v>319</v>
      </c>
      <c r="Q31" s="159">
        <v>0</v>
      </c>
      <c r="R31" s="159">
        <f>ROUND(E31*Q31,2)</f>
        <v>0</v>
      </c>
      <c r="S31" s="159"/>
      <c r="T31" s="159" t="s">
        <v>207</v>
      </c>
      <c r="U31" s="149"/>
      <c r="V31" s="149"/>
      <c r="W31" s="149"/>
      <c r="X31" s="149"/>
      <c r="Y31" s="149"/>
      <c r="Z31" s="149"/>
      <c r="AA31" s="149"/>
      <c r="AB31" s="149"/>
      <c r="AC31" s="149" t="s">
        <v>2294</v>
      </c>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outlineLevel="1" x14ac:dyDescent="0.2">
      <c r="A32" s="179">
        <v>18</v>
      </c>
      <c r="B32" s="180" t="s">
        <v>2299</v>
      </c>
      <c r="C32" s="188" t="s">
        <v>2300</v>
      </c>
      <c r="D32" s="181" t="s">
        <v>921</v>
      </c>
      <c r="E32" s="182">
        <v>1</v>
      </c>
      <c r="F32" s="183"/>
      <c r="G32" s="184">
        <f>ROUND(E32*F32,2)</f>
        <v>0</v>
      </c>
      <c r="H32" s="183">
        <v>50</v>
      </c>
      <c r="I32" s="184">
        <f>ROUND(E32*H32,2)</f>
        <v>50</v>
      </c>
      <c r="J32" s="183">
        <v>80</v>
      </c>
      <c r="K32" s="184">
        <f>ROUND(E32*J32,2)</f>
        <v>80</v>
      </c>
      <c r="L32" s="184">
        <v>21</v>
      </c>
      <c r="M32" s="184">
        <f>G32*(1+L32/100)</f>
        <v>0</v>
      </c>
      <c r="N32" s="184"/>
      <c r="O32" s="184" t="s">
        <v>318</v>
      </c>
      <c r="P32" s="185" t="s">
        <v>319</v>
      </c>
      <c r="Q32" s="159">
        <v>0</v>
      </c>
      <c r="R32" s="159">
        <f>ROUND(E32*Q32,2)</f>
        <v>0</v>
      </c>
      <c r="S32" s="159"/>
      <c r="T32" s="159" t="s">
        <v>207</v>
      </c>
      <c r="U32" s="149"/>
      <c r="V32" s="149"/>
      <c r="W32" s="149"/>
      <c r="X32" s="149"/>
      <c r="Y32" s="149"/>
      <c r="Z32" s="149"/>
      <c r="AA32" s="149"/>
      <c r="AB32" s="149"/>
      <c r="AC32" s="149" t="s">
        <v>2294</v>
      </c>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x14ac:dyDescent="0.2">
      <c r="A33" s="161" t="s">
        <v>314</v>
      </c>
      <c r="B33" s="162" t="s">
        <v>223</v>
      </c>
      <c r="C33" s="186" t="s">
        <v>224</v>
      </c>
      <c r="D33" s="163"/>
      <c r="E33" s="164"/>
      <c r="F33" s="165"/>
      <c r="G33" s="165">
        <f>SUMIF(AC34:AC37,"&lt;&gt;NOR",G34:G37)</f>
        <v>0</v>
      </c>
      <c r="H33" s="165"/>
      <c r="I33" s="165">
        <f>SUM(I34:I37)</f>
        <v>680</v>
      </c>
      <c r="J33" s="165"/>
      <c r="K33" s="165">
        <f>SUM(K34:K37)</f>
        <v>1840</v>
      </c>
      <c r="L33" s="165"/>
      <c r="M33" s="165">
        <f>SUM(M34:M37)</f>
        <v>0</v>
      </c>
      <c r="N33" s="165"/>
      <c r="O33" s="165"/>
      <c r="P33" s="166"/>
      <c r="Q33" s="160"/>
      <c r="R33" s="160">
        <f>SUM(R34:R37)</f>
        <v>0</v>
      </c>
      <c r="S33" s="160"/>
      <c r="T33" s="160"/>
      <c r="AC33" t="s">
        <v>315</v>
      </c>
    </row>
    <row r="34" spans="1:56" outlineLevel="1" x14ac:dyDescent="0.2">
      <c r="A34" s="179">
        <v>19</v>
      </c>
      <c r="B34" s="180" t="s">
        <v>2301</v>
      </c>
      <c r="C34" s="188" t="s">
        <v>2302</v>
      </c>
      <c r="D34" s="181" t="s">
        <v>921</v>
      </c>
      <c r="E34" s="182">
        <v>1</v>
      </c>
      <c r="F34" s="183"/>
      <c r="G34" s="184">
        <f>ROUND(E34*F34,2)</f>
        <v>0</v>
      </c>
      <c r="H34" s="183">
        <v>50</v>
      </c>
      <c r="I34" s="184">
        <f>ROUND(E34*H34,2)</f>
        <v>50</v>
      </c>
      <c r="J34" s="183">
        <v>80</v>
      </c>
      <c r="K34" s="184">
        <f>ROUND(E34*J34,2)</f>
        <v>80</v>
      </c>
      <c r="L34" s="184">
        <v>21</v>
      </c>
      <c r="M34" s="184">
        <f>G34*(1+L34/100)</f>
        <v>0</v>
      </c>
      <c r="N34" s="184"/>
      <c r="O34" s="184" t="s">
        <v>318</v>
      </c>
      <c r="P34" s="185" t="s">
        <v>319</v>
      </c>
      <c r="Q34" s="159">
        <v>0</v>
      </c>
      <c r="R34" s="159">
        <f>ROUND(E34*Q34,2)</f>
        <v>0</v>
      </c>
      <c r="S34" s="159"/>
      <c r="T34" s="159" t="s">
        <v>207</v>
      </c>
      <c r="U34" s="149"/>
      <c r="V34" s="149"/>
      <c r="W34" s="149"/>
      <c r="X34" s="149"/>
      <c r="Y34" s="149"/>
      <c r="Z34" s="149"/>
      <c r="AA34" s="149"/>
      <c r="AB34" s="149"/>
      <c r="AC34" s="149" t="s">
        <v>396</v>
      </c>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row>
    <row r="35" spans="1:56" ht="22.5" outlineLevel="1" x14ac:dyDescent="0.2">
      <c r="A35" s="179">
        <v>20</v>
      </c>
      <c r="B35" s="180" t="s">
        <v>2303</v>
      </c>
      <c r="C35" s="188" t="s">
        <v>2304</v>
      </c>
      <c r="D35" s="181" t="s">
        <v>917</v>
      </c>
      <c r="E35" s="182">
        <v>2</v>
      </c>
      <c r="F35" s="183"/>
      <c r="G35" s="184">
        <f>ROUND(E35*F35,2)</f>
        <v>0</v>
      </c>
      <c r="H35" s="183">
        <v>200</v>
      </c>
      <c r="I35" s="184">
        <f>ROUND(E35*H35,2)</f>
        <v>400</v>
      </c>
      <c r="J35" s="183">
        <v>800</v>
      </c>
      <c r="K35" s="184">
        <f>ROUND(E35*J35,2)</f>
        <v>1600</v>
      </c>
      <c r="L35" s="184">
        <v>21</v>
      </c>
      <c r="M35" s="184">
        <f>G35*(1+L35/100)</f>
        <v>0</v>
      </c>
      <c r="N35" s="184"/>
      <c r="O35" s="184" t="s">
        <v>318</v>
      </c>
      <c r="P35" s="185" t="s">
        <v>319</v>
      </c>
      <c r="Q35" s="159">
        <v>0</v>
      </c>
      <c r="R35" s="159">
        <f>ROUND(E35*Q35,2)</f>
        <v>0</v>
      </c>
      <c r="S35" s="159"/>
      <c r="T35" s="159" t="s">
        <v>207</v>
      </c>
      <c r="U35" s="149"/>
      <c r="V35" s="149"/>
      <c r="W35" s="149"/>
      <c r="X35" s="149"/>
      <c r="Y35" s="149"/>
      <c r="Z35" s="149"/>
      <c r="AA35" s="149"/>
      <c r="AB35" s="149"/>
      <c r="AC35" s="149" t="s">
        <v>396</v>
      </c>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row>
    <row r="36" spans="1:56" ht="22.5" outlineLevel="1" x14ac:dyDescent="0.2">
      <c r="A36" s="179">
        <v>21</v>
      </c>
      <c r="B36" s="180" t="s">
        <v>2305</v>
      </c>
      <c r="C36" s="188" t="s">
        <v>2306</v>
      </c>
      <c r="D36" s="181" t="s">
        <v>921</v>
      </c>
      <c r="E36" s="182">
        <v>1</v>
      </c>
      <c r="F36" s="183"/>
      <c r="G36" s="184">
        <f>ROUND(E36*F36,2)</f>
        <v>0</v>
      </c>
      <c r="H36" s="183">
        <v>180</v>
      </c>
      <c r="I36" s="184">
        <f>ROUND(E36*H36,2)</f>
        <v>180</v>
      </c>
      <c r="J36" s="183">
        <v>80</v>
      </c>
      <c r="K36" s="184">
        <f>ROUND(E36*J36,2)</f>
        <v>80</v>
      </c>
      <c r="L36" s="184">
        <v>21</v>
      </c>
      <c r="M36" s="184">
        <f>G36*(1+L36/100)</f>
        <v>0</v>
      </c>
      <c r="N36" s="184"/>
      <c r="O36" s="184" t="s">
        <v>318</v>
      </c>
      <c r="P36" s="185" t="s">
        <v>319</v>
      </c>
      <c r="Q36" s="159">
        <v>0</v>
      </c>
      <c r="R36" s="159">
        <f>ROUND(E36*Q36,2)</f>
        <v>0</v>
      </c>
      <c r="S36" s="159"/>
      <c r="T36" s="159" t="s">
        <v>207</v>
      </c>
      <c r="U36" s="149"/>
      <c r="V36" s="149"/>
      <c r="W36" s="149"/>
      <c r="X36" s="149"/>
      <c r="Y36" s="149"/>
      <c r="Z36" s="149"/>
      <c r="AA36" s="149"/>
      <c r="AB36" s="149"/>
      <c r="AC36" s="149" t="s">
        <v>396</v>
      </c>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row>
    <row r="37" spans="1:56" outlineLevel="1" x14ac:dyDescent="0.2">
      <c r="A37" s="179">
        <v>22</v>
      </c>
      <c r="B37" s="180" t="s">
        <v>2307</v>
      </c>
      <c r="C37" s="188" t="s">
        <v>2308</v>
      </c>
      <c r="D37" s="181" t="s">
        <v>921</v>
      </c>
      <c r="E37" s="182">
        <v>1</v>
      </c>
      <c r="F37" s="183"/>
      <c r="G37" s="184">
        <f>ROUND(E37*F37,2)</f>
        <v>0</v>
      </c>
      <c r="H37" s="183">
        <v>50</v>
      </c>
      <c r="I37" s="184">
        <f>ROUND(E37*H37,2)</f>
        <v>50</v>
      </c>
      <c r="J37" s="183">
        <v>80</v>
      </c>
      <c r="K37" s="184">
        <f>ROUND(E37*J37,2)</f>
        <v>80</v>
      </c>
      <c r="L37" s="184">
        <v>21</v>
      </c>
      <c r="M37" s="184">
        <f>G37*(1+L37/100)</f>
        <v>0</v>
      </c>
      <c r="N37" s="184"/>
      <c r="O37" s="184" t="s">
        <v>318</v>
      </c>
      <c r="P37" s="185" t="s">
        <v>319</v>
      </c>
      <c r="Q37" s="159">
        <v>0</v>
      </c>
      <c r="R37" s="159">
        <f>ROUND(E37*Q37,2)</f>
        <v>0</v>
      </c>
      <c r="S37" s="159"/>
      <c r="T37" s="159" t="s">
        <v>207</v>
      </c>
      <c r="U37" s="149"/>
      <c r="V37" s="149"/>
      <c r="W37" s="149"/>
      <c r="X37" s="149"/>
      <c r="Y37" s="149"/>
      <c r="Z37" s="149"/>
      <c r="AA37" s="149"/>
      <c r="AB37" s="149"/>
      <c r="AC37" s="149" t="s">
        <v>396</v>
      </c>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row>
    <row r="38" spans="1:56" x14ac:dyDescent="0.2">
      <c r="A38" s="161" t="s">
        <v>314</v>
      </c>
      <c r="B38" s="162" t="s">
        <v>227</v>
      </c>
      <c r="C38" s="186" t="s">
        <v>228</v>
      </c>
      <c r="D38" s="163"/>
      <c r="E38" s="164"/>
      <c r="F38" s="165"/>
      <c r="G38" s="165">
        <f>SUMIF(AC39:AC39,"&lt;&gt;NOR",G39:G39)</f>
        <v>0</v>
      </c>
      <c r="H38" s="165"/>
      <c r="I38" s="165">
        <f>SUM(I39:I39)</f>
        <v>80</v>
      </c>
      <c r="J38" s="165"/>
      <c r="K38" s="165">
        <f>SUM(K39:K39)</f>
        <v>67.599999999999994</v>
      </c>
      <c r="L38" s="165"/>
      <c r="M38" s="165">
        <f>SUM(M39:M39)</f>
        <v>0</v>
      </c>
      <c r="N38" s="165"/>
      <c r="O38" s="165"/>
      <c r="P38" s="166"/>
      <c r="Q38" s="160"/>
      <c r="R38" s="160">
        <f>SUM(R39:R39)</f>
        <v>0</v>
      </c>
      <c r="S38" s="160"/>
      <c r="T38" s="160"/>
      <c r="AC38" t="s">
        <v>315</v>
      </c>
    </row>
    <row r="39" spans="1:56" outlineLevel="1" x14ac:dyDescent="0.2">
      <c r="A39" s="179">
        <v>23</v>
      </c>
      <c r="B39" s="180" t="s">
        <v>2309</v>
      </c>
      <c r="C39" s="188" t="s">
        <v>2310</v>
      </c>
      <c r="D39" s="181" t="s">
        <v>921</v>
      </c>
      <c r="E39" s="182">
        <v>2</v>
      </c>
      <c r="F39" s="183"/>
      <c r="G39" s="184">
        <f>ROUND(E39*F39,2)</f>
        <v>0</v>
      </c>
      <c r="H39" s="183">
        <v>40</v>
      </c>
      <c r="I39" s="184">
        <f>ROUND(E39*H39,2)</f>
        <v>80</v>
      </c>
      <c r="J39" s="183">
        <v>33.799999999999997</v>
      </c>
      <c r="K39" s="184">
        <f>ROUND(E39*J39,2)</f>
        <v>67.599999999999994</v>
      </c>
      <c r="L39" s="184">
        <v>21</v>
      </c>
      <c r="M39" s="184">
        <f>G39*(1+L39/100)</f>
        <v>0</v>
      </c>
      <c r="N39" s="184"/>
      <c r="O39" s="184" t="s">
        <v>318</v>
      </c>
      <c r="P39" s="185" t="s">
        <v>319</v>
      </c>
      <c r="Q39" s="159">
        <v>0</v>
      </c>
      <c r="R39" s="159">
        <f>ROUND(E39*Q39,2)</f>
        <v>0</v>
      </c>
      <c r="S39" s="159"/>
      <c r="T39" s="159" t="s">
        <v>207</v>
      </c>
      <c r="U39" s="149"/>
      <c r="V39" s="149"/>
      <c r="W39" s="149"/>
      <c r="X39" s="149"/>
      <c r="Y39" s="149"/>
      <c r="Z39" s="149"/>
      <c r="AA39" s="149"/>
      <c r="AB39" s="149"/>
      <c r="AC39" s="149" t="s">
        <v>396</v>
      </c>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row>
    <row r="40" spans="1:56" x14ac:dyDescent="0.2">
      <c r="A40" s="161" t="s">
        <v>314</v>
      </c>
      <c r="B40" s="162" t="s">
        <v>231</v>
      </c>
      <c r="C40" s="186" t="s">
        <v>232</v>
      </c>
      <c r="D40" s="163"/>
      <c r="E40" s="164"/>
      <c r="F40" s="165"/>
      <c r="G40" s="165">
        <f>SUMIF(AC41:AC42,"&lt;&gt;NOR",G41:G42)</f>
        <v>0</v>
      </c>
      <c r="H40" s="165"/>
      <c r="I40" s="165">
        <f>SUM(I41:I42)</f>
        <v>415</v>
      </c>
      <c r="J40" s="165"/>
      <c r="K40" s="165">
        <f>SUM(K41:K42)</f>
        <v>330.7</v>
      </c>
      <c r="L40" s="165"/>
      <c r="M40" s="165">
        <f>SUM(M41:M42)</f>
        <v>0</v>
      </c>
      <c r="N40" s="165"/>
      <c r="O40" s="165"/>
      <c r="P40" s="166"/>
      <c r="Q40" s="160"/>
      <c r="R40" s="160">
        <f>SUM(R41:R42)</f>
        <v>0</v>
      </c>
      <c r="S40" s="160"/>
      <c r="T40" s="160"/>
      <c r="AC40" t="s">
        <v>315</v>
      </c>
    </row>
    <row r="41" spans="1:56" outlineLevel="1" x14ac:dyDescent="0.2">
      <c r="A41" s="179">
        <v>24</v>
      </c>
      <c r="B41" s="180" t="s">
        <v>2311</v>
      </c>
      <c r="C41" s="188" t="s">
        <v>2312</v>
      </c>
      <c r="D41" s="181" t="s">
        <v>921</v>
      </c>
      <c r="E41" s="182">
        <v>1</v>
      </c>
      <c r="F41" s="183"/>
      <c r="G41" s="184">
        <f>ROUND(E41*F41,2)</f>
        <v>0</v>
      </c>
      <c r="H41" s="183">
        <v>407</v>
      </c>
      <c r="I41" s="184">
        <f>ROUND(E41*H41,2)</f>
        <v>407</v>
      </c>
      <c r="J41" s="183">
        <v>321.89999999999998</v>
      </c>
      <c r="K41" s="184">
        <f>ROUND(E41*J41,2)</f>
        <v>321.89999999999998</v>
      </c>
      <c r="L41" s="184">
        <v>21</v>
      </c>
      <c r="M41" s="184">
        <f>G41*(1+L41/100)</f>
        <v>0</v>
      </c>
      <c r="N41" s="184"/>
      <c r="O41" s="184" t="s">
        <v>318</v>
      </c>
      <c r="P41" s="185" t="s">
        <v>319</v>
      </c>
      <c r="Q41" s="159">
        <v>0</v>
      </c>
      <c r="R41" s="159">
        <f>ROUND(E41*Q41,2)</f>
        <v>0</v>
      </c>
      <c r="S41" s="159"/>
      <c r="T41" s="159" t="s">
        <v>207</v>
      </c>
      <c r="U41" s="149"/>
      <c r="V41" s="149"/>
      <c r="W41" s="149"/>
      <c r="X41" s="149"/>
      <c r="Y41" s="149"/>
      <c r="Z41" s="149"/>
      <c r="AA41" s="149"/>
      <c r="AB41" s="149"/>
      <c r="AC41" s="149" t="s">
        <v>396</v>
      </c>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row>
    <row r="42" spans="1:56" outlineLevel="1" x14ac:dyDescent="0.2">
      <c r="A42" s="179">
        <v>25</v>
      </c>
      <c r="B42" s="180" t="s">
        <v>2313</v>
      </c>
      <c r="C42" s="188" t="s">
        <v>2314</v>
      </c>
      <c r="D42" s="181" t="s">
        <v>921</v>
      </c>
      <c r="E42" s="182">
        <v>2</v>
      </c>
      <c r="F42" s="183"/>
      <c r="G42" s="184">
        <f>ROUND(E42*F42,2)</f>
        <v>0</v>
      </c>
      <c r="H42" s="183">
        <v>4</v>
      </c>
      <c r="I42" s="184">
        <f>ROUND(E42*H42,2)</f>
        <v>8</v>
      </c>
      <c r="J42" s="183">
        <v>4.4000000000000004</v>
      </c>
      <c r="K42" s="184">
        <f>ROUND(E42*J42,2)</f>
        <v>8.8000000000000007</v>
      </c>
      <c r="L42" s="184">
        <v>21</v>
      </c>
      <c r="M42" s="184">
        <f>G42*(1+L42/100)</f>
        <v>0</v>
      </c>
      <c r="N42" s="184"/>
      <c r="O42" s="184" t="s">
        <v>318</v>
      </c>
      <c r="P42" s="185" t="s">
        <v>319</v>
      </c>
      <c r="Q42" s="159">
        <v>0</v>
      </c>
      <c r="R42" s="159">
        <f>ROUND(E42*Q42,2)</f>
        <v>0</v>
      </c>
      <c r="S42" s="159"/>
      <c r="T42" s="159" t="s">
        <v>207</v>
      </c>
      <c r="U42" s="149"/>
      <c r="V42" s="149"/>
      <c r="W42" s="149"/>
      <c r="X42" s="149"/>
      <c r="Y42" s="149"/>
      <c r="Z42" s="149"/>
      <c r="AA42" s="149"/>
      <c r="AB42" s="149"/>
      <c r="AC42" s="149" t="s">
        <v>396</v>
      </c>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row>
    <row r="43" spans="1:56" x14ac:dyDescent="0.2">
      <c r="A43" s="161" t="s">
        <v>314</v>
      </c>
      <c r="B43" s="162" t="s">
        <v>235</v>
      </c>
      <c r="C43" s="186" t="s">
        <v>236</v>
      </c>
      <c r="D43" s="163"/>
      <c r="E43" s="164"/>
      <c r="F43" s="165"/>
      <c r="G43" s="165">
        <f>SUMIF(AC44:AC45,"&lt;&gt;NOR",G44:G45)</f>
        <v>0</v>
      </c>
      <c r="H43" s="165"/>
      <c r="I43" s="165">
        <f>SUM(I44:I45)</f>
        <v>11000</v>
      </c>
      <c r="J43" s="165"/>
      <c r="K43" s="165">
        <f>SUM(K44:K45)</f>
        <v>1000</v>
      </c>
      <c r="L43" s="165"/>
      <c r="M43" s="165">
        <f>SUM(M44:M45)</f>
        <v>0</v>
      </c>
      <c r="N43" s="165"/>
      <c r="O43" s="165"/>
      <c r="P43" s="166"/>
      <c r="Q43" s="160"/>
      <c r="R43" s="160">
        <f>SUM(R44:R45)</f>
        <v>0</v>
      </c>
      <c r="S43" s="160"/>
      <c r="T43" s="160"/>
      <c r="AC43" t="s">
        <v>315</v>
      </c>
    </row>
    <row r="44" spans="1:56" outlineLevel="1" x14ac:dyDescent="0.2">
      <c r="A44" s="171">
        <v>26</v>
      </c>
      <c r="B44" s="172" t="s">
        <v>2315</v>
      </c>
      <c r="C44" s="187" t="s">
        <v>2316</v>
      </c>
      <c r="D44" s="173" t="s">
        <v>921</v>
      </c>
      <c r="E44" s="174">
        <v>1</v>
      </c>
      <c r="F44" s="175"/>
      <c r="G44" s="176">
        <f>ROUND(E44*F44,2)</f>
        <v>0</v>
      </c>
      <c r="H44" s="175">
        <v>11000</v>
      </c>
      <c r="I44" s="176">
        <f>ROUND(E44*H44,2)</f>
        <v>11000</v>
      </c>
      <c r="J44" s="175">
        <v>1000</v>
      </c>
      <c r="K44" s="176">
        <f>ROUND(E44*J44,2)</f>
        <v>1000</v>
      </c>
      <c r="L44" s="176">
        <v>21</v>
      </c>
      <c r="M44" s="176">
        <f>G44*(1+L44/100)</f>
        <v>0</v>
      </c>
      <c r="N44" s="176"/>
      <c r="O44" s="176" t="s">
        <v>318</v>
      </c>
      <c r="P44" s="177" t="s">
        <v>319</v>
      </c>
      <c r="Q44" s="159">
        <v>0</v>
      </c>
      <c r="R44" s="159">
        <f>ROUND(E44*Q44,2)</f>
        <v>0</v>
      </c>
      <c r="S44" s="159"/>
      <c r="T44" s="159" t="s">
        <v>207</v>
      </c>
      <c r="U44" s="149"/>
      <c r="V44" s="149"/>
      <c r="W44" s="149"/>
      <c r="X44" s="149"/>
      <c r="Y44" s="149"/>
      <c r="Z44" s="149"/>
      <c r="AA44" s="149"/>
      <c r="AB44" s="149"/>
      <c r="AC44" s="149" t="s">
        <v>396</v>
      </c>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row>
    <row r="45" spans="1:56" ht="22.5" outlineLevel="1" x14ac:dyDescent="0.2">
      <c r="A45" s="156"/>
      <c r="B45" s="157"/>
      <c r="C45" s="253" t="s">
        <v>2317</v>
      </c>
      <c r="D45" s="254"/>
      <c r="E45" s="254"/>
      <c r="F45" s="254"/>
      <c r="G45" s="254"/>
      <c r="H45" s="159"/>
      <c r="I45" s="159"/>
      <c r="J45" s="159"/>
      <c r="K45" s="159"/>
      <c r="L45" s="159"/>
      <c r="M45" s="159"/>
      <c r="N45" s="159"/>
      <c r="O45" s="159"/>
      <c r="P45" s="159"/>
      <c r="Q45" s="159"/>
      <c r="R45" s="159"/>
      <c r="S45" s="159"/>
      <c r="T45" s="159"/>
      <c r="U45" s="149"/>
      <c r="V45" s="149"/>
      <c r="W45" s="149"/>
      <c r="X45" s="149"/>
      <c r="Y45" s="149"/>
      <c r="Z45" s="149"/>
      <c r="AA45" s="149"/>
      <c r="AB45" s="149"/>
      <c r="AC45" s="149" t="s">
        <v>322</v>
      </c>
      <c r="AD45" s="149"/>
      <c r="AE45" s="149"/>
      <c r="AF45" s="149"/>
      <c r="AG45" s="149"/>
      <c r="AH45" s="149"/>
      <c r="AI45" s="149"/>
      <c r="AJ45" s="149"/>
      <c r="AK45" s="149"/>
      <c r="AL45" s="149"/>
      <c r="AM45" s="149"/>
      <c r="AN45" s="149"/>
      <c r="AO45" s="149"/>
      <c r="AP45" s="149"/>
      <c r="AQ45" s="149"/>
      <c r="AR45" s="149"/>
      <c r="AS45" s="149"/>
      <c r="AT45" s="149"/>
      <c r="AU45" s="149"/>
      <c r="AV45" s="149"/>
      <c r="AW45" s="178" t="str">
        <f>C45</f>
        <v>Podpora PoE+ (25.5W), SFP slot s podporou 100/1000BASE-X, Podpora FAR END FAULT, Podpora JUMBO paketů, Detekce odpojení optického/FTP kabelu, Přepěťová ochrana 30A, instalace na rovný podklad nebo DIN35, 12VDC/24VDC/48VDC/12VAC/24VAC/56VDC.</v>
      </c>
      <c r="AX45" s="149"/>
      <c r="AY45" s="149"/>
      <c r="AZ45" s="149"/>
      <c r="BA45" s="149"/>
      <c r="BB45" s="149"/>
      <c r="BC45" s="149"/>
      <c r="BD45" s="149"/>
    </row>
    <row r="46" spans="1:56" x14ac:dyDescent="0.2">
      <c r="A46" s="161" t="s">
        <v>314</v>
      </c>
      <c r="B46" s="162" t="s">
        <v>237</v>
      </c>
      <c r="C46" s="186" t="s">
        <v>238</v>
      </c>
      <c r="D46" s="163"/>
      <c r="E46" s="164"/>
      <c r="F46" s="165"/>
      <c r="G46" s="165">
        <f>SUMIF(AC47:AC49,"&lt;&gt;NOR",G47:G49)</f>
        <v>0</v>
      </c>
      <c r="H46" s="165"/>
      <c r="I46" s="165">
        <f>SUM(I47:I49)</f>
        <v>24070</v>
      </c>
      <c r="J46" s="165"/>
      <c r="K46" s="165">
        <f>SUM(K47:K49)</f>
        <v>3100</v>
      </c>
      <c r="L46" s="165"/>
      <c r="M46" s="165">
        <f>SUM(M47:M49)</f>
        <v>0</v>
      </c>
      <c r="N46" s="165"/>
      <c r="O46" s="165"/>
      <c r="P46" s="166"/>
      <c r="Q46" s="160"/>
      <c r="R46" s="160">
        <f>SUM(R47:R49)</f>
        <v>0</v>
      </c>
      <c r="S46" s="160"/>
      <c r="T46" s="160"/>
      <c r="AC46" t="s">
        <v>315</v>
      </c>
    </row>
    <row r="47" spans="1:56" outlineLevel="1" x14ac:dyDescent="0.2">
      <c r="A47" s="171">
        <v>27</v>
      </c>
      <c r="B47" s="172" t="s">
        <v>2318</v>
      </c>
      <c r="C47" s="187" t="s">
        <v>2319</v>
      </c>
      <c r="D47" s="173" t="s">
        <v>921</v>
      </c>
      <c r="E47" s="174">
        <v>1</v>
      </c>
      <c r="F47" s="175"/>
      <c r="G47" s="176">
        <f>ROUND(E47*F47,2)</f>
        <v>0</v>
      </c>
      <c r="H47" s="175">
        <v>24070</v>
      </c>
      <c r="I47" s="176">
        <f>ROUND(E47*H47,2)</f>
        <v>24070</v>
      </c>
      <c r="J47" s="175">
        <v>1500</v>
      </c>
      <c r="K47" s="176">
        <f>ROUND(E47*J47,2)</f>
        <v>1500</v>
      </c>
      <c r="L47" s="176">
        <v>21</v>
      </c>
      <c r="M47" s="176">
        <f>G47*(1+L47/100)</f>
        <v>0</v>
      </c>
      <c r="N47" s="176"/>
      <c r="O47" s="176" t="s">
        <v>318</v>
      </c>
      <c r="P47" s="177" t="s">
        <v>319</v>
      </c>
      <c r="Q47" s="159">
        <v>0</v>
      </c>
      <c r="R47" s="159">
        <f>ROUND(E47*Q47,2)</f>
        <v>0</v>
      </c>
      <c r="S47" s="159"/>
      <c r="T47" s="159" t="s">
        <v>207</v>
      </c>
      <c r="U47" s="149"/>
      <c r="V47" s="149"/>
      <c r="W47" s="149"/>
      <c r="X47" s="149"/>
      <c r="Y47" s="149"/>
      <c r="Z47" s="149"/>
      <c r="AA47" s="149"/>
      <c r="AB47" s="149"/>
      <c r="AC47" s="149" t="s">
        <v>396</v>
      </c>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row>
    <row r="48" spans="1:56" ht="56.25" outlineLevel="1" x14ac:dyDescent="0.2">
      <c r="A48" s="156"/>
      <c r="B48" s="157"/>
      <c r="C48" s="253" t="s">
        <v>2320</v>
      </c>
      <c r="D48" s="254"/>
      <c r="E48" s="254"/>
      <c r="F48" s="254"/>
      <c r="G48" s="254"/>
      <c r="H48" s="159"/>
      <c r="I48" s="159"/>
      <c r="J48" s="159"/>
      <c r="K48" s="159"/>
      <c r="L48" s="159"/>
      <c r="M48" s="159"/>
      <c r="N48" s="159"/>
      <c r="O48" s="159"/>
      <c r="P48" s="159"/>
      <c r="Q48" s="159"/>
      <c r="R48" s="159"/>
      <c r="S48" s="159"/>
      <c r="T48" s="159"/>
      <c r="U48" s="149"/>
      <c r="V48" s="149"/>
      <c r="W48" s="149"/>
      <c r="X48" s="149"/>
      <c r="Y48" s="149"/>
      <c r="Z48" s="149"/>
      <c r="AA48" s="149"/>
      <c r="AB48" s="149"/>
      <c r="AC48" s="149" t="s">
        <v>322</v>
      </c>
      <c r="AD48" s="149"/>
      <c r="AE48" s="149"/>
      <c r="AF48" s="149"/>
      <c r="AG48" s="149"/>
      <c r="AH48" s="149"/>
      <c r="AI48" s="149"/>
      <c r="AJ48" s="149"/>
      <c r="AK48" s="149"/>
      <c r="AL48" s="149"/>
      <c r="AM48" s="149"/>
      <c r="AN48" s="149"/>
      <c r="AO48" s="149"/>
      <c r="AP48" s="149"/>
      <c r="AQ48" s="149"/>
      <c r="AR48" s="149"/>
      <c r="AS48" s="149"/>
      <c r="AT48" s="149"/>
      <c r="AU48" s="149"/>
      <c r="AV48" s="149"/>
      <c r="AW48" s="178" t="str">
        <f>C48</f>
        <v>motorický objektiv 2.8-12mm /120-28°, ONVIF S/G, IP67, IP66/IK10, při rozlišení 1920x1080 (2MPx) max. 60 snímků/sec, podpora 16:9, 9:16, IR do 50m, citlivost 0lux (BW IR zap) / 0.015lux (Color) při F=1.4, WDR 150dB (30 snímků/sec), H.265, H.264, MJPEG, multistreaming, DSP řady WiseNet 5, WiseStream 2, auto ICR filtr, přenos s vícenásobným ořezem, obousměrný zvuk, 2 sloty pro micro SDXC karty (každá až 256GB), SSDR, inteligentní analýza obrazu, micro USB, napájení PoE 802.3af, 12VDC/24VAC/max. 15W, rozměr průměr 91x367mm, hmotnost 2.18kg, včetně instalační krabice na povrch - kompatibilní se stávajícím systémeme ViseNet.</v>
      </c>
      <c r="AX48" s="149"/>
      <c r="AY48" s="149"/>
      <c r="AZ48" s="149"/>
      <c r="BA48" s="149"/>
      <c r="BB48" s="149"/>
      <c r="BC48" s="149"/>
      <c r="BD48" s="149"/>
    </row>
    <row r="49" spans="1:56" outlineLevel="1" x14ac:dyDescent="0.2">
      <c r="A49" s="179">
        <v>28</v>
      </c>
      <c r="B49" s="180" t="s">
        <v>2321</v>
      </c>
      <c r="C49" s="188" t="s">
        <v>2322</v>
      </c>
      <c r="D49" s="181" t="s">
        <v>921</v>
      </c>
      <c r="E49" s="182">
        <v>2</v>
      </c>
      <c r="F49" s="183"/>
      <c r="G49" s="184">
        <f>ROUND(E49*F49,2)</f>
        <v>0</v>
      </c>
      <c r="H49" s="183">
        <v>0</v>
      </c>
      <c r="I49" s="184">
        <f>ROUND(E49*H49,2)</f>
        <v>0</v>
      </c>
      <c r="J49" s="183">
        <v>800</v>
      </c>
      <c r="K49" s="184">
        <f>ROUND(E49*J49,2)</f>
        <v>1600</v>
      </c>
      <c r="L49" s="184">
        <v>21</v>
      </c>
      <c r="M49" s="184">
        <f>G49*(1+L49/100)</f>
        <v>0</v>
      </c>
      <c r="N49" s="184"/>
      <c r="O49" s="184" t="s">
        <v>318</v>
      </c>
      <c r="P49" s="185" t="s">
        <v>319</v>
      </c>
      <c r="Q49" s="159">
        <v>0</v>
      </c>
      <c r="R49" s="159">
        <f>ROUND(E49*Q49,2)</f>
        <v>0</v>
      </c>
      <c r="S49" s="159"/>
      <c r="T49" s="159" t="s">
        <v>207</v>
      </c>
      <c r="U49" s="149"/>
      <c r="V49" s="149"/>
      <c r="W49" s="149"/>
      <c r="X49" s="149"/>
      <c r="Y49" s="149"/>
      <c r="Z49" s="149"/>
      <c r="AA49" s="149"/>
      <c r="AB49" s="149"/>
      <c r="AC49" s="149" t="s">
        <v>396</v>
      </c>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row>
    <row r="50" spans="1:56" x14ac:dyDescent="0.2">
      <c r="A50" s="161" t="s">
        <v>314</v>
      </c>
      <c r="B50" s="162" t="s">
        <v>241</v>
      </c>
      <c r="C50" s="186" t="s">
        <v>242</v>
      </c>
      <c r="D50" s="163"/>
      <c r="E50" s="164"/>
      <c r="F50" s="165"/>
      <c r="G50" s="165">
        <f>SUMIF(AC51:AC52,"&lt;&gt;NOR",G51:G52)</f>
        <v>0</v>
      </c>
      <c r="H50" s="165"/>
      <c r="I50" s="165">
        <f>SUM(I51:I52)</f>
        <v>0</v>
      </c>
      <c r="J50" s="165"/>
      <c r="K50" s="165">
        <f>SUM(K51:K52)</f>
        <v>282.2</v>
      </c>
      <c r="L50" s="165"/>
      <c r="M50" s="165">
        <f>SUM(M51:M52)</f>
        <v>0</v>
      </c>
      <c r="N50" s="165"/>
      <c r="O50" s="165"/>
      <c r="P50" s="166"/>
      <c r="Q50" s="160"/>
      <c r="R50" s="160">
        <f>SUM(R51:R52)</f>
        <v>0</v>
      </c>
      <c r="S50" s="160"/>
      <c r="T50" s="160"/>
      <c r="AC50" t="s">
        <v>315</v>
      </c>
    </row>
    <row r="51" spans="1:56" outlineLevel="1" x14ac:dyDescent="0.2">
      <c r="A51" s="179">
        <v>29</v>
      </c>
      <c r="B51" s="180" t="s">
        <v>2323</v>
      </c>
      <c r="C51" s="188" t="s">
        <v>2324</v>
      </c>
      <c r="D51" s="181" t="s">
        <v>921</v>
      </c>
      <c r="E51" s="182">
        <v>2</v>
      </c>
      <c r="F51" s="183"/>
      <c r="G51" s="184">
        <f>ROUND(E51*F51,2)</f>
        <v>0</v>
      </c>
      <c r="H51" s="183">
        <v>0</v>
      </c>
      <c r="I51" s="184">
        <f>ROUND(E51*H51,2)</f>
        <v>0</v>
      </c>
      <c r="J51" s="183">
        <v>61.1</v>
      </c>
      <c r="K51" s="184">
        <f>ROUND(E51*J51,2)</f>
        <v>122.2</v>
      </c>
      <c r="L51" s="184">
        <v>21</v>
      </c>
      <c r="M51" s="184">
        <f>G51*(1+L51/100)</f>
        <v>0</v>
      </c>
      <c r="N51" s="184"/>
      <c r="O51" s="184" t="s">
        <v>318</v>
      </c>
      <c r="P51" s="185" t="s">
        <v>319</v>
      </c>
      <c r="Q51" s="159">
        <v>0</v>
      </c>
      <c r="R51" s="159">
        <f>ROUND(E51*Q51,2)</f>
        <v>0</v>
      </c>
      <c r="S51" s="159"/>
      <c r="T51" s="159" t="s">
        <v>207</v>
      </c>
      <c r="U51" s="149"/>
      <c r="V51" s="149"/>
      <c r="W51" s="149"/>
      <c r="X51" s="149"/>
      <c r="Y51" s="149"/>
      <c r="Z51" s="149"/>
      <c r="AA51" s="149"/>
      <c r="AB51" s="149"/>
      <c r="AC51" s="149" t="s">
        <v>396</v>
      </c>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row>
    <row r="52" spans="1:56" outlineLevel="1" x14ac:dyDescent="0.2">
      <c r="A52" s="179">
        <v>30</v>
      </c>
      <c r="B52" s="180" t="s">
        <v>2325</v>
      </c>
      <c r="C52" s="188" t="s">
        <v>2326</v>
      </c>
      <c r="D52" s="181" t="s">
        <v>921</v>
      </c>
      <c r="E52" s="182">
        <v>10</v>
      </c>
      <c r="F52" s="183"/>
      <c r="G52" s="184">
        <f>ROUND(E52*F52,2)</f>
        <v>0</v>
      </c>
      <c r="H52" s="183">
        <v>0</v>
      </c>
      <c r="I52" s="184">
        <f>ROUND(E52*H52,2)</f>
        <v>0</v>
      </c>
      <c r="J52" s="183">
        <v>16</v>
      </c>
      <c r="K52" s="184">
        <f>ROUND(E52*J52,2)</f>
        <v>160</v>
      </c>
      <c r="L52" s="184">
        <v>21</v>
      </c>
      <c r="M52" s="184">
        <f>G52*(1+L52/100)</f>
        <v>0</v>
      </c>
      <c r="N52" s="184"/>
      <c r="O52" s="184" t="s">
        <v>318</v>
      </c>
      <c r="P52" s="185" t="s">
        <v>319</v>
      </c>
      <c r="Q52" s="159">
        <v>0</v>
      </c>
      <c r="R52" s="159">
        <f>ROUND(E52*Q52,2)</f>
        <v>0</v>
      </c>
      <c r="S52" s="159"/>
      <c r="T52" s="159" t="s">
        <v>207</v>
      </c>
      <c r="U52" s="149"/>
      <c r="V52" s="149"/>
      <c r="W52" s="149"/>
      <c r="X52" s="149"/>
      <c r="Y52" s="149"/>
      <c r="Z52" s="149"/>
      <c r="AA52" s="149"/>
      <c r="AB52" s="149"/>
      <c r="AC52" s="149" t="s">
        <v>396</v>
      </c>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row>
    <row r="53" spans="1:56" x14ac:dyDescent="0.2">
      <c r="A53" s="161" t="s">
        <v>314</v>
      </c>
      <c r="B53" s="162" t="s">
        <v>245</v>
      </c>
      <c r="C53" s="186" t="s">
        <v>246</v>
      </c>
      <c r="D53" s="163"/>
      <c r="E53" s="164"/>
      <c r="F53" s="165"/>
      <c r="G53" s="165">
        <f>SUMIF(AC54:AC54,"&lt;&gt;NOR",G54:G54)</f>
        <v>0</v>
      </c>
      <c r="H53" s="165"/>
      <c r="I53" s="165">
        <f>SUM(I54:I54)</f>
        <v>0</v>
      </c>
      <c r="J53" s="165"/>
      <c r="K53" s="165">
        <f>SUM(K54:K54)</f>
        <v>65.400000000000006</v>
      </c>
      <c r="L53" s="165"/>
      <c r="M53" s="165">
        <f>SUM(M54:M54)</f>
        <v>0</v>
      </c>
      <c r="N53" s="165"/>
      <c r="O53" s="165"/>
      <c r="P53" s="166"/>
      <c r="Q53" s="160"/>
      <c r="R53" s="160">
        <f>SUM(R54:R54)</f>
        <v>0</v>
      </c>
      <c r="S53" s="160"/>
      <c r="T53" s="160"/>
      <c r="AC53" t="s">
        <v>315</v>
      </c>
    </row>
    <row r="54" spans="1:56" outlineLevel="1" x14ac:dyDescent="0.2">
      <c r="A54" s="179">
        <v>31</v>
      </c>
      <c r="B54" s="180" t="s">
        <v>2327</v>
      </c>
      <c r="C54" s="188" t="s">
        <v>2328</v>
      </c>
      <c r="D54" s="181" t="s">
        <v>921</v>
      </c>
      <c r="E54" s="182">
        <v>1</v>
      </c>
      <c r="F54" s="183"/>
      <c r="G54" s="184">
        <f>ROUND(E54*F54,2)</f>
        <v>0</v>
      </c>
      <c r="H54" s="183">
        <v>0</v>
      </c>
      <c r="I54" s="184">
        <f>ROUND(E54*H54,2)</f>
        <v>0</v>
      </c>
      <c r="J54" s="183">
        <v>65.400000000000006</v>
      </c>
      <c r="K54" s="184">
        <f>ROUND(E54*J54,2)</f>
        <v>65.400000000000006</v>
      </c>
      <c r="L54" s="184">
        <v>21</v>
      </c>
      <c r="M54" s="184">
        <f>G54*(1+L54/100)</f>
        <v>0</v>
      </c>
      <c r="N54" s="184"/>
      <c r="O54" s="184" t="s">
        <v>318</v>
      </c>
      <c r="P54" s="185" t="s">
        <v>319</v>
      </c>
      <c r="Q54" s="159">
        <v>0</v>
      </c>
      <c r="R54" s="159">
        <f>ROUND(E54*Q54,2)</f>
        <v>0</v>
      </c>
      <c r="S54" s="159"/>
      <c r="T54" s="159" t="s">
        <v>207</v>
      </c>
      <c r="U54" s="149"/>
      <c r="V54" s="149"/>
      <c r="W54" s="149"/>
      <c r="X54" s="149"/>
      <c r="Y54" s="149"/>
      <c r="Z54" s="149"/>
      <c r="AA54" s="149"/>
      <c r="AB54" s="149"/>
      <c r="AC54" s="149" t="s">
        <v>396</v>
      </c>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row>
    <row r="55" spans="1:56" x14ac:dyDescent="0.2">
      <c r="A55" s="161" t="s">
        <v>314</v>
      </c>
      <c r="B55" s="162" t="s">
        <v>255</v>
      </c>
      <c r="C55" s="186" t="s">
        <v>256</v>
      </c>
      <c r="D55" s="163"/>
      <c r="E55" s="164"/>
      <c r="F55" s="165"/>
      <c r="G55" s="165">
        <f>SUMIF(AC56:AC57,"&lt;&gt;NOR",G56:G57)</f>
        <v>0</v>
      </c>
      <c r="H55" s="165"/>
      <c r="I55" s="165">
        <f>SUM(I56:I57)</f>
        <v>0</v>
      </c>
      <c r="J55" s="165"/>
      <c r="K55" s="165">
        <f>SUM(K56:K57)</f>
        <v>2400</v>
      </c>
      <c r="L55" s="165"/>
      <c r="M55" s="165">
        <f>SUM(M56:M57)</f>
        <v>0</v>
      </c>
      <c r="N55" s="165"/>
      <c r="O55" s="165"/>
      <c r="P55" s="166"/>
      <c r="Q55" s="160"/>
      <c r="R55" s="160">
        <f>SUM(R56:R57)</f>
        <v>0</v>
      </c>
      <c r="S55" s="160"/>
      <c r="T55" s="160"/>
      <c r="AC55" t="s">
        <v>315</v>
      </c>
    </row>
    <row r="56" spans="1:56" outlineLevel="1" x14ac:dyDescent="0.2">
      <c r="A56" s="179">
        <v>32</v>
      </c>
      <c r="B56" s="180" t="s">
        <v>2329</v>
      </c>
      <c r="C56" s="188" t="s">
        <v>2330</v>
      </c>
      <c r="D56" s="181" t="s">
        <v>730</v>
      </c>
      <c r="E56" s="182">
        <v>20</v>
      </c>
      <c r="F56" s="183"/>
      <c r="G56" s="184">
        <f>ROUND(E56*F56,2)</f>
        <v>0</v>
      </c>
      <c r="H56" s="183">
        <v>0</v>
      </c>
      <c r="I56" s="184">
        <f>ROUND(E56*H56,2)</f>
        <v>0</v>
      </c>
      <c r="J56" s="183">
        <v>60</v>
      </c>
      <c r="K56" s="184">
        <f>ROUND(E56*J56,2)</f>
        <v>1200</v>
      </c>
      <c r="L56" s="184">
        <v>21</v>
      </c>
      <c r="M56" s="184">
        <f>G56*(1+L56/100)</f>
        <v>0</v>
      </c>
      <c r="N56" s="184"/>
      <c r="O56" s="184" t="s">
        <v>318</v>
      </c>
      <c r="P56" s="185" t="s">
        <v>319</v>
      </c>
      <c r="Q56" s="159">
        <v>0</v>
      </c>
      <c r="R56" s="159">
        <f>ROUND(E56*Q56,2)</f>
        <v>0</v>
      </c>
      <c r="S56" s="159"/>
      <c r="T56" s="159" t="s">
        <v>207</v>
      </c>
      <c r="U56" s="149"/>
      <c r="V56" s="149"/>
      <c r="W56" s="149"/>
      <c r="X56" s="149"/>
      <c r="Y56" s="149"/>
      <c r="Z56" s="149"/>
      <c r="AA56" s="149"/>
      <c r="AB56" s="149"/>
      <c r="AC56" s="149" t="s">
        <v>396</v>
      </c>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row>
    <row r="57" spans="1:56" outlineLevel="1" x14ac:dyDescent="0.2">
      <c r="A57" s="179">
        <v>33</v>
      </c>
      <c r="B57" s="180" t="s">
        <v>2331</v>
      </c>
      <c r="C57" s="188" t="s">
        <v>2332</v>
      </c>
      <c r="D57" s="181" t="s">
        <v>730</v>
      </c>
      <c r="E57" s="182">
        <v>20</v>
      </c>
      <c r="F57" s="183"/>
      <c r="G57" s="184">
        <f>ROUND(E57*F57,2)</f>
        <v>0</v>
      </c>
      <c r="H57" s="183">
        <v>0</v>
      </c>
      <c r="I57" s="184">
        <f>ROUND(E57*H57,2)</f>
        <v>0</v>
      </c>
      <c r="J57" s="183">
        <v>60</v>
      </c>
      <c r="K57" s="184">
        <f>ROUND(E57*J57,2)</f>
        <v>1200</v>
      </c>
      <c r="L57" s="184">
        <v>21</v>
      </c>
      <c r="M57" s="184">
        <f>G57*(1+L57/100)</f>
        <v>0</v>
      </c>
      <c r="N57" s="184"/>
      <c r="O57" s="184" t="s">
        <v>318</v>
      </c>
      <c r="P57" s="185" t="s">
        <v>319</v>
      </c>
      <c r="Q57" s="159">
        <v>0</v>
      </c>
      <c r="R57" s="159">
        <f>ROUND(E57*Q57,2)</f>
        <v>0</v>
      </c>
      <c r="S57" s="159"/>
      <c r="T57" s="159" t="s">
        <v>207</v>
      </c>
      <c r="U57" s="149"/>
      <c r="V57" s="149"/>
      <c r="W57" s="149"/>
      <c r="X57" s="149"/>
      <c r="Y57" s="149"/>
      <c r="Z57" s="149"/>
      <c r="AA57" s="149"/>
      <c r="AB57" s="149"/>
      <c r="AC57" s="149" t="s">
        <v>396</v>
      </c>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row>
    <row r="58" spans="1:56" x14ac:dyDescent="0.2">
      <c r="A58" s="161" t="s">
        <v>314</v>
      </c>
      <c r="B58" s="162" t="s">
        <v>259</v>
      </c>
      <c r="C58" s="186" t="s">
        <v>28</v>
      </c>
      <c r="D58" s="163"/>
      <c r="E58" s="164"/>
      <c r="F58" s="165"/>
      <c r="G58" s="165">
        <f>SUMIF(AC59:AC62,"&lt;&gt;NOR",G59:G62)</f>
        <v>0</v>
      </c>
      <c r="H58" s="165"/>
      <c r="I58" s="165">
        <f>SUM(I59:I62)</f>
        <v>1000</v>
      </c>
      <c r="J58" s="165"/>
      <c r="K58" s="165">
        <f>SUM(K59:K62)</f>
        <v>15400</v>
      </c>
      <c r="L58" s="165"/>
      <c r="M58" s="165">
        <f>SUM(M59:M62)</f>
        <v>0</v>
      </c>
      <c r="N58" s="165"/>
      <c r="O58" s="165"/>
      <c r="P58" s="166"/>
      <c r="Q58" s="160"/>
      <c r="R58" s="160">
        <f>SUM(R59:R62)</f>
        <v>0</v>
      </c>
      <c r="S58" s="160"/>
      <c r="T58" s="160"/>
      <c r="AC58" t="s">
        <v>315</v>
      </c>
    </row>
    <row r="59" spans="1:56" outlineLevel="1" x14ac:dyDescent="0.2">
      <c r="A59" s="179">
        <v>34</v>
      </c>
      <c r="B59" s="180" t="s">
        <v>2333</v>
      </c>
      <c r="C59" s="188" t="s">
        <v>2334</v>
      </c>
      <c r="D59" s="181" t="s">
        <v>519</v>
      </c>
      <c r="E59" s="182">
        <v>1</v>
      </c>
      <c r="F59" s="183"/>
      <c r="G59" s="184">
        <f>ROUND(E59*F59,2)</f>
        <v>0</v>
      </c>
      <c r="H59" s="183">
        <v>1000</v>
      </c>
      <c r="I59" s="184">
        <f>ROUND(E59*H59,2)</f>
        <v>1000</v>
      </c>
      <c r="J59" s="183">
        <v>1000</v>
      </c>
      <c r="K59" s="184">
        <f>ROUND(E59*J59,2)</f>
        <v>1000</v>
      </c>
      <c r="L59" s="184">
        <v>21</v>
      </c>
      <c r="M59" s="184">
        <f>G59*(1+L59/100)</f>
        <v>0</v>
      </c>
      <c r="N59" s="184"/>
      <c r="O59" s="184" t="s">
        <v>318</v>
      </c>
      <c r="P59" s="185" t="s">
        <v>319</v>
      </c>
      <c r="Q59" s="159">
        <v>0</v>
      </c>
      <c r="R59" s="159">
        <f>ROUND(E59*Q59,2)</f>
        <v>0</v>
      </c>
      <c r="S59" s="159"/>
      <c r="T59" s="159" t="s">
        <v>207</v>
      </c>
      <c r="U59" s="149"/>
      <c r="V59" s="149"/>
      <c r="W59" s="149"/>
      <c r="X59" s="149"/>
      <c r="Y59" s="149"/>
      <c r="Z59" s="149"/>
      <c r="AA59" s="149"/>
      <c r="AB59" s="149"/>
      <c r="AC59" s="149" t="s">
        <v>396</v>
      </c>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row>
    <row r="60" spans="1:56" outlineLevel="1" x14ac:dyDescent="0.2">
      <c r="A60" s="179">
        <v>35</v>
      </c>
      <c r="B60" s="180" t="s">
        <v>2335</v>
      </c>
      <c r="C60" s="188" t="s">
        <v>2336</v>
      </c>
      <c r="D60" s="181" t="s">
        <v>519</v>
      </c>
      <c r="E60" s="182">
        <v>1</v>
      </c>
      <c r="F60" s="183"/>
      <c r="G60" s="184">
        <f>ROUND(E60*F60,2)</f>
        <v>0</v>
      </c>
      <c r="H60" s="183">
        <v>0</v>
      </c>
      <c r="I60" s="184">
        <f>ROUND(E60*H60,2)</f>
        <v>0</v>
      </c>
      <c r="J60" s="183">
        <v>1600</v>
      </c>
      <c r="K60" s="184">
        <f>ROUND(E60*J60,2)</f>
        <v>1600</v>
      </c>
      <c r="L60" s="184">
        <v>21</v>
      </c>
      <c r="M60" s="184">
        <f>G60*(1+L60/100)</f>
        <v>0</v>
      </c>
      <c r="N60" s="184"/>
      <c r="O60" s="184" t="s">
        <v>318</v>
      </c>
      <c r="P60" s="185" t="s">
        <v>319</v>
      </c>
      <c r="Q60" s="159">
        <v>0</v>
      </c>
      <c r="R60" s="159">
        <f>ROUND(E60*Q60,2)</f>
        <v>0</v>
      </c>
      <c r="S60" s="159"/>
      <c r="T60" s="159" t="s">
        <v>207</v>
      </c>
      <c r="U60" s="149"/>
      <c r="V60" s="149"/>
      <c r="W60" s="149"/>
      <c r="X60" s="149"/>
      <c r="Y60" s="149"/>
      <c r="Z60" s="149"/>
      <c r="AA60" s="149"/>
      <c r="AB60" s="149"/>
      <c r="AC60" s="149" t="s">
        <v>396</v>
      </c>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row>
    <row r="61" spans="1:56" outlineLevel="1" x14ac:dyDescent="0.2">
      <c r="A61" s="179">
        <v>36</v>
      </c>
      <c r="B61" s="180" t="s">
        <v>2337</v>
      </c>
      <c r="C61" s="188" t="s">
        <v>2338</v>
      </c>
      <c r="D61" s="181" t="s">
        <v>519</v>
      </c>
      <c r="E61" s="182">
        <v>1</v>
      </c>
      <c r="F61" s="183"/>
      <c r="G61" s="184">
        <f>ROUND(E61*F61,2)</f>
        <v>0</v>
      </c>
      <c r="H61" s="183">
        <v>0</v>
      </c>
      <c r="I61" s="184">
        <f>ROUND(E61*H61,2)</f>
        <v>0</v>
      </c>
      <c r="J61" s="183">
        <v>800</v>
      </c>
      <c r="K61" s="184">
        <f>ROUND(E61*J61,2)</f>
        <v>800</v>
      </c>
      <c r="L61" s="184">
        <v>21</v>
      </c>
      <c r="M61" s="184">
        <f>G61*(1+L61/100)</f>
        <v>0</v>
      </c>
      <c r="N61" s="184"/>
      <c r="O61" s="184" t="s">
        <v>318</v>
      </c>
      <c r="P61" s="185" t="s">
        <v>319</v>
      </c>
      <c r="Q61" s="159">
        <v>0</v>
      </c>
      <c r="R61" s="159">
        <f>ROUND(E61*Q61,2)</f>
        <v>0</v>
      </c>
      <c r="S61" s="159"/>
      <c r="T61" s="159" t="s">
        <v>207</v>
      </c>
      <c r="U61" s="149"/>
      <c r="V61" s="149"/>
      <c r="W61" s="149"/>
      <c r="X61" s="149"/>
      <c r="Y61" s="149"/>
      <c r="Z61" s="149"/>
      <c r="AA61" s="149"/>
      <c r="AB61" s="149"/>
      <c r="AC61" s="149" t="s">
        <v>396</v>
      </c>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outlineLevel="1" x14ac:dyDescent="0.2">
      <c r="A62" s="171">
        <v>37</v>
      </c>
      <c r="B62" s="172" t="s">
        <v>2339</v>
      </c>
      <c r="C62" s="187" t="s">
        <v>2340</v>
      </c>
      <c r="D62" s="173" t="s">
        <v>917</v>
      </c>
      <c r="E62" s="174">
        <v>8</v>
      </c>
      <c r="F62" s="175"/>
      <c r="G62" s="176">
        <f>ROUND(E62*F62,2)</f>
        <v>0</v>
      </c>
      <c r="H62" s="175">
        <v>0</v>
      </c>
      <c r="I62" s="176">
        <f>ROUND(E62*H62,2)</f>
        <v>0</v>
      </c>
      <c r="J62" s="175">
        <v>1500</v>
      </c>
      <c r="K62" s="176">
        <f>ROUND(E62*J62,2)</f>
        <v>12000</v>
      </c>
      <c r="L62" s="176">
        <v>21</v>
      </c>
      <c r="M62" s="176">
        <f>G62*(1+L62/100)</f>
        <v>0</v>
      </c>
      <c r="N62" s="176"/>
      <c r="O62" s="176" t="s">
        <v>318</v>
      </c>
      <c r="P62" s="177" t="s">
        <v>319</v>
      </c>
      <c r="Q62" s="159">
        <v>0</v>
      </c>
      <c r="R62" s="159">
        <f>ROUND(E62*Q62,2)</f>
        <v>0</v>
      </c>
      <c r="S62" s="159"/>
      <c r="T62" s="159" t="s">
        <v>207</v>
      </c>
      <c r="U62" s="149"/>
      <c r="V62" s="149"/>
      <c r="W62" s="149"/>
      <c r="X62" s="149"/>
      <c r="Y62" s="149"/>
      <c r="Z62" s="149"/>
      <c r="AA62" s="149"/>
      <c r="AB62" s="149"/>
      <c r="AC62" s="149" t="s">
        <v>396</v>
      </c>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row>
    <row r="63" spans="1:56" x14ac:dyDescent="0.2">
      <c r="A63" s="3"/>
      <c r="B63" s="4"/>
      <c r="C63" s="189"/>
      <c r="D63" s="6"/>
      <c r="E63" s="3"/>
      <c r="F63" s="3"/>
      <c r="G63" s="3"/>
      <c r="H63" s="3"/>
      <c r="I63" s="3"/>
      <c r="J63" s="3"/>
      <c r="K63" s="3"/>
      <c r="L63" s="3"/>
      <c r="M63" s="3"/>
      <c r="N63" s="3"/>
      <c r="O63" s="3"/>
      <c r="P63" s="3"/>
      <c r="Q63" s="3"/>
      <c r="R63" s="3"/>
      <c r="S63" s="3"/>
      <c r="T63" s="3"/>
      <c r="AA63">
        <v>15</v>
      </c>
      <c r="AB63">
        <v>21</v>
      </c>
      <c r="AC63" t="s">
        <v>301</v>
      </c>
    </row>
    <row r="64" spans="1:56" x14ac:dyDescent="0.2">
      <c r="A64" s="152"/>
      <c r="B64" s="153" t="s">
        <v>29</v>
      </c>
      <c r="C64" s="190"/>
      <c r="D64" s="154"/>
      <c r="E64" s="155"/>
      <c r="F64" s="155"/>
      <c r="G64" s="170">
        <f>G8+G12+G14+G18+G20+G23+G28+G33+G38+G40+G43+G46+G50+G53+G55+G58</f>
        <v>0</v>
      </c>
      <c r="H64" s="3"/>
      <c r="I64" s="3"/>
      <c r="J64" s="3"/>
      <c r="K64" s="3"/>
      <c r="L64" s="3"/>
      <c r="M64" s="3"/>
      <c r="N64" s="3"/>
      <c r="O64" s="3"/>
      <c r="P64" s="3"/>
      <c r="Q64" s="3"/>
      <c r="R64" s="3"/>
      <c r="S64" s="3"/>
      <c r="T64" s="3"/>
      <c r="AA64">
        <f>SUMIF(L7:L62,AA63,G7:G62)</f>
        <v>0</v>
      </c>
      <c r="AB64">
        <f>SUMIF(L7:L62,AB63,G7:G62)</f>
        <v>0</v>
      </c>
      <c r="AC64" t="s">
        <v>390</v>
      </c>
    </row>
    <row r="65" spans="3:29" x14ac:dyDescent="0.2">
      <c r="C65" s="191"/>
      <c r="D65" s="10"/>
      <c r="AC65" t="s">
        <v>391</v>
      </c>
    </row>
    <row r="66" spans="3:29" x14ac:dyDescent="0.2">
      <c r="D66" s="10"/>
    </row>
    <row r="67" spans="3:29" x14ac:dyDescent="0.2">
      <c r="D67" s="10"/>
    </row>
    <row r="68" spans="3:29" x14ac:dyDescent="0.2">
      <c r="D68" s="10"/>
    </row>
    <row r="69" spans="3:29" x14ac:dyDescent="0.2">
      <c r="D69" s="10"/>
    </row>
    <row r="70" spans="3:29" x14ac:dyDescent="0.2">
      <c r="D70" s="10"/>
    </row>
    <row r="71" spans="3:29" x14ac:dyDescent="0.2">
      <c r="D71" s="10"/>
    </row>
    <row r="72" spans="3:29" x14ac:dyDescent="0.2">
      <c r="D72" s="10"/>
    </row>
    <row r="73" spans="3:29" x14ac:dyDescent="0.2">
      <c r="D73" s="10"/>
    </row>
    <row r="74" spans="3:29" x14ac:dyDescent="0.2">
      <c r="D74" s="10"/>
    </row>
    <row r="75" spans="3:29" x14ac:dyDescent="0.2">
      <c r="D75" s="10"/>
    </row>
    <row r="76" spans="3:29" x14ac:dyDescent="0.2">
      <c r="D76" s="10"/>
    </row>
    <row r="77" spans="3:29" x14ac:dyDescent="0.2">
      <c r="D77" s="10"/>
    </row>
    <row r="78" spans="3:29" x14ac:dyDescent="0.2">
      <c r="D78" s="10"/>
    </row>
    <row r="79" spans="3:29" x14ac:dyDescent="0.2">
      <c r="D79" s="10"/>
    </row>
    <row r="80" spans="3:29"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C48:G48"/>
    <mergeCell ref="A1:G1"/>
    <mergeCell ref="C2:G2"/>
    <mergeCell ref="C3:G3"/>
    <mergeCell ref="C4:G4"/>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76</vt:i4>
      </vt:variant>
    </vt:vector>
  </HeadingPairs>
  <TitlesOfParts>
    <vt:vector size="94" baseType="lpstr">
      <vt:lpstr>Pokyny pro vyplnění</vt:lpstr>
      <vt:lpstr>Stavba</vt:lpstr>
      <vt:lpstr>VzorPolozky</vt:lpstr>
      <vt:lpstr>V VRN Naklady</vt:lpstr>
      <vt:lpstr>PS 074 01 Pol</vt:lpstr>
      <vt:lpstr>PS 100 01 Pol</vt:lpstr>
      <vt:lpstr>PS 100 02 Pol</vt:lpstr>
      <vt:lpstr>PS 100 03 Pol</vt:lpstr>
      <vt:lpstr>PS 100 04 Pol</vt:lpstr>
      <vt:lpstr>PS 101 01 Pol</vt:lpstr>
      <vt:lpstr>SO 100 01 Pol</vt:lpstr>
      <vt:lpstr>SO 101 01 Pol</vt:lpstr>
      <vt:lpstr>SO 102 01 Pol</vt:lpstr>
      <vt:lpstr>SO 103 01 Pol</vt:lpstr>
      <vt:lpstr>SO 104 01 Pol</vt:lpstr>
      <vt:lpstr>SO 105 01 Pol</vt:lpstr>
      <vt:lpstr>SO 106 01 Pol</vt:lpstr>
      <vt:lpstr>SO 107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'PS 074 01 Pol'!Print_Area</vt:lpstr>
      <vt:lpstr>'PS 100 01 Pol'!Print_Area</vt:lpstr>
      <vt:lpstr>'PS 100 02 Pol'!Print_Area</vt:lpstr>
      <vt:lpstr>'PS 100 03 Pol'!Print_Area</vt:lpstr>
      <vt:lpstr>'PS 100 04 Pol'!Print_Area</vt:lpstr>
      <vt:lpstr>'PS 101 01 Pol'!Print_Area</vt:lpstr>
      <vt:lpstr>'SO 100 01 Pol'!Print_Area</vt:lpstr>
      <vt:lpstr>'SO 101 01 Pol'!Print_Area</vt:lpstr>
      <vt:lpstr>'SO 102 01 Pol'!Print_Area</vt:lpstr>
      <vt:lpstr>'SO 103 01 Pol'!Print_Area</vt:lpstr>
      <vt:lpstr>'SO 104 01 Pol'!Print_Area</vt:lpstr>
      <vt:lpstr>'SO 105 01 Pol'!Print_Area</vt:lpstr>
      <vt:lpstr>'SO 106 01 Pol'!Print_Area</vt:lpstr>
      <vt:lpstr>'SO 107 01 Pol'!Print_Area</vt:lpstr>
      <vt:lpstr>Stavba!Print_Area</vt:lpstr>
      <vt:lpstr>'V VRN Naklady'!Print_Area</vt:lpstr>
      <vt:lpstr>'PS 074 01 Pol'!Print_Titles</vt:lpstr>
      <vt:lpstr>'PS 100 01 Pol'!Print_Titles</vt:lpstr>
      <vt:lpstr>'PS 100 02 Pol'!Print_Titles</vt:lpstr>
      <vt:lpstr>'PS 100 03 Pol'!Print_Titles</vt:lpstr>
      <vt:lpstr>'PS 100 04 Pol'!Print_Titles</vt:lpstr>
      <vt:lpstr>'PS 101 01 Pol'!Print_Titles</vt:lpstr>
      <vt:lpstr>'SO 100 01 Pol'!Print_Titles</vt:lpstr>
      <vt:lpstr>'SO 101 01 Pol'!Print_Titles</vt:lpstr>
      <vt:lpstr>'SO 102 01 Pol'!Print_Titles</vt:lpstr>
      <vt:lpstr>'SO 103 01 Pol'!Print_Titles</vt:lpstr>
      <vt:lpstr>'SO 104 01 Pol'!Print_Titles</vt:lpstr>
      <vt:lpstr>'SO 105 01 Pol'!Print_Titles</vt:lpstr>
      <vt:lpstr>'SO 106 01 Pol'!Print_Titles</vt:lpstr>
      <vt:lpstr>'SO 107 01 Pol'!Print_Titles</vt:lpstr>
      <vt:lpstr>'V VRN Naklady'!Print_Titles</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Pikard</dc:creator>
  <cp:lastModifiedBy>Martin Kohut</cp:lastModifiedBy>
  <cp:lastPrinted>2019-03-19T12:27:02Z</cp:lastPrinted>
  <dcterms:created xsi:type="dcterms:W3CDTF">2009-04-08T07:15:50Z</dcterms:created>
  <dcterms:modified xsi:type="dcterms:W3CDTF">2022-03-21T13:55:38Z</dcterms:modified>
</cp:coreProperties>
</file>