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12-2020-dř - Dispečerské..." sheetId="2" r:id="rId2"/>
    <sheet name="112-2020-sk - FVE - na ob..." sheetId="3" r:id="rId3"/>
    <sheet name="Seznam figur" sheetId="4" r:id="rId4"/>
  </sheets>
  <definedNames>
    <definedName name="_xlnm.Print_Area" localSheetId="0">'Rekapitulace stavby'!$D$4:$AO$76,'Rekapitulace stavby'!$C$82:$AQ$104</definedName>
    <definedName name="_xlnm._FilterDatabase" localSheetId="1" hidden="1">'112-2020-dř - Dispečerské...'!$C$131:$K$208</definedName>
    <definedName name="_xlnm.Print_Area" localSheetId="1">'112-2020-dř - Dispečerské...'!$C$4:$J$76,'112-2020-dř - Dispečerské...'!$C$82:$J$113,'112-2020-dř - Dispečerské...'!$C$119:$J$208</definedName>
    <definedName name="_xlnm._FilterDatabase" localSheetId="2" hidden="1">'112-2020-sk - FVE - na ob...'!$C$151:$K$620</definedName>
    <definedName name="_xlnm.Print_Area" localSheetId="2">'112-2020-sk - FVE - na ob...'!$C$4:$J$76,'112-2020-sk - FVE - na ob...'!$C$82:$J$133,'112-2020-sk - FVE - na ob...'!$C$139:$J$620</definedName>
    <definedName name="_xlnm.Print_Area" localSheetId="3">'Seznam figur'!$C$4:$G$165</definedName>
    <definedName name="_xlnm.Print_Titles" localSheetId="0">'Rekapitulace stavby'!$92:$92</definedName>
    <definedName name="_xlnm.Print_Titles" localSheetId="1">'112-2020-dř - Dispečerské...'!$131:$131</definedName>
    <definedName name="_xlnm.Print_Titles" localSheetId="2">'112-2020-sk - FVE - na ob...'!$151:$151</definedName>
    <definedName name="_xlnm.Print_Titles" localSheetId="3">'Seznam figur'!$9:$9</definedName>
  </definedNames>
  <calcPr fullCalcOnLoad="1"/>
</workbook>
</file>

<file path=xl/sharedStrings.xml><?xml version="1.0" encoding="utf-8"?>
<sst xmlns="http://schemas.openxmlformats.org/spreadsheetml/2006/main" count="6972" uniqueCount="1210">
  <si>
    <t>Export Komplet</t>
  </si>
  <si>
    <t/>
  </si>
  <si>
    <t>2.0</t>
  </si>
  <si>
    <t>ZAMOK</t>
  </si>
  <si>
    <t>False</t>
  </si>
  <si>
    <t>{3e956d57-2204-46c8-a27e-8914caddff85}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</si>
  <si>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</si>
  <si>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</si>
  <si>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</si>
  <si>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</si>
  <si>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</si>
  <si>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</si>
  <si>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</si>
  <si>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</si>
  <si>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112/2020/Ce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</si>
  <si>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</si>
  <si>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</si>
  <si>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FVE na střechách objektů ČEPRO a.s. - Cerekvice</t>
  </si>
  <si>
    <t>KSO:</t>
  </si>
  <si>
    <t>CC-CZ:</t>
  </si>
  <si>
    <t>Místo:</t>
  </si>
  <si>
    <t>Želkovice 72,Hořiněves</t>
  </si>
  <si>
    <t>Datum:</t>
  </si>
  <si>
    <t>17. 5. 2021</t>
  </si>
  <si>
    <t>Zadavatel:</t>
  </si>
  <si>
    <t>IČ:</t>
  </si>
  <si>
    <t>ČEPRO,a.s.,Dělnická 213/12,Praha 7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</si>
  <si>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</si>
  <si>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</si>
  <si>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</si>
  <si>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</si>
  <si>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</si>
  <si>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</si>
  <si>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</si>
  <si>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Ing.Myšík Petr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</si>
  <si>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</si>
  <si>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</si>
  <si>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</si>
  <si>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</si>
  <si>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</si>
  <si>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</si>
  <si>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</si>
  <si>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</si>
  <si>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</si>
  <si>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</si>
  <si>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</si>
  <si>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</si>
  <si>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</si>
  <si>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</si>
  <si>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</si>
  <si>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</si>
  <si>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</si>
  <si>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</si>
  <si>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</si>
  <si>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</si>
  <si>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</si>
  <si>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</si>
  <si>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</si>
  <si>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</si>
  <si>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</si>
  <si>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</si>
  <si>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</si>
  <si>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</si>
  <si>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</si>
  <si>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</si>
  <si>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</si>
  <si>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</si>
  <si>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</si>
  <si>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</si>
  <si>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</si>
  <si>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</si>
  <si>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</si>
  <si>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</si>
  <si>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</si>
  <si>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</si>
  <si>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</si>
  <si>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</si>
  <si>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</si>
  <si>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</si>
  <si>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</si>
  <si>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</si>
  <si>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</si>
  <si>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</si>
  <si>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112/2020/dř</t>
  </si>
  <si>
    <t>Dispečerské řízení</t>
  </si>
  <si>
    <t>STA</t>
  </si>
  <si>
    <t>1</t>
  </si>
  <si>
    <t>{0275dae7-3d59-415b-8ad5-831588d5570e}</t>
  </si>
  <si>
    <t>2</t>
  </si>
  <si>
    <t>112/2020/sk</t>
  </si>
  <si>
    <t>FVE - na objektech č.88,č.96,č.97</t>
  </si>
  <si>
    <t>{480ab84e-d937-4902-97b8-17b08b8bad17}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</si>
  <si>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</si>
  <si>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</si>
  <si>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</si>
  <si>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</si>
  <si>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</si>
  <si>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</si>
  <si>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</si>
  <si>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</si>
  <si>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</si>
  <si>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K3_1</t>
  </si>
  <si>
    <t>Kabel  5x2,5 mm2, pevně uložený</t>
  </si>
  <si>
    <t>m</t>
  </si>
  <si>
    <t>20</t>
  </si>
  <si>
    <t>K4_1</t>
  </si>
  <si>
    <t>Kabel JE-Y 2x2x0,8 pevné uložení</t>
  </si>
  <si>
    <t>10</t>
  </si>
  <si>
    <t>KRYCÍ LIST SOUPISU PRACÍ</t>
  </si>
  <si>
    <t>K6_1</t>
  </si>
  <si>
    <t>Kabel UTP 2x2x0,5</t>
  </si>
  <si>
    <t>K7_1</t>
  </si>
  <si>
    <t>Bezhalogenové nízkofrekvenční sdělovací kabely s Al stíněním 2x2x0,8 pevné uložení</t>
  </si>
  <si>
    <t>40</t>
  </si>
  <si>
    <t>K8_1</t>
  </si>
  <si>
    <t>Bezhalogenové nízkofrekvenční sdělovací kabely s Al stíněním 4x2x0,8 pevné uložení</t>
  </si>
  <si>
    <t>30</t>
  </si>
  <si>
    <t>K9</t>
  </si>
  <si>
    <t>Kabel UTP 4x2x0,5 pevné uložení</t>
  </si>
  <si>
    <t>Objekt:</t>
  </si>
  <si>
    <t>112/2020/dř - Dispečerské řízení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</si>
  <si>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</si>
  <si>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</si>
  <si>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</si>
  <si>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</si>
  <si>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</si>
  <si>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</si>
  <si>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N00 - Dodávka a montáž FVE</t>
  </si>
  <si>
    <t xml:space="preserve">    N01 - Dodávka a montáž dispečerského řízení</t>
  </si>
  <si>
    <t>OST - Ostatní</t>
  </si>
  <si>
    <t xml:space="preserve">    N2 - Provedení revizních zkoušek dle ČSN 331500</t>
  </si>
  <si>
    <t xml:space="preserve">    N3 - Zpracování dokumentace</t>
  </si>
  <si>
    <t xml:space="preserve">    N4 - Koordinace s distributorem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</si>
  <si>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</si>
  <si>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</si>
  <si>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</si>
  <si>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</si>
  <si>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</si>
  <si>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</si>
  <si>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</si>
  <si>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</si>
  <si>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</si>
  <si>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</si>
  <si>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</si>
  <si>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</si>
  <si>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</si>
  <si>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</si>
  <si>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</si>
  <si>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</si>
  <si>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</si>
  <si>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</si>
  <si>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</si>
  <si>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</si>
  <si>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</si>
  <si>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</si>
  <si>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N00</t>
  </si>
  <si>
    <t>Dodávka a montáž FVE</t>
  </si>
  <si>
    <t>4</t>
  </si>
  <si>
    <t>ROZPOCET</t>
  </si>
  <si>
    <t>N01</t>
  </si>
  <si>
    <t>Dodávka a montáž dispečerského řízení</t>
  </si>
  <si>
    <t>K</t>
  </si>
  <si>
    <t>N01,01</t>
  </si>
  <si>
    <t>Montáž a vyzbrojení  rozvaděče AXV1</t>
  </si>
  <si>
    <t>ks</t>
  </si>
  <si>
    <t>512</t>
  </si>
  <si>
    <t>-1753127752</t>
  </si>
  <si>
    <t>VV</t>
  </si>
  <si>
    <t>Rozvaděč D.Ř. ČEZ Distribuce AXV1, dle spec., vč. snímače venkovní</t>
  </si>
  <si>
    <t>teploty, konfigurace, zprovoznění, odzkoušení na místě, dopravy</t>
  </si>
  <si>
    <t>N01,02</t>
  </si>
  <si>
    <t>Motáž , dodávka a vyzbrojení rozvaděče RPQC 01</t>
  </si>
  <si>
    <t>1183652676</t>
  </si>
  <si>
    <t>Rozvaděč podřízené řídicí jednotky RPQC 01, dle spec., vč. dopravy,</t>
  </si>
  <si>
    <t xml:space="preserve">konfigurace, zprovoznění, odzkoušení na místě </t>
  </si>
  <si>
    <t>3</t>
  </si>
  <si>
    <t>N01,04</t>
  </si>
  <si>
    <t>Motáž , dodávka a vyzbrojení rozvaděče RPQC 03</t>
  </si>
  <si>
    <t>1778799913</t>
  </si>
  <si>
    <t>Rozvaděč podřízené řídicí jednotky RPQC 03, dle spec., vč. dopravy,</t>
  </si>
  <si>
    <t>konfigurace, zprovoznění, odzkoušení na místě</t>
  </si>
  <si>
    <t>N01,05</t>
  </si>
  <si>
    <t>Montáž a dodávka venkovních síťových klientských stanic</t>
  </si>
  <si>
    <t>kpl</t>
  </si>
  <si>
    <t>-1373911120</t>
  </si>
  <si>
    <t>Venkovní access popint jednotky dle spec., pro ethernetového wifi</t>
  </si>
  <si>
    <t>propojení, vč. konfigurace, vč. držáků na zeď</t>
  </si>
  <si>
    <t>5</t>
  </si>
  <si>
    <t>N01,06</t>
  </si>
  <si>
    <t>Montáž kabeláží - pevné uložení</t>
  </si>
  <si>
    <t>-1525849324</t>
  </si>
  <si>
    <t>Kabel silový 3x2,5 mm2, pevně uložený</t>
  </si>
  <si>
    <t>K1_1</t>
  </si>
  <si>
    <t>Kabel silový 5x2,5 mm2, pevně uložený</t>
  </si>
  <si>
    <t>K2_1</t>
  </si>
  <si>
    <t>Kabel bezhalogenový 3x2,5 mm2, pevně uložený</t>
  </si>
  <si>
    <t>Kabel UTP 2x2x0,5 pevné uložení</t>
  </si>
  <si>
    <t>Bezhalogenové nízkofrekvenční sdělovací kabely s Al stíněnímF 2x2x0,8 pevné uložení</t>
  </si>
  <si>
    <t>Součet</t>
  </si>
  <si>
    <t>6</t>
  </si>
  <si>
    <t>M</t>
  </si>
  <si>
    <t>N01,07</t>
  </si>
  <si>
    <t>1212508245</t>
  </si>
  <si>
    <t>7</t>
  </si>
  <si>
    <t>N01,08</t>
  </si>
  <si>
    <t>-71939154</t>
  </si>
  <si>
    <t>8</t>
  </si>
  <si>
    <t>N01,09</t>
  </si>
  <si>
    <t>Kabel bezhalogenový 5x2,5 mm2, pevně uložený</t>
  </si>
  <si>
    <t>-1739653241</t>
  </si>
  <si>
    <t>9</t>
  </si>
  <si>
    <t>N01,010</t>
  </si>
  <si>
    <t>926145249</t>
  </si>
  <si>
    <t>N01,012</t>
  </si>
  <si>
    <t>1000931100</t>
  </si>
  <si>
    <t>11</t>
  </si>
  <si>
    <t>N01,013</t>
  </si>
  <si>
    <t>Bezhalogenové nízkofrekvenční sdělovací kabely s Al stíněním 2x2x0,8</t>
  </si>
  <si>
    <t>-2087455816</t>
  </si>
  <si>
    <t>12</t>
  </si>
  <si>
    <t>N01,014</t>
  </si>
  <si>
    <t>Bezhalogenové nízkofrekvenční sdělovací kabely s Al stíněním 4x2x0,8</t>
  </si>
  <si>
    <t>2012837466</t>
  </si>
  <si>
    <t>13</t>
  </si>
  <si>
    <t>N01,015</t>
  </si>
  <si>
    <t>-990085124</t>
  </si>
  <si>
    <t>14</t>
  </si>
  <si>
    <t>N01,016</t>
  </si>
  <si>
    <t>Montáž chráničky</t>
  </si>
  <si>
    <t>-1899252158</t>
  </si>
  <si>
    <t>N01,017</t>
  </si>
  <si>
    <t>Bezhalogen. samozhášivá chránička</t>
  </si>
  <si>
    <t>1840573880</t>
  </si>
  <si>
    <t>16</t>
  </si>
  <si>
    <t>N01,018</t>
  </si>
  <si>
    <t>Oživení rozvaděče se složitou výstrojí</t>
  </si>
  <si>
    <t>kus</t>
  </si>
  <si>
    <t>-35609253</t>
  </si>
  <si>
    <t>17</t>
  </si>
  <si>
    <t>N01,019</t>
  </si>
  <si>
    <t>Ostatní elektromontážní práce nutné k dokončení díla</t>
  </si>
  <si>
    <t>1762640265</t>
  </si>
  <si>
    <t>přípomoce</t>
  </si>
  <si>
    <t>drobný spojovací materiál</t>
  </si>
  <si>
    <t>práce nespecifikované v rozpočtu</t>
  </si>
  <si>
    <t>OST</t>
  </si>
  <si>
    <t>Ostatní</t>
  </si>
  <si>
    <t>N2</t>
  </si>
  <si>
    <t>Provedení revizních zkoušek dle ČSN 331500</t>
  </si>
  <si>
    <t>18</t>
  </si>
  <si>
    <t>15,1</t>
  </si>
  <si>
    <t>Práce revizního technika</t>
  </si>
  <si>
    <t>hod</t>
  </si>
  <si>
    <t>-307194810</t>
  </si>
  <si>
    <t>19</t>
  </si>
  <si>
    <t>15,2</t>
  </si>
  <si>
    <t>Vypracování revizní zprávy</t>
  </si>
  <si>
    <t>1081193223</t>
  </si>
  <si>
    <t>15,3</t>
  </si>
  <si>
    <t>Spolupráce s reviz. technikem</t>
  </si>
  <si>
    <t>966117680</t>
  </si>
  <si>
    <t>N3</t>
  </si>
  <si>
    <t>Zpracování dokumentace</t>
  </si>
  <si>
    <t>16,1</t>
  </si>
  <si>
    <t>RDS - Realizační dokumentace v rozsahu ,  aby dílo bylo možné zrealizovat a zprovoznit</t>
  </si>
  <si>
    <t>1024</t>
  </si>
  <si>
    <t>-47819593</t>
  </si>
  <si>
    <t>22</t>
  </si>
  <si>
    <t>16,2</t>
  </si>
  <si>
    <t>DSPS - Dokumentace skutečného provedení stavby dle vyhlášky č.405/2017 Sb</t>
  </si>
  <si>
    <t>-1880591840</t>
  </si>
  <si>
    <t>23</t>
  </si>
  <si>
    <t>16,3</t>
  </si>
  <si>
    <t>Zpracování návodů pro obsluhu</t>
  </si>
  <si>
    <t>1728689457</t>
  </si>
  <si>
    <t>N4</t>
  </si>
  <si>
    <t>Koordinace s distributorem</t>
  </si>
  <si>
    <t>24</t>
  </si>
  <si>
    <t>14,1</t>
  </si>
  <si>
    <t>Koordinace s distributorem (zajištění disp.řízení FVE)</t>
  </si>
  <si>
    <t>923099560</t>
  </si>
  <si>
    <t>25</t>
  </si>
  <si>
    <t>14,2</t>
  </si>
  <si>
    <t>Příprava ke komplexni zkoušce</t>
  </si>
  <si>
    <t>1469503872</t>
  </si>
  <si>
    <t>26</t>
  </si>
  <si>
    <t>14,3</t>
  </si>
  <si>
    <t>Komplexní zkoušky systému</t>
  </si>
  <si>
    <t>-1709747248</t>
  </si>
  <si>
    <t>27</t>
  </si>
  <si>
    <t>14,4</t>
  </si>
  <si>
    <t>Přidružené a pomocné práce</t>
  </si>
  <si>
    <t>1080696923</t>
  </si>
  <si>
    <t>DCkab</t>
  </si>
  <si>
    <t>kabeláž DC</t>
  </si>
  <si>
    <t>3540</t>
  </si>
  <si>
    <t>K1</t>
  </si>
  <si>
    <t>AC kabel  4x50</t>
  </si>
  <si>
    <t>360</t>
  </si>
  <si>
    <t>K2</t>
  </si>
  <si>
    <t>AC gumový kabel slaněný Cu 4x35</t>
  </si>
  <si>
    <t>80</t>
  </si>
  <si>
    <t>K3</t>
  </si>
  <si>
    <t>vodič CYA 1x6</t>
  </si>
  <si>
    <t>K4</t>
  </si>
  <si>
    <t>jednožilový kabel  1x6 zž</t>
  </si>
  <si>
    <t>150</t>
  </si>
  <si>
    <t>K5</t>
  </si>
  <si>
    <t>jednožilový kabel  1x35 zž</t>
  </si>
  <si>
    <t>230</t>
  </si>
  <si>
    <t>malby</t>
  </si>
  <si>
    <t>malby celkem</t>
  </si>
  <si>
    <t>m2</t>
  </si>
  <si>
    <t>43,875</t>
  </si>
  <si>
    <t>112/2020/sk - FVE - na objektech č.88,č.96,č.97</t>
  </si>
  <si>
    <t>opt</t>
  </si>
  <si>
    <t>počet optimizérů</t>
  </si>
  <si>
    <t>296</t>
  </si>
  <si>
    <t>pal</t>
  </si>
  <si>
    <t>počet panelů</t>
  </si>
  <si>
    <t>590</t>
  </si>
  <si>
    <t>penpříč</t>
  </si>
  <si>
    <t>penetrace příček vestavba</t>
  </si>
  <si>
    <t>56</t>
  </si>
  <si>
    <t>podhlSDK</t>
  </si>
  <si>
    <t>podhled SDK</t>
  </si>
  <si>
    <t>26,325</t>
  </si>
  <si>
    <t>podlvest</t>
  </si>
  <si>
    <t>podlaha vestavby</t>
  </si>
  <si>
    <t>17,5</t>
  </si>
  <si>
    <t>předst</t>
  </si>
  <si>
    <t>předstěna SDK</t>
  </si>
  <si>
    <t>17,55</t>
  </si>
  <si>
    <t>stř</t>
  </si>
  <si>
    <t>montáž střídačů</t>
  </si>
  <si>
    <t>žlab100</t>
  </si>
  <si>
    <t>žalb 100mm</t>
  </si>
  <si>
    <t>žlab50</t>
  </si>
  <si>
    <t>žlab 50mm</t>
  </si>
  <si>
    <t>200</t>
  </si>
  <si>
    <t>žlabdrat</t>
  </si>
  <si>
    <t>žlab drátěný</t>
  </si>
  <si>
    <t>55</t>
  </si>
  <si>
    <t xml:space="preserve">    N01 - Dodávka a montáž FVE - solární panely</t>
  </si>
  <si>
    <t xml:space="preserve">    N02 - Dodávka a montáž FVE - podkonstrukce</t>
  </si>
  <si>
    <t xml:space="preserve">    N03 - Dodávka a montáž FVE - střídače</t>
  </si>
  <si>
    <t xml:space="preserve">    N04 - Dodávka a montáž FVE - část DC</t>
  </si>
  <si>
    <t xml:space="preserve">    N05 - Dodávka a montáž FVE - část AC</t>
  </si>
  <si>
    <t xml:space="preserve">    N06 - Dodávka a montáž FVE - dozbrojení stávajících rozvaděčů</t>
  </si>
  <si>
    <t xml:space="preserve">    N07 - Dodávka montáž FVE - stavební práce</t>
  </si>
  <si>
    <t xml:space="preserve">      071 - Stavební úpravy v objektu 96</t>
  </si>
  <si>
    <t xml:space="preserve">        0711 - Podlaha</t>
  </si>
  <si>
    <t xml:space="preserve">        0712 - Žebřík včetně zábradlí pro výstup,zábradlí</t>
  </si>
  <si>
    <t xml:space="preserve">        0713 - Vestavba místnosti pro sřídače</t>
  </si>
  <si>
    <t xml:space="preserve">      073 - Společné stavební práce</t>
  </si>
  <si>
    <t xml:space="preserve">        0733 - Propojení objektů č.96 a 97 lanem</t>
  </si>
  <si>
    <t xml:space="preserve">      072 - Stavební úpravy v objektu č.88</t>
  </si>
  <si>
    <t xml:space="preserve">    N08 - Dodávka a montáž FVE - hromosvody</t>
  </si>
  <si>
    <t xml:space="preserve">    N09 - Dodávka a montáž FVE - plošiny,jištění</t>
  </si>
  <si>
    <t xml:space="preserve">    N10 - Dodávka a montáž FVE - ostatní práce</t>
  </si>
  <si>
    <t xml:space="preserve">    N11 - Dodávka a montáž FVE - přesun hmot</t>
  </si>
  <si>
    <t xml:space="preserve">    N12 - Jistící systém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</si>
  <si>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</si>
  <si>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</si>
  <si>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</si>
  <si>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</si>
  <si>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</si>
  <si>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VRN9 - Ostatní náklady</t>
  </si>
  <si>
    <t>Dodávka a montáž FVE - solární panely</t>
  </si>
  <si>
    <t>01,01</t>
  </si>
  <si>
    <t>Montáž FV panelů na připravenou konstrukci,včetně zapojení kabelů</t>
  </si>
  <si>
    <t>1957686898</t>
  </si>
  <si>
    <t>Objekt č.97</t>
  </si>
  <si>
    <t>336</t>
  </si>
  <si>
    <t>Objekt č.96</t>
  </si>
  <si>
    <t>Objekt č.88 (kotelna)</t>
  </si>
  <si>
    <t>174</t>
  </si>
  <si>
    <t>01,02</t>
  </si>
  <si>
    <t>Fotovoltaický panel  400 Wp,krystalický</t>
  </si>
  <si>
    <t>-308258088</t>
  </si>
  <si>
    <t>01,03</t>
  </si>
  <si>
    <t>Zapojení a montáž zařízení pro optimilizaci výkonů</t>
  </si>
  <si>
    <t>613452139</t>
  </si>
  <si>
    <t>montáž výkonových optimizérů na nosnou konstrukci,či na panel</t>
  </si>
  <si>
    <t>archivace umístění optimizérů dle QR kódů</t>
  </si>
  <si>
    <t>vlepení QR kódů do stringových plánů</t>
  </si>
  <si>
    <t>01,04</t>
  </si>
  <si>
    <t xml:space="preserve">Výkonový optimizér  </t>
  </si>
  <si>
    <t>-272487493</t>
  </si>
  <si>
    <t>N02</t>
  </si>
  <si>
    <t>Dodávka a montáž FVE - podkonstrukce</t>
  </si>
  <si>
    <t>02,01</t>
  </si>
  <si>
    <t>Montáž nosné konstrukce pro objekty č.96 a č.97</t>
  </si>
  <si>
    <t>-285446547</t>
  </si>
  <si>
    <t>pro počet panelů</t>
  </si>
  <si>
    <t>336+80</t>
  </si>
  <si>
    <t>02,011</t>
  </si>
  <si>
    <t>nosná konstrukce pro střechy trapétové</t>
  </si>
  <si>
    <t>1628968571</t>
  </si>
  <si>
    <t>dle samostatného výpisu materiálu</t>
  </si>
  <si>
    <t>typ a množství jednotlivých komponentů bude předložen v rámci nabídkové ceny</t>
  </si>
  <si>
    <t>02,02</t>
  </si>
  <si>
    <t>Montáž nosné konstrukce pro objekt č.88</t>
  </si>
  <si>
    <t>-1661176302</t>
  </si>
  <si>
    <t>02,022</t>
  </si>
  <si>
    <t>nosná konstrukce západ-východ</t>
  </si>
  <si>
    <t>892561020</t>
  </si>
  <si>
    <t>02,03</t>
  </si>
  <si>
    <t xml:space="preserve">Kladení velkoformátové betonové dlažby-přitížení konstrukce </t>
  </si>
  <si>
    <t>1885680115</t>
  </si>
  <si>
    <t>dodávka dlaždic betonových hladkých 40x400x400 15kg</t>
  </si>
  <si>
    <t>pokládka dlaždic do připravené konstrukce dle rozpisu zátěží</t>
  </si>
  <si>
    <t>257</t>
  </si>
  <si>
    <t>741120101</t>
  </si>
  <si>
    <t xml:space="preserve">Montáž vodič Cu izolovaný plný jednožílový </t>
  </si>
  <si>
    <t>-645195387</t>
  </si>
  <si>
    <t>prospojení podkonstrukcí</t>
  </si>
  <si>
    <t>včetně konektorů a spojovacího materiálu</t>
  </si>
  <si>
    <t>34141358vl</t>
  </si>
  <si>
    <t>vodič ohebný s Cu jádrem propojovací 35 zž</t>
  </si>
  <si>
    <t>32</t>
  </si>
  <si>
    <t>1739796697</t>
  </si>
  <si>
    <t>150*1,05 'Přepočtené koeficientem množství</t>
  </si>
  <si>
    <t>N03</t>
  </si>
  <si>
    <t>Dodávka a montáž FVE - střídače</t>
  </si>
  <si>
    <t>03,01</t>
  </si>
  <si>
    <t>Montáž a zapojení střídače</t>
  </si>
  <si>
    <t>-1773173599</t>
  </si>
  <si>
    <t>montáž střídače složeného ze tří kusů 82,8kW</t>
  </si>
  <si>
    <t>pomocný materiál(hmoždinky,vruty)</t>
  </si>
  <si>
    <t>03,012</t>
  </si>
  <si>
    <t>Třífázový střídač se synergickou technologii</t>
  </si>
  <si>
    <t>-1951671859</t>
  </si>
  <si>
    <t>Speciálně navržený střídač pro práci s výkonovými optimizéry 82,8kW</t>
  </si>
  <si>
    <t>03,02</t>
  </si>
  <si>
    <t>D+M tlačítko central stop FVE</t>
  </si>
  <si>
    <t>-1403851043</t>
  </si>
  <si>
    <t>03,03</t>
  </si>
  <si>
    <t>Monitoring - integrovaný ve střídači,včetně přepěťoové ochrany</t>
  </si>
  <si>
    <t>-130942594</t>
  </si>
  <si>
    <t>N04</t>
  </si>
  <si>
    <t>Dodávka a montáž FVE - část DC</t>
  </si>
  <si>
    <t>741110311</t>
  </si>
  <si>
    <t>Montáž trubka ochranná do krabic plastová tuhá D do 40 mm uložená volně</t>
  </si>
  <si>
    <t>1980573134</t>
  </si>
  <si>
    <t>34571350</t>
  </si>
  <si>
    <t>trubka elektroinstalační ohebná dvouplášťová korugovaná (chránička) D 32/40mm, HDPE+LDPE</t>
  </si>
  <si>
    <t>597147955</t>
  </si>
  <si>
    <t>741120101Vl</t>
  </si>
  <si>
    <t>Montáž vodičů DC včetně konektorů ,položení,oživení</t>
  </si>
  <si>
    <t>1575422706</t>
  </si>
  <si>
    <t>kabeláž pro +.- - červený a modrý</t>
  </si>
  <si>
    <t>upevnění páskami ke konstrukci</t>
  </si>
  <si>
    <t>590*6</t>
  </si>
  <si>
    <t>34121002Vl</t>
  </si>
  <si>
    <t>solární vodič do 4mm2/1500V,UV odolný</t>
  </si>
  <si>
    <t>554594729</t>
  </si>
  <si>
    <t>3540*1,1 'Přepočtené koeficientem množství</t>
  </si>
  <si>
    <t>34121003Vl</t>
  </si>
  <si>
    <t>konektory MC4 plus</t>
  </si>
  <si>
    <t>1663267</t>
  </si>
  <si>
    <t>34121004Vl</t>
  </si>
  <si>
    <t>konektory MC4 minus</t>
  </si>
  <si>
    <t>1793146720</t>
  </si>
  <si>
    <t>34121005Vl</t>
  </si>
  <si>
    <t>páska zdrhovací UV odolná pro venkovní použití délky 350mm</t>
  </si>
  <si>
    <t>-623462878</t>
  </si>
  <si>
    <t>741130003</t>
  </si>
  <si>
    <t>Ukončení vodič izolovaný do 4 mm2 v rozváděči nebo na přístroji</t>
  </si>
  <si>
    <t>304234291</t>
  </si>
  <si>
    <t>18*2*2</t>
  </si>
  <si>
    <t>741210121</t>
  </si>
  <si>
    <t>Montáž rozváděčů , hliníkových nebo plastových - montáž včetně vyzbrojení</t>
  </si>
  <si>
    <t>1909444561</t>
  </si>
  <si>
    <t>pro zajištění měření jednotlivých FVE</t>
  </si>
  <si>
    <t>výstup povelů regulace výkonů pro střídače  FVE</t>
  </si>
  <si>
    <t>včetně panelu pro osazení vybavení</t>
  </si>
  <si>
    <t>3x pro  82,8kW</t>
  </si>
  <si>
    <t>35711651</t>
  </si>
  <si>
    <t>Ocelový nastěnný rozvaděč 600x1200x250</t>
  </si>
  <si>
    <t>1178748637</t>
  </si>
  <si>
    <t>3570001a</t>
  </si>
  <si>
    <t xml:space="preserve">Svodič přepětí DC, In=20kA/Up=2,8kV, 2P, tř. 1+2 (B+C), s pomocným kontaktem </t>
  </si>
  <si>
    <t>262215659</t>
  </si>
  <si>
    <t>3570006a</t>
  </si>
  <si>
    <t>Kapsa na dokumentaci</t>
  </si>
  <si>
    <t>248916674</t>
  </si>
  <si>
    <t>28</t>
  </si>
  <si>
    <t>3570007a</t>
  </si>
  <si>
    <t>Popisky štítky</t>
  </si>
  <si>
    <t>-1870682822</t>
  </si>
  <si>
    <t>29</t>
  </si>
  <si>
    <t>3570008a</t>
  </si>
  <si>
    <t>Vodič 16 mm2</t>
  </si>
  <si>
    <t>-1626381779</t>
  </si>
  <si>
    <t>35700009a</t>
  </si>
  <si>
    <t>Vývodky Pg9 + matice+ těsnění</t>
  </si>
  <si>
    <t>-337376137</t>
  </si>
  <si>
    <t>31</t>
  </si>
  <si>
    <t>35700010a</t>
  </si>
  <si>
    <t>Kusová zkouška + výrobní dokumentace</t>
  </si>
  <si>
    <t>-721677068</t>
  </si>
  <si>
    <t>741811003</t>
  </si>
  <si>
    <t>Kontrola rozvaděč nn Si-usměrňovač nebo měnič</t>
  </si>
  <si>
    <t>-450059071</t>
  </si>
  <si>
    <t>33</t>
  </si>
  <si>
    <t>741910411</t>
  </si>
  <si>
    <t>Montáž žlab kovový šířky do 50 mm bez víka</t>
  </si>
  <si>
    <t>-1049883287</t>
  </si>
  <si>
    <t>34</t>
  </si>
  <si>
    <t>34575493Vl</t>
  </si>
  <si>
    <t xml:space="preserve">žlab kabelový perforovaný pozinkovaný  3m 50/50     </t>
  </si>
  <si>
    <t>-429503552</t>
  </si>
  <si>
    <t>35</t>
  </si>
  <si>
    <t>34575494Vl</t>
  </si>
  <si>
    <t>spojka žlabu 50/50</t>
  </si>
  <si>
    <t>486808855</t>
  </si>
  <si>
    <t>145</t>
  </si>
  <si>
    <t>36</t>
  </si>
  <si>
    <t>34575495Vl</t>
  </si>
  <si>
    <t>držák víka žlabu 50/50</t>
  </si>
  <si>
    <t>258449792</t>
  </si>
  <si>
    <t>400</t>
  </si>
  <si>
    <t>37</t>
  </si>
  <si>
    <t>34575496Vl</t>
  </si>
  <si>
    <t>spojovací sada žlabu 50/50</t>
  </si>
  <si>
    <t>bal</t>
  </si>
  <si>
    <t>-1317402983</t>
  </si>
  <si>
    <t>38</t>
  </si>
  <si>
    <t>34575497Vl</t>
  </si>
  <si>
    <t>ochranný obvodový lem žlabu 50/50</t>
  </si>
  <si>
    <t>-1759686542</t>
  </si>
  <si>
    <t>39</t>
  </si>
  <si>
    <t>34575498Vl</t>
  </si>
  <si>
    <t>podpěra žlabu 50/50</t>
  </si>
  <si>
    <t>1540574711</t>
  </si>
  <si>
    <t>pro střechu kotelny</t>
  </si>
  <si>
    <t>standartně se používá podpěry hromosvodu,betonová kostka s plastovýnm rámem</t>
  </si>
  <si>
    <t>34575606Vl</t>
  </si>
  <si>
    <t>koleno  žlabu  50/50 včetně víka</t>
  </si>
  <si>
    <t>-1400224564</t>
  </si>
  <si>
    <t>41</t>
  </si>
  <si>
    <t>741910412</t>
  </si>
  <si>
    <t>Montáž žlab kovový šířky do 100 mm bez víka</t>
  </si>
  <si>
    <t>1366784101</t>
  </si>
  <si>
    <t>42</t>
  </si>
  <si>
    <t>34575499Vl</t>
  </si>
  <si>
    <t>žlab kabelový perforovaný pozinkovaný  3m 50/100</t>
  </si>
  <si>
    <t>-1499915504</t>
  </si>
  <si>
    <t>43</t>
  </si>
  <si>
    <t>34575500Vl</t>
  </si>
  <si>
    <t>spojka žlabu 50/100</t>
  </si>
  <si>
    <t>1777174742</t>
  </si>
  <si>
    <t>44</t>
  </si>
  <si>
    <t>34575501Vl</t>
  </si>
  <si>
    <t>držák víka žlabu 50/100</t>
  </si>
  <si>
    <t>-1115473745</t>
  </si>
  <si>
    <t>45</t>
  </si>
  <si>
    <t>34575502Vl</t>
  </si>
  <si>
    <t>spojovací sada žlabu 50/100</t>
  </si>
  <si>
    <t>1460650224</t>
  </si>
  <si>
    <t>46</t>
  </si>
  <si>
    <t>34575503Vl</t>
  </si>
  <si>
    <t>ochranný obvodový lem žlabu 50/100</t>
  </si>
  <si>
    <t>-1695921300</t>
  </si>
  <si>
    <t>47</t>
  </si>
  <si>
    <t>741910413</t>
  </si>
  <si>
    <t>Montáž žlab kovový šířky do 125 mm bez víka</t>
  </si>
  <si>
    <t>973828809</t>
  </si>
  <si>
    <t>uvnitř místností</t>
  </si>
  <si>
    <t>podvěšení pod stávající žlab</t>
  </si>
  <si>
    <t>48</t>
  </si>
  <si>
    <t>34575610Vl</t>
  </si>
  <si>
    <t>Žlab drátěný 150/100</t>
  </si>
  <si>
    <t>-868225533</t>
  </si>
  <si>
    <t>žlabdr</t>
  </si>
  <si>
    <t>49</t>
  </si>
  <si>
    <t>34575611Vl</t>
  </si>
  <si>
    <t>spojka drátěného žlabu 150/100</t>
  </si>
  <si>
    <t>114248623</t>
  </si>
  <si>
    <t>50</t>
  </si>
  <si>
    <t>34575612Vl</t>
  </si>
  <si>
    <t>nosník drátěného žlabu včetně příslušenství</t>
  </si>
  <si>
    <t>-2010782320</t>
  </si>
  <si>
    <t>51</t>
  </si>
  <si>
    <t>34575613Vl</t>
  </si>
  <si>
    <t>podpěra drátěného žlabu včetně příslušenství</t>
  </si>
  <si>
    <t>-640284512</t>
  </si>
  <si>
    <t>včetně závitových tyčí,matek</t>
  </si>
  <si>
    <t>52</t>
  </si>
  <si>
    <t>741910421</t>
  </si>
  <si>
    <t>Montáž žlab kovový - uzavření víkem</t>
  </si>
  <si>
    <t>443935951</t>
  </si>
  <si>
    <t>žlab100+žlab50</t>
  </si>
  <si>
    <t>53</t>
  </si>
  <si>
    <t>34575600Vl</t>
  </si>
  <si>
    <t>Víko žlabu šířky 50 - pozink</t>
  </si>
  <si>
    <t>1664303048</t>
  </si>
  <si>
    <t>54</t>
  </si>
  <si>
    <t>34575601Vl</t>
  </si>
  <si>
    <t>Víko žlabu šířky 100 - pozink</t>
  </si>
  <si>
    <t>440704805</t>
  </si>
  <si>
    <t>N05</t>
  </si>
  <si>
    <t>Dodávka a montáž FVE - část AC</t>
  </si>
  <si>
    <t>741112023</t>
  </si>
  <si>
    <t>Montáž krabice nástěnná plastová čtyřhranná do 250x250 mm - pro přesvorkování kabelu 4x50</t>
  </si>
  <si>
    <t>762711338</t>
  </si>
  <si>
    <t>dodávka a montáž</t>
  </si>
  <si>
    <t>741120103Vl</t>
  </si>
  <si>
    <t>Montáž vodičů AC ,včetně instalace,oživení,zapojení</t>
  </si>
  <si>
    <t>1648936221</t>
  </si>
  <si>
    <t>AC kabel silový 4x50</t>
  </si>
  <si>
    <t>AC kabel silový-R  4x50</t>
  </si>
  <si>
    <t>AC gumový kabel slaněné jádro 4x50 černý</t>
  </si>
  <si>
    <t>57</t>
  </si>
  <si>
    <t>34111620Vl</t>
  </si>
  <si>
    <t>AC kabel 1 silový kabel R  4x50</t>
  </si>
  <si>
    <t>1418610060</t>
  </si>
  <si>
    <t>80*1,05 'Přepočtené koeficientem množství</t>
  </si>
  <si>
    <t>58</t>
  </si>
  <si>
    <t>34111620R</t>
  </si>
  <si>
    <t>AC gumový kabel slaněný Cu 4x50</t>
  </si>
  <si>
    <t>-1332203377</t>
  </si>
  <si>
    <t>360*1,05 'Přepočtené koeficientem množství</t>
  </si>
  <si>
    <t>59</t>
  </si>
  <si>
    <t>34141358VlI</t>
  </si>
  <si>
    <t>AC gumový kabel slaněný  4x50 černý</t>
  </si>
  <si>
    <t>-1248820031</t>
  </si>
  <si>
    <t>30*1,05 'Přepočtené koeficientem množství</t>
  </si>
  <si>
    <t>60</t>
  </si>
  <si>
    <t>34141356VlI</t>
  </si>
  <si>
    <t>-646206621</t>
  </si>
  <si>
    <t>61</t>
  </si>
  <si>
    <t>34141356VlII</t>
  </si>
  <si>
    <t>1049070890</t>
  </si>
  <si>
    <t>62</t>
  </si>
  <si>
    <t>741130004</t>
  </si>
  <si>
    <t>Ukončení vodičů izolovaný do 6 mm2 v rozváděči nebo na přístroji</t>
  </si>
  <si>
    <t>-446612697</t>
  </si>
  <si>
    <t>63</t>
  </si>
  <si>
    <t>741136003</t>
  </si>
  <si>
    <t>Propojení kabel celoplastový spojkou venkovní smršťovací do 1 kV 4x50-70 mm2</t>
  </si>
  <si>
    <t>-758040222</t>
  </si>
  <si>
    <t>Dodávka a montáž</t>
  </si>
  <si>
    <t>64</t>
  </si>
  <si>
    <t>741210121R</t>
  </si>
  <si>
    <t>Montáž rozváděčů - montáž  vyzbrojení AC</t>
  </si>
  <si>
    <t>-1204767433</t>
  </si>
  <si>
    <t>pro zajištění jednotlivých FVE</t>
  </si>
  <si>
    <t>včetně prokabelování a montáže vyzbrojení</t>
  </si>
  <si>
    <t>65</t>
  </si>
  <si>
    <t>3570002</t>
  </si>
  <si>
    <t xml:space="preserve">Svodič přepětí AC, In=30kA/Up=1,5kV, 3P, tř. 1+2 (B+C), s pomocným kontaktem </t>
  </si>
  <si>
    <t>-341894372</t>
  </si>
  <si>
    <t>66</t>
  </si>
  <si>
    <t>3570003</t>
  </si>
  <si>
    <t>Jistič B 150A/3</t>
  </si>
  <si>
    <t>-943719425</t>
  </si>
  <si>
    <t>67</t>
  </si>
  <si>
    <t>3570004</t>
  </si>
  <si>
    <t>Jistič B 16A/1</t>
  </si>
  <si>
    <t>-1872281802</t>
  </si>
  <si>
    <t>68</t>
  </si>
  <si>
    <t>3570005</t>
  </si>
  <si>
    <t>Jistič B 10A/1</t>
  </si>
  <si>
    <t>2083740544</t>
  </si>
  <si>
    <t>69</t>
  </si>
  <si>
    <t>3570006</t>
  </si>
  <si>
    <t>Jistič B 2A/3</t>
  </si>
  <si>
    <t>-1085810297</t>
  </si>
  <si>
    <t>70</t>
  </si>
  <si>
    <t>3570007</t>
  </si>
  <si>
    <t>Instalační relé 6A/1xCO/230V</t>
  </si>
  <si>
    <t>-850356762</t>
  </si>
  <si>
    <t>71</t>
  </si>
  <si>
    <t>3570008</t>
  </si>
  <si>
    <t>Instalační stykač 160A/3P/230V</t>
  </si>
  <si>
    <t>-417239014</t>
  </si>
  <si>
    <t>72</t>
  </si>
  <si>
    <t>3570009</t>
  </si>
  <si>
    <t>Pomocný kontakt stykače 1x CO</t>
  </si>
  <si>
    <t>-307067551</t>
  </si>
  <si>
    <t>73</t>
  </si>
  <si>
    <t>35700010</t>
  </si>
  <si>
    <t>Odpínač válcových pojistek OPV-3P/22</t>
  </si>
  <si>
    <t>-1064211330</t>
  </si>
  <si>
    <t>74</t>
  </si>
  <si>
    <t>35700011</t>
  </si>
  <si>
    <t>Válcová pojistková vložka PV22 125A gG</t>
  </si>
  <si>
    <t>437928570</t>
  </si>
  <si>
    <t>75</t>
  </si>
  <si>
    <t>35700012</t>
  </si>
  <si>
    <t>Ekvipotenciální přípojnice, min. 10 svorek, 9x pro vodiče pr. 16mm, 1x pro vodič pr. 35mm</t>
  </si>
  <si>
    <t>-226594634</t>
  </si>
  <si>
    <t>76</t>
  </si>
  <si>
    <t>35700013</t>
  </si>
  <si>
    <t>Kontrolka LED, na dveře rozváděče, 230V</t>
  </si>
  <si>
    <t>-810803400</t>
  </si>
  <si>
    <t>77</t>
  </si>
  <si>
    <t>35700014</t>
  </si>
  <si>
    <t>Frekvenční ochrana UF 300</t>
  </si>
  <si>
    <t>1600797744</t>
  </si>
  <si>
    <t>78</t>
  </si>
  <si>
    <t>35700015</t>
  </si>
  <si>
    <t>Můstky, svorkovnice, svorky</t>
  </si>
  <si>
    <t>339005475</t>
  </si>
  <si>
    <t>79</t>
  </si>
  <si>
    <t>35700016</t>
  </si>
  <si>
    <t>Prokabelování</t>
  </si>
  <si>
    <t>744219264</t>
  </si>
  <si>
    <t>35700011a</t>
  </si>
  <si>
    <t>RSA svorky</t>
  </si>
  <si>
    <t>549034178</t>
  </si>
  <si>
    <t>81</t>
  </si>
  <si>
    <t>35700012a</t>
  </si>
  <si>
    <t>Sběrnice PE</t>
  </si>
  <si>
    <t>1597011050</t>
  </si>
  <si>
    <t>82</t>
  </si>
  <si>
    <t>35700013a</t>
  </si>
  <si>
    <t>Rozvaděčový kanál</t>
  </si>
  <si>
    <t>-408524048</t>
  </si>
  <si>
    <t>83</t>
  </si>
  <si>
    <t>35700014a</t>
  </si>
  <si>
    <t>Dutinky</t>
  </si>
  <si>
    <t>1819678919</t>
  </si>
  <si>
    <t>84</t>
  </si>
  <si>
    <t>35700017</t>
  </si>
  <si>
    <t>Drobný instalační materiál</t>
  </si>
  <si>
    <t>-635171177</t>
  </si>
  <si>
    <t>85</t>
  </si>
  <si>
    <t>35700018</t>
  </si>
  <si>
    <t>FVE cejch</t>
  </si>
  <si>
    <t>-78084561</t>
  </si>
  <si>
    <t>podružné měření</t>
  </si>
  <si>
    <t>86</t>
  </si>
  <si>
    <t>741811021</t>
  </si>
  <si>
    <t>1917155605</t>
  </si>
  <si>
    <t>N06</t>
  </si>
  <si>
    <t>Dodávka a montáž FVE - dozbrojení stávajících rozvaděčů</t>
  </si>
  <si>
    <t>87</t>
  </si>
  <si>
    <t>741320196</t>
  </si>
  <si>
    <t>Montáž jističů třípólových nn do 160 A ve skříni se signálním kontaktem</t>
  </si>
  <si>
    <t>1496262242</t>
  </si>
  <si>
    <t>Dozbrojení stávajícího rozvaděče RMS01, nový jistič 3x 150A, zapojení kabelu od FVE 01</t>
  </si>
  <si>
    <t>Dozbrojení stávajícího rozvaděče RMS01, nový jistič 3x 150A, zapojení kabelu od FVE 02</t>
  </si>
  <si>
    <t>Dozbrojení stávajícího rozvaděče RM01, nový jistič 3x 150A, zapojení kabelu od FVE 03</t>
  </si>
  <si>
    <t>88</t>
  </si>
  <si>
    <t>35822598</t>
  </si>
  <si>
    <t xml:space="preserve">jistič 3-pól. L - vedení, In = 150A, </t>
  </si>
  <si>
    <t>-1003886368</t>
  </si>
  <si>
    <t>89</t>
  </si>
  <si>
    <t>741331032</t>
  </si>
  <si>
    <t>Montáž elektroměru třífázového bez zapojení vodičů - výměna elektroměru v RE</t>
  </si>
  <si>
    <t>-899217582</t>
  </si>
  <si>
    <t>90</t>
  </si>
  <si>
    <t>3450001</t>
  </si>
  <si>
    <t>chytrý elktroměr dle TS</t>
  </si>
  <si>
    <t>1587271</t>
  </si>
  <si>
    <t>demontáž stávajícího</t>
  </si>
  <si>
    <t>montáž nového</t>
  </si>
  <si>
    <t>elektroměr pro všechny objekty</t>
  </si>
  <si>
    <t>91</t>
  </si>
  <si>
    <t>741390972Vl</t>
  </si>
  <si>
    <t>Dozbrojení stávajícího rozvaděče hlavní rozvodna NN - napájení dispečerského řízení</t>
  </si>
  <si>
    <t>1347127082</t>
  </si>
  <si>
    <t xml:space="preserve">Montáž </t>
  </si>
  <si>
    <t>92</t>
  </si>
  <si>
    <t>37422121</t>
  </si>
  <si>
    <t>MTN 22kV</t>
  </si>
  <si>
    <t>257990260</t>
  </si>
  <si>
    <t>93</t>
  </si>
  <si>
    <t>37422122</t>
  </si>
  <si>
    <t>MTP 22kV</t>
  </si>
  <si>
    <t>963612362</t>
  </si>
  <si>
    <t>94</t>
  </si>
  <si>
    <t>742121002</t>
  </si>
  <si>
    <t>Montáž kabelů sdělovacích pro vnitřní rozvody přes 15 žil - pro monitoring</t>
  </si>
  <si>
    <t>427334553</t>
  </si>
  <si>
    <t>120</t>
  </si>
  <si>
    <t>95</t>
  </si>
  <si>
    <t>34121065</t>
  </si>
  <si>
    <t>kabel sdělovací s Cu jádrem 20x2x0,5mm (SYKFY)</t>
  </si>
  <si>
    <t>-657341098</t>
  </si>
  <si>
    <t>120*1,2 'Přepočtené koeficientem množství</t>
  </si>
  <si>
    <t>96</t>
  </si>
  <si>
    <t>742121003Vl</t>
  </si>
  <si>
    <t>Montáž a uvedení do provozu wifi bezdrátové komunikace mezi jednotkami, včetně otestování</t>
  </si>
  <si>
    <t>310895886</t>
  </si>
  <si>
    <t>97</t>
  </si>
  <si>
    <t>741990062Vl</t>
  </si>
  <si>
    <t>-1298354081</t>
  </si>
  <si>
    <t xml:space="preserve">fixní částka </t>
  </si>
  <si>
    <t>N07</t>
  </si>
  <si>
    <t>Dodávka montáž FVE - stavební práce</t>
  </si>
  <si>
    <t>071</t>
  </si>
  <si>
    <t>Stavební úpravy v objektu 96</t>
  </si>
  <si>
    <t>0711</t>
  </si>
  <si>
    <t>Podlaha</t>
  </si>
  <si>
    <t>98</t>
  </si>
  <si>
    <t>762511143</t>
  </si>
  <si>
    <t>Podlahové kce podkladové z cementotřískových desek tl 16 mm na sraz šroubovaných</t>
  </si>
  <si>
    <t>-1921305637</t>
  </si>
  <si>
    <t>překrytí desek OSB,vzájmné prošroubování</t>
  </si>
  <si>
    <t>99</t>
  </si>
  <si>
    <t>762511227</t>
  </si>
  <si>
    <t>Podlahové kce podkladové z desek OSB tl 25 mm nebroušených na pero a drážku lepených</t>
  </si>
  <si>
    <t>-6076752</t>
  </si>
  <si>
    <t>100</t>
  </si>
  <si>
    <t>762512261</t>
  </si>
  <si>
    <t>Montáž podlahové kce podkladového roštu</t>
  </si>
  <si>
    <t>1036704578</t>
  </si>
  <si>
    <t>101</t>
  </si>
  <si>
    <t>60512125</t>
  </si>
  <si>
    <t>hranol stavební řezivo průřezu do 120cm2 do dl 6m</t>
  </si>
  <si>
    <t>m3</t>
  </si>
  <si>
    <t>-523901148</t>
  </si>
  <si>
    <t>60*0,05*0,05</t>
  </si>
  <si>
    <t>102</t>
  </si>
  <si>
    <t>762595001</t>
  </si>
  <si>
    <t>Spojovací prostředky pro položení dřevěných podlah a zakrytí kanálů</t>
  </si>
  <si>
    <t>-966984144</t>
  </si>
  <si>
    <t>103</t>
  </si>
  <si>
    <t>998762101</t>
  </si>
  <si>
    <t>Přesun hmot tonážní pro kce tesařské v objektech v do 6 m</t>
  </si>
  <si>
    <t>t</t>
  </si>
  <si>
    <t>-550238926</t>
  </si>
  <si>
    <t>104</t>
  </si>
  <si>
    <t>998762181</t>
  </si>
  <si>
    <t>Příplatek k přesunu hmot tonážní 762 prováděný bez použití mechanizace</t>
  </si>
  <si>
    <t>-1589452178</t>
  </si>
  <si>
    <t>0712</t>
  </si>
  <si>
    <t>Žebřík včetně zábradlí pro výstup,zábradlí</t>
  </si>
  <si>
    <t>105</t>
  </si>
  <si>
    <t>767995115R</t>
  </si>
  <si>
    <t>Montáž a dodávka kompozitního žebříku</t>
  </si>
  <si>
    <t>-760192607</t>
  </si>
  <si>
    <t xml:space="preserve">dodávka a montáž žebříku </t>
  </si>
  <si>
    <t>povrchová úprava žárový pozink</t>
  </si>
  <si>
    <t>ochranný rám,výlezová madla</t>
  </si>
  <si>
    <t>přesný rozměr a umístění doměřit při realizaci</t>
  </si>
  <si>
    <t>výška cca 4m</t>
  </si>
  <si>
    <t>106</t>
  </si>
  <si>
    <t>767163101</t>
  </si>
  <si>
    <t>Montáž přímého kovového zábradlí z dílců do zdiva nebo lehčeného betonu v rovině</t>
  </si>
  <si>
    <t>2038147705</t>
  </si>
  <si>
    <t>kotvení do zdi</t>
  </si>
  <si>
    <t>107</t>
  </si>
  <si>
    <t>55342281</t>
  </si>
  <si>
    <t>zábradlí s prutovou výplní, kotvení do zdi</t>
  </si>
  <si>
    <t>226557418</t>
  </si>
  <si>
    <t>0713</t>
  </si>
  <si>
    <t>Vestavba místnosti pro sřídače</t>
  </si>
  <si>
    <t>108</t>
  </si>
  <si>
    <t>R</t>
  </si>
  <si>
    <t>741A1021</t>
  </si>
  <si>
    <t>Elektroinstalace  místnosti střídačů - dodávka a montáž</t>
  </si>
  <si>
    <t>soubor</t>
  </si>
  <si>
    <t>-1339583306</t>
  </si>
  <si>
    <t>2 x zářivkové svítidlo</t>
  </si>
  <si>
    <t>1x vypínač</t>
  </si>
  <si>
    <t>1x dvojzásuvka</t>
  </si>
  <si>
    <t>30m CyKy 2,5*3</t>
  </si>
  <si>
    <t>10m CyKy 1,5*3</t>
  </si>
  <si>
    <t>1 x propojovací krabice kulatá</t>
  </si>
  <si>
    <t>montáž</t>
  </si>
  <si>
    <t>1*0,5 'Přepočtené koeficientem množství</t>
  </si>
  <si>
    <t>109</t>
  </si>
  <si>
    <t>742190004R</t>
  </si>
  <si>
    <t>Požárně těsnící materiál do prostupu - pro prostupy kabeláčí</t>
  </si>
  <si>
    <t>1094147653</t>
  </si>
  <si>
    <t>2+2</t>
  </si>
  <si>
    <t>110</t>
  </si>
  <si>
    <t>751398022</t>
  </si>
  <si>
    <t>Mtž větrací mřížky stěnové do 0,100 m2</t>
  </si>
  <si>
    <t>-1216185996</t>
  </si>
  <si>
    <t>111</t>
  </si>
  <si>
    <t>75100001</t>
  </si>
  <si>
    <t>Mřížka požární odvětrávací do sádrokartonové příčky EI 45</t>
  </si>
  <si>
    <t>-227947363</t>
  </si>
  <si>
    <t>112</t>
  </si>
  <si>
    <t>763111326</t>
  </si>
  <si>
    <t>SDK příčka tl 125 mm profil CW+UW 100 desky 1xDF 12,5 s izolací EI 45 Rw do 51 dB</t>
  </si>
  <si>
    <t>-1911742520</t>
  </si>
  <si>
    <t>(3+5,5+3)*2,8</t>
  </si>
  <si>
    <t>113</t>
  </si>
  <si>
    <t>763111713</t>
  </si>
  <si>
    <t>SDK příčka ukončení ve volném prostoru</t>
  </si>
  <si>
    <t>1464222985</t>
  </si>
  <si>
    <t>3+5,5+3</t>
  </si>
  <si>
    <t>114</t>
  </si>
  <si>
    <t>763111714</t>
  </si>
  <si>
    <t>SDK příčka zalomení</t>
  </si>
  <si>
    <t>1797889032</t>
  </si>
  <si>
    <t>2,8*2</t>
  </si>
  <si>
    <t>115</t>
  </si>
  <si>
    <t>763111717</t>
  </si>
  <si>
    <t>SDK příčka základní penetrační nátěr (oboustranně)</t>
  </si>
  <si>
    <t>-35497106</t>
  </si>
  <si>
    <t>(3+5,5+3)*2,8*2-2,8*3</t>
  </si>
  <si>
    <t>116</t>
  </si>
  <si>
    <t>763111723</t>
  </si>
  <si>
    <t>SDK příčka Al úhelník k ochraně rohů</t>
  </si>
  <si>
    <t>-1123552268</t>
  </si>
  <si>
    <t>117</t>
  </si>
  <si>
    <t>763131714</t>
  </si>
  <si>
    <t>SDK podhled základní penetrační nátěr</t>
  </si>
  <si>
    <t>-848196743</t>
  </si>
  <si>
    <t>118</t>
  </si>
  <si>
    <t>763132261</t>
  </si>
  <si>
    <t>SDK podhled samostatný požární předěl 2xDF 12,5 mm bez TI EI 45 dvouvrstvá spodní kce CD+UD  D131</t>
  </si>
  <si>
    <t>-1243052471</t>
  </si>
  <si>
    <t>119</t>
  </si>
  <si>
    <t>763181311</t>
  </si>
  <si>
    <t>Montáž jednokřídlové kovové zárubně SDK příčka</t>
  </si>
  <si>
    <t>-472637709</t>
  </si>
  <si>
    <t>55331562</t>
  </si>
  <si>
    <t>zárubeň jednokřídlá ocelová do SDK příčky s protipožární úpravou tl stěny 110-150mm rozměru 800/1970, 2100mm</t>
  </si>
  <si>
    <t>-47735265</t>
  </si>
  <si>
    <t>121</t>
  </si>
  <si>
    <t>766660021</t>
  </si>
  <si>
    <t>Montáž dveřních křídel otvíravých jednokřídlových š do 0,8 m požárních do ocelové zárubně</t>
  </si>
  <si>
    <t>700624066</t>
  </si>
  <si>
    <t>včetně montáže kování a zámku</t>
  </si>
  <si>
    <t>122</t>
  </si>
  <si>
    <t>55341182</t>
  </si>
  <si>
    <t>dveře jednokřídlé ocelové protipožární EW 15, 30, 45 D1 speciální zárubeň 800x1970mm</t>
  </si>
  <si>
    <t>67679015</t>
  </si>
  <si>
    <t>včetně kování a zámku</t>
  </si>
  <si>
    <t>123</t>
  </si>
  <si>
    <t>776261111</t>
  </si>
  <si>
    <t>Lepení pásů z pryže standardním lepidlem</t>
  </si>
  <si>
    <t>423419551</t>
  </si>
  <si>
    <t>3,5*5</t>
  </si>
  <si>
    <t>124</t>
  </si>
  <si>
    <t>28410241</t>
  </si>
  <si>
    <t xml:space="preserve">krytina podlahová homogenní elektrostaticky vodivá </t>
  </si>
  <si>
    <t>-103063625</t>
  </si>
  <si>
    <t>17,5*1,1 'Přepočtené koeficientem množství</t>
  </si>
  <si>
    <t>125</t>
  </si>
  <si>
    <t>784211101</t>
  </si>
  <si>
    <t>Dvojnásobné bílé malby ze směsí za mokra výborně otěruvzdorných v místnostech výšky do 3,80 m</t>
  </si>
  <si>
    <t>-1050252693</t>
  </si>
  <si>
    <t>penpříč*2+podlvest</t>
  </si>
  <si>
    <t>073</t>
  </si>
  <si>
    <t>Společné stavební práce</t>
  </si>
  <si>
    <t>0733</t>
  </si>
  <si>
    <t>Propojení objektů č.96 a 97 lanem</t>
  </si>
  <si>
    <t>126</t>
  </si>
  <si>
    <t>7670001</t>
  </si>
  <si>
    <t>Natažení lana</t>
  </si>
  <si>
    <t>1816019045</t>
  </si>
  <si>
    <t>montáž napínáků a úchytového ocelového aka</t>
  </si>
  <si>
    <t>montáž držáků chrániček</t>
  </si>
  <si>
    <t>127</t>
  </si>
  <si>
    <t>767001m</t>
  </si>
  <si>
    <t>Lano ocelové 12mm</t>
  </si>
  <si>
    <t>723661879</t>
  </si>
  <si>
    <t>128</t>
  </si>
  <si>
    <t>767002m</t>
  </si>
  <si>
    <t>lanový napínák oko-hák</t>
  </si>
  <si>
    <t>-1530542429</t>
  </si>
  <si>
    <t>129</t>
  </si>
  <si>
    <t>7670003m</t>
  </si>
  <si>
    <t>lanové svorky</t>
  </si>
  <si>
    <t>-516332129</t>
  </si>
  <si>
    <t>130</t>
  </si>
  <si>
    <t>767000m</t>
  </si>
  <si>
    <t>oko pro provléknutí lanového napínáku</t>
  </si>
  <si>
    <t>-29545979</t>
  </si>
  <si>
    <t>atypický výrobek</t>
  </si>
  <si>
    <t>oko se závitem na provléknutí lana</t>
  </si>
  <si>
    <t>montáž do připraveného úhelníku</t>
  </si>
  <si>
    <t>matky ,podložky</t>
  </si>
  <si>
    <t>technická dokumentace</t>
  </si>
  <si>
    <t>131</t>
  </si>
  <si>
    <t>7670005m</t>
  </si>
  <si>
    <t>držáky pro chráničky</t>
  </si>
  <si>
    <t>33352577</t>
  </si>
  <si>
    <t>oka pro uchycení chrániček</t>
  </si>
  <si>
    <t>132</t>
  </si>
  <si>
    <t>767995112</t>
  </si>
  <si>
    <t>Montáž atypických zámečnických konstrukcí hmotnosti přivařením</t>
  </si>
  <si>
    <t>kg</t>
  </si>
  <si>
    <t>88024966</t>
  </si>
  <si>
    <t>žárový pozink,otvor pro oko napínání lana</t>
  </si>
  <si>
    <t>úhelník 100*100*10</t>
  </si>
  <si>
    <t>2,5*2*15,04</t>
  </si>
  <si>
    <t>75,2*1,5 'Přepočtené koeficientem množství</t>
  </si>
  <si>
    <t>072</t>
  </si>
  <si>
    <t>Stavební úpravy v objektu č.88</t>
  </si>
  <si>
    <t>133</t>
  </si>
  <si>
    <t>7410001</t>
  </si>
  <si>
    <t>Úprava elektroinstalace při montáží požárního stropu,předstěny</t>
  </si>
  <si>
    <t>42563280</t>
  </si>
  <si>
    <t>Skutečné provedení bude doměřeno na místě</t>
  </si>
  <si>
    <t xml:space="preserve">Demontáž svítidel k dalšímu použití </t>
  </si>
  <si>
    <t>Zpětná montáž svítidel</t>
  </si>
  <si>
    <t>úprava zásuvek a vypínačů</t>
  </si>
  <si>
    <t>Kabeláž</t>
  </si>
  <si>
    <t>134</t>
  </si>
  <si>
    <t>763132121</t>
  </si>
  <si>
    <t>SDK podhled samostatný požární předěl 2xDF12,5 mm TI 40 mm 40 kg/m3 EI Z/S 45/60 dvouvrstvá spodní kce CD+UD</t>
  </si>
  <si>
    <t>553331996</t>
  </si>
  <si>
    <t>5,85*4,5</t>
  </si>
  <si>
    <t>135</t>
  </si>
  <si>
    <t>763321113</t>
  </si>
  <si>
    <t>Cementovláknitá stěna předsazená tl 87,5 mm CW+UW 75 desky 1x12,5 s izolací</t>
  </si>
  <si>
    <t>-2093185575</t>
  </si>
  <si>
    <t>3*5,85</t>
  </si>
  <si>
    <t>136</t>
  </si>
  <si>
    <t>998763301</t>
  </si>
  <si>
    <t>Přesun hmot tonážní pro sádrokartonové konstrukce v objektech v do 6 m</t>
  </si>
  <si>
    <t>-175334893</t>
  </si>
  <si>
    <t>137</t>
  </si>
  <si>
    <t>968072456</t>
  </si>
  <si>
    <t>Vybourání kovových dveřních zárubní pl přes 2 m2</t>
  </si>
  <si>
    <t>1775801933</t>
  </si>
  <si>
    <t>vstupní dveře do místnosti střídačů</t>
  </si>
  <si>
    <t>0,8*2</t>
  </si>
  <si>
    <t>138</t>
  </si>
  <si>
    <t>642945111</t>
  </si>
  <si>
    <t>Osazování protipožárních nebo protiplynových zárubní dveří jednokřídlových do 2,5 m2</t>
  </si>
  <si>
    <t>524761238</t>
  </si>
  <si>
    <t>139</t>
  </si>
  <si>
    <t>55331567</t>
  </si>
  <si>
    <t>zárubeň jednokřídlá ocelová pro zdění s protipožární úpravou tl stěny 160-200mm rozměru 800/1970, 2100mm</t>
  </si>
  <si>
    <t>-529301741</t>
  </si>
  <si>
    <t>140</t>
  </si>
  <si>
    <t>308095051</t>
  </si>
  <si>
    <t>141</t>
  </si>
  <si>
    <t>-381150035</t>
  </si>
  <si>
    <t>142</t>
  </si>
  <si>
    <t>12189317</t>
  </si>
  <si>
    <t>143</t>
  </si>
  <si>
    <t>1727223895</t>
  </si>
  <si>
    <t>26,325*1,1 'Přepočtené koeficientem množství</t>
  </si>
  <si>
    <t>144</t>
  </si>
  <si>
    <t>784181101</t>
  </si>
  <si>
    <t>Základní akrylátová jednonásobná penetrace podkladu v místnostech výšky do 3,80 m</t>
  </si>
  <si>
    <t>1312579699</t>
  </si>
  <si>
    <t>podhlSDK+předst</t>
  </si>
  <si>
    <t>-492720100</t>
  </si>
  <si>
    <t>146</t>
  </si>
  <si>
    <t>946112112</t>
  </si>
  <si>
    <t>Montáž pojízdných věží trubkových/dílcových š do 1,6 m dl do 3,2 m v do 2,5 m</t>
  </si>
  <si>
    <t>1910320219</t>
  </si>
  <si>
    <t>147</t>
  </si>
  <si>
    <t>946112212</t>
  </si>
  <si>
    <t>Příplatek k pojízdným věžím š do 1,6 m dl do 3,2 m v do 2,5 m za první a ZKD den použití</t>
  </si>
  <si>
    <t>-456240399</t>
  </si>
  <si>
    <t>N08</t>
  </si>
  <si>
    <t>Dodávka a montáž FVE - hromosvody</t>
  </si>
  <si>
    <t>148</t>
  </si>
  <si>
    <t>741810002</t>
  </si>
  <si>
    <t>Celková prohlídka elektrického rozvodu a zařízení do 500 000,- Kč</t>
  </si>
  <si>
    <t>-517324556</t>
  </si>
  <si>
    <t>149</t>
  </si>
  <si>
    <t>743621120R</t>
  </si>
  <si>
    <t>D+M úprava hromosvodné soustavy dle nových měření</t>
  </si>
  <si>
    <t>131661060</t>
  </si>
  <si>
    <t xml:space="preserve">úprava hromosvodů není součástí PD </t>
  </si>
  <si>
    <t>skutečné cena bude určena na stavbě v rámci provedené prohlídky stavby a  proměření stávající soustavy</t>
  </si>
  <si>
    <t>N09</t>
  </si>
  <si>
    <t>Dodávka a montáž FVE - plošiny,jištění</t>
  </si>
  <si>
    <t>9450001</t>
  </si>
  <si>
    <t>Použití jistících a kotvících pomůcek pro práce ve výškách</t>
  </si>
  <si>
    <t>-849894992</t>
  </si>
  <si>
    <t>montáž a zpětná demontáž dočasného jištění</t>
  </si>
  <si>
    <t>151</t>
  </si>
  <si>
    <t>945412112</t>
  </si>
  <si>
    <t>Teleskopická hydraulická montážní plošina výška zdvihu do 21 m</t>
  </si>
  <si>
    <t>den</t>
  </si>
  <si>
    <t>1081877642</t>
  </si>
  <si>
    <t>předpoklad dvou ks.plošin</t>
  </si>
  <si>
    <t>2*22</t>
  </si>
  <si>
    <t>152</t>
  </si>
  <si>
    <t>945421110</t>
  </si>
  <si>
    <t>Hydraulická zvedací plošina na automobilovém podvozku výška zdvihu do 18 m včetně obsluhy</t>
  </si>
  <si>
    <t>-1900450578</t>
  </si>
  <si>
    <t>N10</t>
  </si>
  <si>
    <t>Dodávka a montáž FVE - ostatní práce</t>
  </si>
  <si>
    <t>153</t>
  </si>
  <si>
    <t>971033341</t>
  </si>
  <si>
    <t>Vybourání otvorů ve zdivu cihelném pl do 0,09 m2 na MVC nebo MV tl 300 mm - vnější zdivo</t>
  </si>
  <si>
    <t>541126456</t>
  </si>
  <si>
    <t>154</t>
  </si>
  <si>
    <t>742190004</t>
  </si>
  <si>
    <t>Požárně těsnící materiál do prostupu</t>
  </si>
  <si>
    <t>-1412124191</t>
  </si>
  <si>
    <t>dodávka materiál ples montáž</t>
  </si>
  <si>
    <t>č.88</t>
  </si>
  <si>
    <t>č.96 a č.97</t>
  </si>
  <si>
    <t>155</t>
  </si>
  <si>
    <t>953943212</t>
  </si>
  <si>
    <t>Osazování skříně pro hasicí přístroj</t>
  </si>
  <si>
    <t>-1035303308</t>
  </si>
  <si>
    <t>156</t>
  </si>
  <si>
    <t>44983131</t>
  </si>
  <si>
    <t>skříňka na RHP</t>
  </si>
  <si>
    <t>-1396543879</t>
  </si>
  <si>
    <t>157</t>
  </si>
  <si>
    <t>44932211</t>
  </si>
  <si>
    <t>přístroj hasicí ruční sněhový KS 5 BG</t>
  </si>
  <si>
    <t>-1648760785</t>
  </si>
  <si>
    <t>158</t>
  </si>
  <si>
    <t>767995115R.2</t>
  </si>
  <si>
    <t>Montáž a dodávka kompozitních žebříků</t>
  </si>
  <si>
    <t>241891157</t>
  </si>
  <si>
    <t>dodávka a montáž žebříku na střechu</t>
  </si>
  <si>
    <t>ochranný rám,výlezová madla,suchovod</t>
  </si>
  <si>
    <t>vzdálennost jednotlivých přičlí :280mm</t>
  </si>
  <si>
    <t>šířka žebříku 520mm</t>
  </si>
  <si>
    <t>vzdálenost koten minimálně 2m.kotvy jsou součástí výrobku</t>
  </si>
  <si>
    <t>výška cca 8m</t>
  </si>
  <si>
    <t>159</t>
  </si>
  <si>
    <t>119003131</t>
  </si>
  <si>
    <t>Výstražná páska pro zabezpečení stavby</t>
  </si>
  <si>
    <t>1818493313</t>
  </si>
  <si>
    <t>35*2+25*2</t>
  </si>
  <si>
    <t>20*4+50*2+20*2</t>
  </si>
  <si>
    <t>160</t>
  </si>
  <si>
    <t>010,01</t>
  </si>
  <si>
    <t>Ekologická likvidace materiálu</t>
  </si>
  <si>
    <t>1999870061</t>
  </si>
  <si>
    <t>likvidace odpadů a úklid</t>
  </si>
  <si>
    <t>N11</t>
  </si>
  <si>
    <t>Dodávka a montáž FVE - přesun hmot</t>
  </si>
  <si>
    <t>161</t>
  </si>
  <si>
    <t>990A0101</t>
  </si>
  <si>
    <t>Přesun hmot pro rodinné domy výšky do 6 m</t>
  </si>
  <si>
    <t>%</t>
  </si>
  <si>
    <t>-1974558418</t>
  </si>
  <si>
    <t>N12</t>
  </si>
  <si>
    <t>Jistící systém</t>
  </si>
  <si>
    <t>162</t>
  </si>
  <si>
    <t>1200001</t>
  </si>
  <si>
    <t>Realizace jistícího systému pro budoucí servis a údržbu FVE</t>
  </si>
  <si>
    <t>2080798521</t>
  </si>
  <si>
    <t>Součástí dodávky je výkresová dokumentace umístění a popisu zvoleného systému pro dané střechy.</t>
  </si>
  <si>
    <t>Systém certifikovaný ,realizovaný certifikovanou firmou,dokladová dokumentace</t>
  </si>
  <si>
    <t>Vedlejší rozpočtové náklady</t>
  </si>
  <si>
    <t>VRN1</t>
  </si>
  <si>
    <t>Průzkumné, geodetické a projektové práce</t>
  </si>
  <si>
    <t>163</t>
  </si>
  <si>
    <t>013244000</t>
  </si>
  <si>
    <t>-1924479684</t>
  </si>
  <si>
    <t>164</t>
  </si>
  <si>
    <t>013254000</t>
  </si>
  <si>
    <t>-1738925489</t>
  </si>
  <si>
    <t>165</t>
  </si>
  <si>
    <t>0132940004</t>
  </si>
  <si>
    <t>Ostatní dokumentace-Vypracování místního provozního předpisu</t>
  </si>
  <si>
    <t>651566656</t>
  </si>
  <si>
    <t>166</t>
  </si>
  <si>
    <t>0132940005</t>
  </si>
  <si>
    <t>Ostatní dokumentace-Proškolení obsluhy .Nastavení, zprovoznění a odzkoušení NN ochrany, včetně vystavení protokolu</t>
  </si>
  <si>
    <t>-202872868</t>
  </si>
  <si>
    <t>167</t>
  </si>
  <si>
    <t>0132940006</t>
  </si>
  <si>
    <t>Ostatní dokumentace-Revize a protokol o nastavení ochran</t>
  </si>
  <si>
    <t>-416614243</t>
  </si>
  <si>
    <t>VRN2</t>
  </si>
  <si>
    <t>Příprava staveniště</t>
  </si>
  <si>
    <t>168</t>
  </si>
  <si>
    <t>020001000</t>
  </si>
  <si>
    <t>852893281</t>
  </si>
  <si>
    <t>VRN3</t>
  </si>
  <si>
    <t>169</t>
  </si>
  <si>
    <t>030001000</t>
  </si>
  <si>
    <t>1454038292</t>
  </si>
  <si>
    <t>170</t>
  </si>
  <si>
    <t>034503000</t>
  </si>
  <si>
    <t>Informační tabule na staveništi</t>
  </si>
  <si>
    <t>-1311980911</t>
  </si>
  <si>
    <t>VRN4</t>
  </si>
  <si>
    <t>Inženýrská činnost</t>
  </si>
  <si>
    <t>171</t>
  </si>
  <si>
    <t>041403000</t>
  </si>
  <si>
    <t>Koordinátor BOZP na staveništi</t>
  </si>
  <si>
    <t>466487993</t>
  </si>
  <si>
    <t>172</t>
  </si>
  <si>
    <t>049103000</t>
  </si>
  <si>
    <t>Náklady vzniklé v souvislosti s realizací stavby</t>
  </si>
  <si>
    <t>1472387048</t>
  </si>
  <si>
    <t>VRN9</t>
  </si>
  <si>
    <t>173</t>
  </si>
  <si>
    <t>091003000</t>
  </si>
  <si>
    <t>Ostatní náklady bez rozlišení</t>
  </si>
  <si>
    <t>1392176101</t>
  </si>
  <si>
    <t>doprava osob</t>
  </si>
  <si>
    <t>doprava materiálů</t>
  </si>
  <si>
    <t>092103001</t>
  </si>
  <si>
    <t>Náklady na zkušební provoz</t>
  </si>
  <si>
    <t>-1385177571</t>
  </si>
  <si>
    <t>SEZNAM FIGUR</t>
  </si>
  <si>
    <t>Výměra</t>
  </si>
  <si>
    <t xml:space="preserve"> 112/2020/dř</t>
  </si>
  <si>
    <t>Kabel CYKY-J 3x2,5 mm2, pevně uložený</t>
  </si>
  <si>
    <t>Kabel 3x2,5 mm2, pevně uložený</t>
  </si>
  <si>
    <t>Kabel 5x2,5 mm2, pevně uložený</t>
  </si>
  <si>
    <t>Použití figury:</t>
  </si>
  <si>
    <t>Kabel UTP 2x2x0,8 pevné uložení</t>
  </si>
  <si>
    <t>Instalační kabel  4x2x0,5 pevné uložení</t>
  </si>
  <si>
    <t xml:space="preserve"> 112/2020/sk</t>
  </si>
  <si>
    <t>K8</t>
  </si>
  <si>
    <t>zábr</t>
  </si>
  <si>
    <t>zábradlí</t>
  </si>
  <si>
    <t>žl100</t>
  </si>
  <si>
    <t>žlab 100mm</t>
  </si>
  <si>
    <t>drátěný žlab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</si>
</sst>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i/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3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9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2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0" borderId="14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5" fillId="4" borderId="6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5" fillId="4" borderId="7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right" vertical="center"/>
      <protection/>
    </xf>
    <xf numFmtId="0" fontId="25" fillId="4" borderId="8" xfId="0" applyFont="1" applyFill="1" applyBorder="1" applyAlignment="1" applyProtection="1">
      <alignment horizontal="left" vertical="center"/>
      <protection/>
    </xf>
    <xf numFmtId="0" fontId="25" fillId="4" borderId="0" xfId="0" applyFont="1" applyFill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0" fontId="26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vertical="center"/>
      <protection/>
    </xf>
    <xf numFmtId="4" fontId="3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2" fillId="0" borderId="14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2" fillId="0" borderId="19" xfId="0" applyNumberFormat="1" applyFont="1" applyBorder="1" applyAlignment="1" applyProtection="1">
      <alignment vertical="center"/>
      <protection/>
    </xf>
    <xf numFmtId="4" fontId="32" fillId="0" borderId="20" xfId="0" applyNumberFormat="1" applyFont="1" applyBorder="1" applyAlignment="1" applyProtection="1">
      <alignment vertical="center"/>
      <protection/>
    </xf>
    <xf numFmtId="166" fontId="32" fillId="0" borderId="20" xfId="0" applyNumberFormat="1" applyFont="1" applyBorder="1" applyAlignment="1" applyProtection="1">
      <alignment vertical="center"/>
      <protection/>
    </xf>
    <xf numFmtId="4" fontId="32" fillId="0" borderId="21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  <protection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4" fontId="2" fillId="0" borderId="21" xfId="0" applyNumberFormat="1" applyFont="1" applyBorder="1" applyAlignment="1" applyProtection="1">
      <alignment vertical="center"/>
      <protection/>
    </xf>
    <xf numFmtId="0" fontId="27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7" fillId="4" borderId="0" xfId="0" applyNumberFormat="1" applyFont="1" applyFill="1" applyAlignment="1" applyProtection="1">
      <alignment vertical="center"/>
      <protection/>
    </xf>
    <xf numFmtId="0" fontId="33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5" fillId="4" borderId="0" xfId="0" applyFont="1" applyFill="1" applyAlignment="1" applyProtection="1">
      <alignment horizontal="left" vertical="center"/>
      <protection/>
    </xf>
    <xf numFmtId="0" fontId="25" fillId="4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5" fillId="0" borderId="0" xfId="0" applyNumberFormat="1" applyFont="1" applyAlignment="1" applyProtection="1">
      <alignment vertical="center"/>
      <protection/>
    </xf>
    <xf numFmtId="0" fontId="26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5" fillId="4" borderId="16" xfId="0" applyFont="1" applyFill="1" applyBorder="1" applyAlignment="1" applyProtection="1">
      <alignment horizontal="center" vertical="center" wrapText="1"/>
      <protection/>
    </xf>
    <xf numFmtId="0" fontId="25" fillId="4" borderId="17" xfId="0" applyFont="1" applyFill="1" applyBorder="1" applyAlignment="1" applyProtection="1">
      <alignment horizontal="center" vertical="center" wrapText="1"/>
      <protection/>
    </xf>
    <xf numFmtId="0" fontId="25" fillId="4" borderId="18" xfId="0" applyFont="1" applyFill="1" applyBorder="1" applyAlignment="1" applyProtection="1">
      <alignment horizontal="center" vertical="center" wrapText="1"/>
      <protection/>
    </xf>
    <xf numFmtId="0" fontId="25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6" fillId="0" borderId="12" xfId="0" applyNumberFormat="1" applyFont="1" applyBorder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5" fillId="0" borderId="23" xfId="0" applyFont="1" applyBorder="1" applyAlignment="1" applyProtection="1">
      <alignment horizontal="center" vertical="center"/>
      <protection/>
    </xf>
    <xf numFmtId="49" fontId="25" fillId="0" borderId="23" xfId="0" applyNumberFormat="1" applyFont="1" applyBorder="1" applyAlignment="1" applyProtection="1">
      <alignment horizontal="left" vertical="center" wrapText="1"/>
      <protection/>
    </xf>
    <xf numFmtId="0" fontId="25" fillId="0" borderId="23" xfId="0" applyFont="1" applyBorder="1" applyAlignment="1" applyProtection="1">
      <alignment horizontal="left" vertical="center" wrapText="1"/>
      <protection/>
    </xf>
    <xf numFmtId="0" fontId="25" fillId="0" borderId="23" xfId="0" applyFont="1" applyBorder="1" applyAlignment="1" applyProtection="1">
      <alignment horizontal="center" vertical="center" wrapText="1"/>
      <protection/>
    </xf>
    <xf numFmtId="167" fontId="25" fillId="0" borderId="23" xfId="0" applyNumberFormat="1" applyFont="1" applyBorder="1" applyAlignment="1" applyProtection="1">
      <alignment vertical="center"/>
      <protection/>
    </xf>
    <xf numFmtId="4" fontId="25" fillId="2" borderId="23" xfId="0" applyNumberFormat="1" applyFont="1" applyFill="1" applyBorder="1" applyAlignment="1" applyProtection="1">
      <alignment vertical="center"/>
      <protection locked="0"/>
    </xf>
    <xf numFmtId="4" fontId="25" fillId="0" borderId="23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166" fontId="26" fillId="0" borderId="15" xfId="0" applyNumberFormat="1" applyFont="1" applyBorder="1" applyAlignment="1" applyProtection="1">
      <alignment vertical="center"/>
      <protection/>
    </xf>
    <xf numFmtId="0" fontId="25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3" xfId="0" applyFont="1" applyBorder="1" applyAlignment="1" applyProtection="1">
      <alignment horizontal="center" vertical="center"/>
      <protection/>
    </xf>
    <xf numFmtId="49" fontId="39" fillId="0" borderId="23" xfId="0" applyNumberFormat="1" applyFont="1" applyBorder="1" applyAlignment="1" applyProtection="1">
      <alignment horizontal="left" vertical="center" wrapText="1"/>
      <protection/>
    </xf>
    <xf numFmtId="0" fontId="39" fillId="0" borderId="23" xfId="0" applyFont="1" applyBorder="1" applyAlignment="1" applyProtection="1">
      <alignment horizontal="left" vertical="center" wrapText="1"/>
      <protection/>
    </xf>
    <xf numFmtId="0" fontId="39" fillId="0" borderId="23" xfId="0" applyFont="1" applyBorder="1" applyAlignment="1" applyProtection="1">
      <alignment horizontal="center" vertical="center" wrapText="1"/>
      <protection/>
    </xf>
    <xf numFmtId="167" fontId="39" fillId="0" borderId="23" xfId="0" applyNumberFormat="1" applyFont="1" applyBorder="1" applyAlignment="1" applyProtection="1">
      <alignment vertical="center"/>
      <protection/>
    </xf>
    <xf numFmtId="4" fontId="39" fillId="2" borderId="23" xfId="0" applyNumberFormat="1" applyFont="1" applyFill="1" applyBorder="1" applyAlignment="1" applyProtection="1">
      <alignment vertical="center"/>
      <protection locked="0"/>
    </xf>
    <xf numFmtId="4" fontId="39" fillId="0" borderId="23" xfId="0" applyNumberFormat="1" applyFont="1" applyBorder="1" applyAlignment="1" applyProtection="1">
      <alignment vertical="center"/>
      <protection/>
    </xf>
    <xf numFmtId="0" fontId="40" fillId="0" borderId="23" xfId="0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26" fillId="2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166" fontId="26" fillId="0" borderId="21" xfId="0" applyNumberFormat="1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/>
    </xf>
    <xf numFmtId="0" fontId="13" fillId="0" borderId="3" xfId="0" applyFont="1" applyBorder="1" applyAlignment="1">
      <alignment/>
    </xf>
    <xf numFmtId="0" fontId="13" fillId="0" borderId="14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166" fontId="13" fillId="0" borderId="0" xfId="0" applyNumberFormat="1" applyFont="1" applyBorder="1" applyAlignment="1" applyProtection="1">
      <alignment/>
      <protection/>
    </xf>
    <xf numFmtId="166" fontId="13" fillId="0" borderId="15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vertical="center"/>
    </xf>
    <xf numFmtId="167" fontId="25" fillId="2" borderId="23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2:57" s="1" customFormat="1" ht="14.4" customHeight="1">
      <c r="B26" s="22"/>
      <c r="C26" s="23"/>
      <c r="D26" s="39" t="s">
        <v>36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40">
        <f>ROUND(AG94,2)</f>
        <v>0</v>
      </c>
      <c r="AL26" s="23"/>
      <c r="AM26" s="23"/>
      <c r="AN26" s="23"/>
      <c r="AO26" s="23"/>
      <c r="AP26" s="23"/>
      <c r="AQ26" s="23"/>
      <c r="AR26" s="21"/>
      <c r="BE26" s="32"/>
    </row>
    <row r="27" spans="2:57" s="1" customFormat="1" ht="14.4" customHeight="1">
      <c r="B27" s="22"/>
      <c r="C27" s="23"/>
      <c r="D27" s="39" t="s">
        <v>37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40">
        <f>ROUND(AG98,2)</f>
        <v>0</v>
      </c>
      <c r="AL27" s="40"/>
      <c r="AM27" s="40"/>
      <c r="AN27" s="40"/>
      <c r="AO27" s="40"/>
      <c r="AP27" s="23"/>
      <c r="AQ27" s="23"/>
      <c r="AR27" s="21"/>
      <c r="BE27" s="32"/>
    </row>
    <row r="28" spans="1:57" s="2" customFormat="1" ht="6.95" customHeight="1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4"/>
      <c r="BE28" s="32"/>
    </row>
    <row r="29" spans="1:57" s="2" customFormat="1" ht="25.9" customHeight="1">
      <c r="A29" s="41"/>
      <c r="B29" s="42"/>
      <c r="C29" s="43"/>
      <c r="D29" s="45" t="s">
        <v>38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7">
        <f>ROUND(AK26+AK27,2)</f>
        <v>0</v>
      </c>
      <c r="AL29" s="46"/>
      <c r="AM29" s="46"/>
      <c r="AN29" s="46"/>
      <c r="AO29" s="46"/>
      <c r="AP29" s="43"/>
      <c r="AQ29" s="43"/>
      <c r="AR29" s="44"/>
      <c r="BE29" s="32"/>
    </row>
    <row r="30" spans="1:57" s="2" customFormat="1" ht="6.95" customHeight="1">
      <c r="A30" s="41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4"/>
      <c r="BE30" s="32"/>
    </row>
    <row r="31" spans="1:57" s="2" customFormat="1" ht="12">
      <c r="A31" s="41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8" t="s">
        <v>39</v>
      </c>
      <c r="M31" s="48"/>
      <c r="N31" s="48"/>
      <c r="O31" s="48"/>
      <c r="P31" s="48"/>
      <c r="Q31" s="43"/>
      <c r="R31" s="43"/>
      <c r="S31" s="43"/>
      <c r="T31" s="43"/>
      <c r="U31" s="43"/>
      <c r="V31" s="43"/>
      <c r="W31" s="48" t="s">
        <v>40</v>
      </c>
      <c r="X31" s="48"/>
      <c r="Y31" s="48"/>
      <c r="Z31" s="48"/>
      <c r="AA31" s="48"/>
      <c r="AB31" s="48"/>
      <c r="AC31" s="48"/>
      <c r="AD31" s="48"/>
      <c r="AE31" s="48"/>
      <c r="AF31" s="43"/>
      <c r="AG31" s="43"/>
      <c r="AH31" s="43"/>
      <c r="AI31" s="43"/>
      <c r="AJ31" s="43"/>
      <c r="AK31" s="48" t="s">
        <v>41</v>
      </c>
      <c r="AL31" s="48"/>
      <c r="AM31" s="48"/>
      <c r="AN31" s="48"/>
      <c r="AO31" s="48"/>
      <c r="AP31" s="43"/>
      <c r="AQ31" s="43"/>
      <c r="AR31" s="44"/>
      <c r="BE31" s="32"/>
    </row>
    <row r="32" spans="1:57" s="3" customFormat="1" ht="14.4" customHeight="1">
      <c r="A32" s="3"/>
      <c r="B32" s="49"/>
      <c r="C32" s="50"/>
      <c r="D32" s="33" t="s">
        <v>42</v>
      </c>
      <c r="E32" s="50"/>
      <c r="F32" s="33" t="s">
        <v>43</v>
      </c>
      <c r="G32" s="50"/>
      <c r="H32" s="50"/>
      <c r="I32" s="50"/>
      <c r="J32" s="50"/>
      <c r="K32" s="50"/>
      <c r="L32" s="51">
        <v>0.21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ROUND(AZ94+SUM(CD98:CD102),2)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f>ROUND(AV94+SUM(BY98:BY102),2)</f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>
      <c r="A33" s="3"/>
      <c r="B33" s="49"/>
      <c r="C33" s="50"/>
      <c r="D33" s="50"/>
      <c r="E33" s="50"/>
      <c r="F33" s="33" t="s">
        <v>44</v>
      </c>
      <c r="G33" s="50"/>
      <c r="H33" s="50"/>
      <c r="I33" s="50"/>
      <c r="J33" s="50"/>
      <c r="K33" s="50"/>
      <c r="L33" s="51">
        <v>0.15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ROUND(BA94+SUM(CE98:CE102),2)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f>ROUND(AW94+SUM(BZ98:BZ102),2)</f>
        <v>0</v>
      </c>
      <c r="AL33" s="50"/>
      <c r="AM33" s="50"/>
      <c r="AN33" s="50"/>
      <c r="AO33" s="50"/>
      <c r="AP33" s="50"/>
      <c r="AQ33" s="50"/>
      <c r="AR33" s="53"/>
      <c r="BE33" s="54"/>
    </row>
    <row r="34" spans="1:57" s="3" customFormat="1" ht="14.4" customHeight="1" hidden="1">
      <c r="A34" s="3"/>
      <c r="B34" s="49"/>
      <c r="C34" s="50"/>
      <c r="D34" s="50"/>
      <c r="E34" s="50"/>
      <c r="F34" s="33" t="s">
        <v>45</v>
      </c>
      <c r="G34" s="50"/>
      <c r="H34" s="50"/>
      <c r="I34" s="50"/>
      <c r="J34" s="50"/>
      <c r="K34" s="50"/>
      <c r="L34" s="51">
        <v>0.21</v>
      </c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2">
        <f>ROUND(BB94+SUM(CF98:CF102),2)</f>
        <v>0</v>
      </c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2">
        <v>0</v>
      </c>
      <c r="AL34" s="50"/>
      <c r="AM34" s="50"/>
      <c r="AN34" s="50"/>
      <c r="AO34" s="50"/>
      <c r="AP34" s="50"/>
      <c r="AQ34" s="50"/>
      <c r="AR34" s="53"/>
      <c r="BE34" s="54"/>
    </row>
    <row r="35" spans="1:57" s="3" customFormat="1" ht="14.4" customHeight="1" hidden="1">
      <c r="A35" s="3"/>
      <c r="B35" s="49"/>
      <c r="C35" s="50"/>
      <c r="D35" s="50"/>
      <c r="E35" s="50"/>
      <c r="F35" s="33" t="s">
        <v>46</v>
      </c>
      <c r="G35" s="50"/>
      <c r="H35" s="50"/>
      <c r="I35" s="50"/>
      <c r="J35" s="50"/>
      <c r="K35" s="50"/>
      <c r="L35" s="51">
        <v>0.15</v>
      </c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2">
        <f>ROUND(BC94+SUM(CG98:CG102),2)</f>
        <v>0</v>
      </c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2">
        <v>0</v>
      </c>
      <c r="AL35" s="50"/>
      <c r="AM35" s="50"/>
      <c r="AN35" s="50"/>
      <c r="AO35" s="50"/>
      <c r="AP35" s="50"/>
      <c r="AQ35" s="50"/>
      <c r="AR35" s="53"/>
      <c r="BE35" s="3"/>
    </row>
    <row r="36" spans="1:57" s="3" customFormat="1" ht="14.4" customHeight="1" hidden="1">
      <c r="A36" s="3"/>
      <c r="B36" s="49"/>
      <c r="C36" s="50"/>
      <c r="D36" s="50"/>
      <c r="E36" s="50"/>
      <c r="F36" s="33" t="s">
        <v>47</v>
      </c>
      <c r="G36" s="50"/>
      <c r="H36" s="50"/>
      <c r="I36" s="50"/>
      <c r="J36" s="50"/>
      <c r="K36" s="50"/>
      <c r="L36" s="51">
        <v>0</v>
      </c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2">
        <f>ROUND(BD94+SUM(CH98:CH102),2)</f>
        <v>0</v>
      </c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2">
        <v>0</v>
      </c>
      <c r="AL36" s="50"/>
      <c r="AM36" s="50"/>
      <c r="AN36" s="50"/>
      <c r="AO36" s="50"/>
      <c r="AP36" s="50"/>
      <c r="AQ36" s="50"/>
      <c r="AR36" s="53"/>
      <c r="BE36" s="3"/>
    </row>
    <row r="37" spans="1:57" s="2" customFormat="1" ht="6.95" customHeight="1">
      <c r="A37" s="41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4"/>
      <c r="BE37" s="41"/>
    </row>
    <row r="38" spans="1:57" s="2" customFormat="1" ht="25.9" customHeight="1">
      <c r="A38" s="41"/>
      <c r="B38" s="42"/>
      <c r="C38" s="55"/>
      <c r="D38" s="56" t="s">
        <v>48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8" t="s">
        <v>49</v>
      </c>
      <c r="U38" s="57"/>
      <c r="V38" s="57"/>
      <c r="W38" s="57"/>
      <c r="X38" s="59" t="s">
        <v>50</v>
      </c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0">
        <f>SUM(AK29:AK36)</f>
        <v>0</v>
      </c>
      <c r="AL38" s="57"/>
      <c r="AM38" s="57"/>
      <c r="AN38" s="57"/>
      <c r="AO38" s="61"/>
      <c r="AP38" s="55"/>
      <c r="AQ38" s="55"/>
      <c r="AR38" s="44"/>
      <c r="BE38" s="41"/>
    </row>
    <row r="39" spans="1:57" s="2" customFormat="1" ht="6.95" customHeight="1">
      <c r="A39" s="41"/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4"/>
      <c r="BE39" s="41"/>
    </row>
    <row r="40" spans="1:57" s="2" customFormat="1" ht="14.4" customHeight="1">
      <c r="A40" s="41"/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4"/>
      <c r="BE40" s="4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2"/>
      <c r="C49" s="63"/>
      <c r="D49" s="64" t="s">
        <v>51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4" t="s">
        <v>52</v>
      </c>
      <c r="AI49" s="65"/>
      <c r="AJ49" s="65"/>
      <c r="AK49" s="65"/>
      <c r="AL49" s="65"/>
      <c r="AM49" s="65"/>
      <c r="AN49" s="65"/>
      <c r="AO49" s="65"/>
      <c r="AP49" s="63"/>
      <c r="AQ49" s="63"/>
      <c r="AR49" s="66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41"/>
      <c r="B60" s="42"/>
      <c r="C60" s="43"/>
      <c r="D60" s="67" t="s">
        <v>53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67" t="s">
        <v>54</v>
      </c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67" t="s">
        <v>53</v>
      </c>
      <c r="AI60" s="46"/>
      <c r="AJ60" s="46"/>
      <c r="AK60" s="46"/>
      <c r="AL60" s="46"/>
      <c r="AM60" s="67" t="s">
        <v>54</v>
      </c>
      <c r="AN60" s="46"/>
      <c r="AO60" s="46"/>
      <c r="AP60" s="43"/>
      <c r="AQ60" s="43"/>
      <c r="AR60" s="44"/>
      <c r="BE60" s="41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41"/>
      <c r="B64" s="42"/>
      <c r="C64" s="43"/>
      <c r="D64" s="64" t="s">
        <v>55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4" t="s">
        <v>56</v>
      </c>
      <c r="AI64" s="68"/>
      <c r="AJ64" s="68"/>
      <c r="AK64" s="68"/>
      <c r="AL64" s="68"/>
      <c r="AM64" s="68"/>
      <c r="AN64" s="68"/>
      <c r="AO64" s="68"/>
      <c r="AP64" s="43"/>
      <c r="AQ64" s="43"/>
      <c r="AR64" s="44"/>
      <c r="BE64" s="41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41"/>
      <c r="B75" s="42"/>
      <c r="C75" s="43"/>
      <c r="D75" s="67" t="s">
        <v>53</v>
      </c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67" t="s">
        <v>54</v>
      </c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67" t="s">
        <v>53</v>
      </c>
      <c r="AI75" s="46"/>
      <c r="AJ75" s="46"/>
      <c r="AK75" s="46"/>
      <c r="AL75" s="46"/>
      <c r="AM75" s="67" t="s">
        <v>54</v>
      </c>
      <c r="AN75" s="46"/>
      <c r="AO75" s="46"/>
      <c r="AP75" s="43"/>
      <c r="AQ75" s="43"/>
      <c r="AR75" s="44"/>
      <c r="BE75" s="41"/>
    </row>
    <row r="76" spans="1:57" s="2" customFormat="1" ht="12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4"/>
      <c r="BE76" s="41"/>
    </row>
    <row r="77" spans="1:57" s="2" customFormat="1" ht="6.95" customHeight="1">
      <c r="A77" s="41"/>
      <c r="B77" s="69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44"/>
      <c r="BE77" s="41"/>
    </row>
    <row r="81" spans="1:57" s="2" customFormat="1" ht="6.95" customHeight="1">
      <c r="A81" s="41"/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44"/>
      <c r="BE81" s="41"/>
    </row>
    <row r="82" spans="1:57" s="2" customFormat="1" ht="24.95" customHeight="1">
      <c r="A82" s="41"/>
      <c r="B82" s="42"/>
      <c r="C82" s="24" t="s">
        <v>57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4"/>
      <c r="BE82" s="41"/>
    </row>
    <row r="83" spans="1:57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4"/>
      <c r="BE83" s="41"/>
    </row>
    <row r="84" spans="1:57" s="4" customFormat="1" ht="12" customHeight="1">
      <c r="A84" s="4"/>
      <c r="B84" s="73"/>
      <c r="C84" s="33" t="s">
        <v>13</v>
      </c>
      <c r="D84" s="74"/>
      <c r="E84" s="74"/>
      <c r="F84" s="74"/>
      <c r="G84" s="74"/>
      <c r="H84" s="74"/>
      <c r="I84" s="74"/>
      <c r="J84" s="74"/>
      <c r="K84" s="74"/>
      <c r="L84" s="74" t="str">
        <f>K5</f>
        <v>112/2020/Ce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5"/>
      <c r="BE84" s="4"/>
    </row>
    <row r="85" spans="1:57" s="5" customFormat="1" ht="36.95" customHeight="1">
      <c r="A85" s="5"/>
      <c r="B85" s="76"/>
      <c r="C85" s="77" t="s">
        <v>16</v>
      </c>
      <c r="D85" s="78"/>
      <c r="E85" s="78"/>
      <c r="F85" s="78"/>
      <c r="G85" s="78"/>
      <c r="H85" s="78"/>
      <c r="I85" s="78"/>
      <c r="J85" s="78"/>
      <c r="K85" s="78"/>
      <c r="L85" s="79" t="str">
        <f>K6</f>
        <v>FVE na střechách objektů ČEPRO a.s. - Cerekvice</v>
      </c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80"/>
      <c r="BE85" s="5"/>
    </row>
    <row r="86" spans="1:57" s="2" customFormat="1" ht="6.95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4"/>
      <c r="BE86" s="41"/>
    </row>
    <row r="87" spans="1:57" s="2" customFormat="1" ht="12" customHeight="1">
      <c r="A87" s="41"/>
      <c r="B87" s="42"/>
      <c r="C87" s="33" t="s">
        <v>20</v>
      </c>
      <c r="D87" s="43"/>
      <c r="E87" s="43"/>
      <c r="F87" s="43"/>
      <c r="G87" s="43"/>
      <c r="H87" s="43"/>
      <c r="I87" s="43"/>
      <c r="J87" s="43"/>
      <c r="K87" s="43"/>
      <c r="L87" s="81" t="str">
        <f>IF(K8="","",K8)</f>
        <v>Želkovice 72,Hořiněves</v>
      </c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33" t="s">
        <v>22</v>
      </c>
      <c r="AJ87" s="43"/>
      <c r="AK87" s="43"/>
      <c r="AL87" s="43"/>
      <c r="AM87" s="82" t="str">
        <f>IF(AN8="","",AN8)</f>
        <v>17. 5. 2021</v>
      </c>
      <c r="AN87" s="82"/>
      <c r="AO87" s="43"/>
      <c r="AP87" s="43"/>
      <c r="AQ87" s="43"/>
      <c r="AR87" s="44"/>
      <c r="BE87" s="41"/>
    </row>
    <row r="88" spans="1:57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4"/>
      <c r="BE88" s="41"/>
    </row>
    <row r="89" spans="1:57" s="2" customFormat="1" ht="15.15" customHeight="1">
      <c r="A89" s="41"/>
      <c r="B89" s="42"/>
      <c r="C89" s="33" t="s">
        <v>24</v>
      </c>
      <c r="D89" s="43"/>
      <c r="E89" s="43"/>
      <c r="F89" s="43"/>
      <c r="G89" s="43"/>
      <c r="H89" s="43"/>
      <c r="I89" s="43"/>
      <c r="J89" s="43"/>
      <c r="K89" s="43"/>
      <c r="L89" s="74" t="str">
        <f>IF(E11="","",E11)</f>
        <v>ČEPRO,a.s.,Dělnická 213/12,Praha 7</v>
      </c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33" t="s">
        <v>30</v>
      </c>
      <c r="AJ89" s="43"/>
      <c r="AK89" s="43"/>
      <c r="AL89" s="43"/>
      <c r="AM89" s="83" t="str">
        <f>IF(E17="","",E17)</f>
        <v xml:space="preserve"> </v>
      </c>
      <c r="AN89" s="74"/>
      <c r="AO89" s="74"/>
      <c r="AP89" s="74"/>
      <c r="AQ89" s="43"/>
      <c r="AR89" s="44"/>
      <c r="AS89" s="84" t="s">
        <v>58</v>
      </c>
      <c r="AT89" s="85"/>
      <c r="AU89" s="86"/>
      <c r="AV89" s="86"/>
      <c r="AW89" s="86"/>
      <c r="AX89" s="86"/>
      <c r="AY89" s="86"/>
      <c r="AZ89" s="86"/>
      <c r="BA89" s="86"/>
      <c r="BB89" s="86"/>
      <c r="BC89" s="86"/>
      <c r="BD89" s="87"/>
      <c r="BE89" s="41"/>
    </row>
    <row r="90" spans="1:57" s="2" customFormat="1" ht="15.15" customHeight="1">
      <c r="A90" s="41"/>
      <c r="B90" s="42"/>
      <c r="C90" s="33" t="s">
        <v>28</v>
      </c>
      <c r="D90" s="43"/>
      <c r="E90" s="43"/>
      <c r="F90" s="43"/>
      <c r="G90" s="43"/>
      <c r="H90" s="43"/>
      <c r="I90" s="43"/>
      <c r="J90" s="43"/>
      <c r="K90" s="43"/>
      <c r="L90" s="74" t="str">
        <f>IF(E14="Vyplň údaj","",E14)</f>
        <v/>
      </c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33" t="s">
        <v>33</v>
      </c>
      <c r="AJ90" s="43"/>
      <c r="AK90" s="43"/>
      <c r="AL90" s="43"/>
      <c r="AM90" s="83" t="str">
        <f>IF(E20="","",E20)</f>
        <v>Ing.Myšík Petr</v>
      </c>
      <c r="AN90" s="74"/>
      <c r="AO90" s="74"/>
      <c r="AP90" s="74"/>
      <c r="AQ90" s="43"/>
      <c r="AR90" s="44"/>
      <c r="AS90" s="88"/>
      <c r="AT90" s="89"/>
      <c r="AU90" s="90"/>
      <c r="AV90" s="90"/>
      <c r="AW90" s="90"/>
      <c r="AX90" s="90"/>
      <c r="AY90" s="90"/>
      <c r="AZ90" s="90"/>
      <c r="BA90" s="90"/>
      <c r="BB90" s="90"/>
      <c r="BC90" s="90"/>
      <c r="BD90" s="91"/>
      <c r="BE90" s="41"/>
    </row>
    <row r="91" spans="1:57" s="2" customFormat="1" ht="10.8" customHeight="1">
      <c r="A91" s="41"/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4"/>
      <c r="AS91" s="92"/>
      <c r="AT91" s="93"/>
      <c r="AU91" s="94"/>
      <c r="AV91" s="94"/>
      <c r="AW91" s="94"/>
      <c r="AX91" s="94"/>
      <c r="AY91" s="94"/>
      <c r="AZ91" s="94"/>
      <c r="BA91" s="94"/>
      <c r="BB91" s="94"/>
      <c r="BC91" s="94"/>
      <c r="BD91" s="95"/>
      <c r="BE91" s="41"/>
    </row>
    <row r="92" spans="1:57" s="2" customFormat="1" ht="29.25" customHeight="1">
      <c r="A92" s="41"/>
      <c r="B92" s="42"/>
      <c r="C92" s="96" t="s">
        <v>59</v>
      </c>
      <c r="D92" s="97"/>
      <c r="E92" s="97"/>
      <c r="F92" s="97"/>
      <c r="G92" s="97"/>
      <c r="H92" s="98"/>
      <c r="I92" s="99" t="s">
        <v>60</v>
      </c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100" t="s">
        <v>61</v>
      </c>
      <c r="AH92" s="97"/>
      <c r="AI92" s="97"/>
      <c r="AJ92" s="97"/>
      <c r="AK92" s="97"/>
      <c r="AL92" s="97"/>
      <c r="AM92" s="97"/>
      <c r="AN92" s="99" t="s">
        <v>62</v>
      </c>
      <c r="AO92" s="97"/>
      <c r="AP92" s="101"/>
      <c r="AQ92" s="102" t="s">
        <v>63</v>
      </c>
      <c r="AR92" s="44"/>
      <c r="AS92" s="103" t="s">
        <v>64</v>
      </c>
      <c r="AT92" s="104" t="s">
        <v>65</v>
      </c>
      <c r="AU92" s="104" t="s">
        <v>66</v>
      </c>
      <c r="AV92" s="104" t="s">
        <v>67</v>
      </c>
      <c r="AW92" s="104" t="s">
        <v>68</v>
      </c>
      <c r="AX92" s="104" t="s">
        <v>69</v>
      </c>
      <c r="AY92" s="104" t="s">
        <v>70</v>
      </c>
      <c r="AZ92" s="104" t="s">
        <v>71</v>
      </c>
      <c r="BA92" s="104" t="s">
        <v>72</v>
      </c>
      <c r="BB92" s="104" t="s">
        <v>73</v>
      </c>
      <c r="BC92" s="104" t="s">
        <v>74</v>
      </c>
      <c r="BD92" s="105" t="s">
        <v>75</v>
      </c>
      <c r="BE92" s="41"/>
    </row>
    <row r="93" spans="1:57" s="2" customFormat="1" ht="10.8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4"/>
      <c r="AS93" s="106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8"/>
      <c r="BE93" s="41"/>
    </row>
    <row r="94" spans="1:90" s="6" customFormat="1" ht="32.4" customHeight="1">
      <c r="A94" s="6"/>
      <c r="B94" s="109"/>
      <c r="C94" s="110" t="s">
        <v>76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>
        <f>ROUND(SUM(AG95:AG96),2)</f>
        <v>0</v>
      </c>
      <c r="AH94" s="112"/>
      <c r="AI94" s="112"/>
      <c r="AJ94" s="112"/>
      <c r="AK94" s="112"/>
      <c r="AL94" s="112"/>
      <c r="AM94" s="112"/>
      <c r="AN94" s="113">
        <f>SUM(AG94,AT94)</f>
        <v>0</v>
      </c>
      <c r="AO94" s="113"/>
      <c r="AP94" s="113"/>
      <c r="AQ94" s="114" t="s">
        <v>1</v>
      </c>
      <c r="AR94" s="115"/>
      <c r="AS94" s="116">
        <f>ROUND(SUM(AS95:AS96),2)</f>
        <v>0</v>
      </c>
      <c r="AT94" s="117">
        <f>ROUND(SUM(AV94:AW94),2)</f>
        <v>0</v>
      </c>
      <c r="AU94" s="118">
        <f>ROUND(SUM(AU95:AU96),5)</f>
        <v>0</v>
      </c>
      <c r="AV94" s="117">
        <f>ROUND(AZ94*L32,2)</f>
        <v>0</v>
      </c>
      <c r="AW94" s="117">
        <f>ROUND(BA94*L33,2)</f>
        <v>0</v>
      </c>
      <c r="AX94" s="117">
        <f>ROUND(BB94*L32,2)</f>
        <v>0</v>
      </c>
      <c r="AY94" s="117">
        <f>ROUND(BC94*L33,2)</f>
        <v>0</v>
      </c>
      <c r="AZ94" s="117">
        <f>ROUND(SUM(AZ95:AZ96),2)</f>
        <v>0</v>
      </c>
      <c r="BA94" s="117">
        <f>ROUND(SUM(BA95:BA96),2)</f>
        <v>0</v>
      </c>
      <c r="BB94" s="117">
        <f>ROUND(SUM(BB95:BB96),2)</f>
        <v>0</v>
      </c>
      <c r="BC94" s="117">
        <f>ROUND(SUM(BC95:BC96),2)</f>
        <v>0</v>
      </c>
      <c r="BD94" s="119">
        <f>ROUND(SUM(BD95:BD96),2)</f>
        <v>0</v>
      </c>
      <c r="BE94" s="6"/>
      <c r="BS94" s="120" t="s">
        <v>77</v>
      </c>
      <c r="BT94" s="120" t="s">
        <v>78</v>
      </c>
      <c r="BU94" s="121" t="s">
        <v>79</v>
      </c>
      <c r="BV94" s="120" t="s">
        <v>80</v>
      </c>
      <c r="BW94" s="120" t="s">
        <v>5</v>
      </c>
      <c r="BX94" s="120" t="s">
        <v>81</v>
      </c>
      <c r="CL94" s="120" t="s">
        <v>1</v>
      </c>
    </row>
    <row r="95" spans="1:91" s="7" customFormat="1" ht="24.75" customHeight="1">
      <c r="A95" s="122" t="s">
        <v>82</v>
      </c>
      <c r="B95" s="123"/>
      <c r="C95" s="124"/>
      <c r="D95" s="125" t="s">
        <v>83</v>
      </c>
      <c r="E95" s="125"/>
      <c r="F95" s="125"/>
      <c r="G95" s="125"/>
      <c r="H95" s="125"/>
      <c r="I95" s="126"/>
      <c r="J95" s="125" t="s">
        <v>84</v>
      </c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7">
        <f>'112-2020-dř - Dispečerské...'!J32</f>
        <v>0</v>
      </c>
      <c r="AH95" s="126"/>
      <c r="AI95" s="126"/>
      <c r="AJ95" s="126"/>
      <c r="AK95" s="126"/>
      <c r="AL95" s="126"/>
      <c r="AM95" s="126"/>
      <c r="AN95" s="127">
        <f>SUM(AG95,AT95)</f>
        <v>0</v>
      </c>
      <c r="AO95" s="126"/>
      <c r="AP95" s="126"/>
      <c r="AQ95" s="128" t="s">
        <v>85</v>
      </c>
      <c r="AR95" s="129"/>
      <c r="AS95" s="130">
        <v>0</v>
      </c>
      <c r="AT95" s="131">
        <f>ROUND(SUM(AV95:AW95),2)</f>
        <v>0</v>
      </c>
      <c r="AU95" s="132">
        <f>'112-2020-dř - Dispečerské...'!P132</f>
        <v>0</v>
      </c>
      <c r="AV95" s="131">
        <f>'112-2020-dř - Dispečerské...'!J35</f>
        <v>0</v>
      </c>
      <c r="AW95" s="131">
        <f>'112-2020-dř - Dispečerské...'!J36</f>
        <v>0</v>
      </c>
      <c r="AX95" s="131">
        <f>'112-2020-dř - Dispečerské...'!J37</f>
        <v>0</v>
      </c>
      <c r="AY95" s="131">
        <f>'112-2020-dř - Dispečerské...'!J38</f>
        <v>0</v>
      </c>
      <c r="AZ95" s="131">
        <f>'112-2020-dř - Dispečerské...'!F35</f>
        <v>0</v>
      </c>
      <c r="BA95" s="131">
        <f>'112-2020-dř - Dispečerské...'!F36</f>
        <v>0</v>
      </c>
      <c r="BB95" s="131">
        <f>'112-2020-dř - Dispečerské...'!F37</f>
        <v>0</v>
      </c>
      <c r="BC95" s="131">
        <f>'112-2020-dř - Dispečerské...'!F38</f>
        <v>0</v>
      </c>
      <c r="BD95" s="133">
        <f>'112-2020-dř - Dispečerské...'!F39</f>
        <v>0</v>
      </c>
      <c r="BE95" s="7"/>
      <c r="BT95" s="134" t="s">
        <v>86</v>
      </c>
      <c r="BV95" s="134" t="s">
        <v>80</v>
      </c>
      <c r="BW95" s="134" t="s">
        <v>87</v>
      </c>
      <c r="BX95" s="134" t="s">
        <v>5</v>
      </c>
      <c r="CL95" s="134" t="s">
        <v>1</v>
      </c>
      <c r="CM95" s="134" t="s">
        <v>88</v>
      </c>
    </row>
    <row r="96" spans="1:91" s="7" customFormat="1" ht="24.75" customHeight="1">
      <c r="A96" s="122" t="s">
        <v>82</v>
      </c>
      <c r="B96" s="123"/>
      <c r="C96" s="124"/>
      <c r="D96" s="125" t="s">
        <v>89</v>
      </c>
      <c r="E96" s="125"/>
      <c r="F96" s="125"/>
      <c r="G96" s="125"/>
      <c r="H96" s="125"/>
      <c r="I96" s="126"/>
      <c r="J96" s="125" t="s">
        <v>90</v>
      </c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7">
        <f>'112-2020-sk - FVE - na ob...'!J32</f>
        <v>0</v>
      </c>
      <c r="AH96" s="126"/>
      <c r="AI96" s="126"/>
      <c r="AJ96" s="126"/>
      <c r="AK96" s="126"/>
      <c r="AL96" s="126"/>
      <c r="AM96" s="126"/>
      <c r="AN96" s="127">
        <f>SUM(AG96,AT96)</f>
        <v>0</v>
      </c>
      <c r="AO96" s="126"/>
      <c r="AP96" s="126"/>
      <c r="AQ96" s="128" t="s">
        <v>85</v>
      </c>
      <c r="AR96" s="129"/>
      <c r="AS96" s="135">
        <v>0</v>
      </c>
      <c r="AT96" s="136">
        <f>ROUND(SUM(AV96:AW96),2)</f>
        <v>0</v>
      </c>
      <c r="AU96" s="137">
        <f>'112-2020-sk - FVE - na ob...'!P152</f>
        <v>0</v>
      </c>
      <c r="AV96" s="136">
        <f>'112-2020-sk - FVE - na ob...'!J35</f>
        <v>0</v>
      </c>
      <c r="AW96" s="136">
        <f>'112-2020-sk - FVE - na ob...'!J36</f>
        <v>0</v>
      </c>
      <c r="AX96" s="136">
        <f>'112-2020-sk - FVE - na ob...'!J37</f>
        <v>0</v>
      </c>
      <c r="AY96" s="136">
        <f>'112-2020-sk - FVE - na ob...'!J38</f>
        <v>0</v>
      </c>
      <c r="AZ96" s="136">
        <f>'112-2020-sk - FVE - na ob...'!F35</f>
        <v>0</v>
      </c>
      <c r="BA96" s="136">
        <f>'112-2020-sk - FVE - na ob...'!F36</f>
        <v>0</v>
      </c>
      <c r="BB96" s="136">
        <f>'112-2020-sk - FVE - na ob...'!F37</f>
        <v>0</v>
      </c>
      <c r="BC96" s="136">
        <f>'112-2020-sk - FVE - na ob...'!F38</f>
        <v>0</v>
      </c>
      <c r="BD96" s="138">
        <f>'112-2020-sk - FVE - na ob...'!F39</f>
        <v>0</v>
      </c>
      <c r="BE96" s="7"/>
      <c r="BT96" s="134" t="s">
        <v>86</v>
      </c>
      <c r="BV96" s="134" t="s">
        <v>80</v>
      </c>
      <c r="BW96" s="134" t="s">
        <v>91</v>
      </c>
      <c r="BX96" s="134" t="s">
        <v>5</v>
      </c>
      <c r="CL96" s="134" t="s">
        <v>1</v>
      </c>
      <c r="CM96" s="134" t="s">
        <v>88</v>
      </c>
    </row>
    <row r="97" spans="2:44" ht="12">
      <c r="B97" s="22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1"/>
    </row>
    <row r="98" spans="1:57" s="2" customFormat="1" ht="30" customHeight="1">
      <c r="A98" s="41"/>
      <c r="B98" s="42"/>
      <c r="C98" s="110" t="s">
        <v>92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113">
        <f>ROUND(SUM(AG99:AG102),2)</f>
        <v>0</v>
      </c>
      <c r="AH98" s="113"/>
      <c r="AI98" s="113"/>
      <c r="AJ98" s="113"/>
      <c r="AK98" s="113"/>
      <c r="AL98" s="113"/>
      <c r="AM98" s="113"/>
      <c r="AN98" s="113">
        <f>ROUND(SUM(AN99:AN102),2)</f>
        <v>0</v>
      </c>
      <c r="AO98" s="113"/>
      <c r="AP98" s="113"/>
      <c r="AQ98" s="139"/>
      <c r="AR98" s="44"/>
      <c r="AS98" s="103" t="s">
        <v>93</v>
      </c>
      <c r="AT98" s="104" t="s">
        <v>94</v>
      </c>
      <c r="AU98" s="104" t="s">
        <v>42</v>
      </c>
      <c r="AV98" s="105" t="s">
        <v>65</v>
      </c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89" s="2" customFormat="1" ht="19.9" customHeight="1">
      <c r="A99" s="41"/>
      <c r="B99" s="42"/>
      <c r="C99" s="43"/>
      <c r="D99" s="140" t="s">
        <v>95</v>
      </c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43"/>
      <c r="AD99" s="43"/>
      <c r="AE99" s="43"/>
      <c r="AF99" s="43"/>
      <c r="AG99" s="141">
        <f>ROUND(AG94*AS99,2)</f>
        <v>0</v>
      </c>
      <c r="AH99" s="142"/>
      <c r="AI99" s="142"/>
      <c r="AJ99" s="142"/>
      <c r="AK99" s="142"/>
      <c r="AL99" s="142"/>
      <c r="AM99" s="142"/>
      <c r="AN99" s="142">
        <f>ROUND(AG99+AV99,2)</f>
        <v>0</v>
      </c>
      <c r="AO99" s="142"/>
      <c r="AP99" s="142"/>
      <c r="AQ99" s="43"/>
      <c r="AR99" s="44"/>
      <c r="AS99" s="143">
        <v>0</v>
      </c>
      <c r="AT99" s="144" t="s">
        <v>96</v>
      </c>
      <c r="AU99" s="144" t="s">
        <v>43</v>
      </c>
      <c r="AV99" s="145">
        <f>ROUND(IF(AU99="základní",AG99*L32,IF(AU99="snížená",AG99*L33,0)),2)</f>
        <v>0</v>
      </c>
      <c r="AW99" s="41"/>
      <c r="AX99" s="41"/>
      <c r="AY99" s="41"/>
      <c r="AZ99" s="41"/>
      <c r="BA99" s="41"/>
      <c r="BB99" s="41"/>
      <c r="BC99" s="41"/>
      <c r="BD99" s="41"/>
      <c r="BE99" s="41"/>
      <c r="BV99" s="18" t="s">
        <v>97</v>
      </c>
      <c r="BY99" s="146">
        <f>IF(AU99="základní",AV99,0)</f>
        <v>0</v>
      </c>
      <c r="BZ99" s="146">
        <f>IF(AU99="snížená",AV99,0)</f>
        <v>0</v>
      </c>
      <c r="CA99" s="146">
        <v>0</v>
      </c>
      <c r="CB99" s="146">
        <v>0</v>
      </c>
      <c r="CC99" s="146">
        <v>0</v>
      </c>
      <c r="CD99" s="146">
        <f>IF(AU99="základní",AG99,0)</f>
        <v>0</v>
      </c>
      <c r="CE99" s="146">
        <f>IF(AU99="snížená",AG99,0)</f>
        <v>0</v>
      </c>
      <c r="CF99" s="146">
        <f>IF(AU99="zákl. přenesená",AG99,0)</f>
        <v>0</v>
      </c>
      <c r="CG99" s="146">
        <f>IF(AU99="sníž. přenesená",AG99,0)</f>
        <v>0</v>
      </c>
      <c r="CH99" s="146">
        <f>IF(AU99="nulová",AG99,0)</f>
        <v>0</v>
      </c>
      <c r="CI99" s="18">
        <f>IF(AU99="základní",1,IF(AU99="snížená",2,IF(AU99="zákl. přenesená",4,IF(AU99="sníž. přenesená",5,3))))</f>
        <v>1</v>
      </c>
      <c r="CJ99" s="18">
        <f>IF(AT99="stavební čast",1,IF(AT99="investiční čast",2,3))</f>
        <v>1</v>
      </c>
      <c r="CK99" s="18" t="str">
        <f>IF(D99="Vyplň vlastní","","x")</f>
        <v>x</v>
      </c>
    </row>
    <row r="100" spans="1:89" s="2" customFormat="1" ht="19.9" customHeight="1">
      <c r="A100" s="41"/>
      <c r="B100" s="42"/>
      <c r="C100" s="43"/>
      <c r="D100" s="147" t="s">
        <v>98</v>
      </c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43"/>
      <c r="AD100" s="43"/>
      <c r="AE100" s="43"/>
      <c r="AF100" s="43"/>
      <c r="AG100" s="141">
        <f>ROUND(AG94*AS100,2)</f>
        <v>0</v>
      </c>
      <c r="AH100" s="142"/>
      <c r="AI100" s="142"/>
      <c r="AJ100" s="142"/>
      <c r="AK100" s="142"/>
      <c r="AL100" s="142"/>
      <c r="AM100" s="142"/>
      <c r="AN100" s="142">
        <f>ROUND(AG100+AV100,2)</f>
        <v>0</v>
      </c>
      <c r="AO100" s="142"/>
      <c r="AP100" s="142"/>
      <c r="AQ100" s="43"/>
      <c r="AR100" s="44"/>
      <c r="AS100" s="143">
        <v>0</v>
      </c>
      <c r="AT100" s="144" t="s">
        <v>96</v>
      </c>
      <c r="AU100" s="144" t="s">
        <v>43</v>
      </c>
      <c r="AV100" s="145">
        <f>ROUND(IF(AU100="základní",AG100*L32,IF(AU100="snížená",AG100*L33,0)),2)</f>
        <v>0</v>
      </c>
      <c r="AW100" s="41"/>
      <c r="AX100" s="41"/>
      <c r="AY100" s="41"/>
      <c r="AZ100" s="41"/>
      <c r="BA100" s="41"/>
      <c r="BB100" s="41"/>
      <c r="BC100" s="41"/>
      <c r="BD100" s="41"/>
      <c r="BE100" s="41"/>
      <c r="BV100" s="18" t="s">
        <v>99</v>
      </c>
      <c r="BY100" s="146">
        <f>IF(AU100="základní",AV100,0)</f>
        <v>0</v>
      </c>
      <c r="BZ100" s="146">
        <f>IF(AU100="snížená",AV100,0)</f>
        <v>0</v>
      </c>
      <c r="CA100" s="146">
        <v>0</v>
      </c>
      <c r="CB100" s="146">
        <v>0</v>
      </c>
      <c r="CC100" s="146">
        <v>0</v>
      </c>
      <c r="CD100" s="146">
        <f>IF(AU100="základní",AG100,0)</f>
        <v>0</v>
      </c>
      <c r="CE100" s="146">
        <f>IF(AU100="snížená",AG100,0)</f>
        <v>0</v>
      </c>
      <c r="CF100" s="146">
        <f>IF(AU100="zákl. přenesená",AG100,0)</f>
        <v>0</v>
      </c>
      <c r="CG100" s="146">
        <f>IF(AU100="sníž. přenesená",AG100,0)</f>
        <v>0</v>
      </c>
      <c r="CH100" s="146">
        <f>IF(AU100="nulová",AG100,0)</f>
        <v>0</v>
      </c>
      <c r="CI100" s="18">
        <f>IF(AU100="základní",1,IF(AU100="snížená",2,IF(AU100="zákl. přenesená",4,IF(AU100="sníž. přenesená",5,3))))</f>
        <v>1</v>
      </c>
      <c r="CJ100" s="18">
        <f>IF(AT100="stavební čast",1,IF(AT100="investiční čast",2,3))</f>
        <v>1</v>
      </c>
      <c r="CK100" s="18" t="str">
        <f>IF(D100="Vyplň vlastní","","x")</f>
        <v/>
      </c>
    </row>
    <row r="101" spans="1:89" s="2" customFormat="1" ht="19.9" customHeight="1">
      <c r="A101" s="41"/>
      <c r="B101" s="42"/>
      <c r="C101" s="43"/>
      <c r="D101" s="147" t="s">
        <v>98</v>
      </c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43"/>
      <c r="AD101" s="43"/>
      <c r="AE101" s="43"/>
      <c r="AF101" s="43"/>
      <c r="AG101" s="141">
        <f>ROUND(AG94*AS101,2)</f>
        <v>0</v>
      </c>
      <c r="AH101" s="142"/>
      <c r="AI101" s="142"/>
      <c r="AJ101" s="142"/>
      <c r="AK101" s="142"/>
      <c r="AL101" s="142"/>
      <c r="AM101" s="142"/>
      <c r="AN101" s="142">
        <f>ROUND(AG101+AV101,2)</f>
        <v>0</v>
      </c>
      <c r="AO101" s="142"/>
      <c r="AP101" s="142"/>
      <c r="AQ101" s="43"/>
      <c r="AR101" s="44"/>
      <c r="AS101" s="143">
        <v>0</v>
      </c>
      <c r="AT101" s="144" t="s">
        <v>96</v>
      </c>
      <c r="AU101" s="144" t="s">
        <v>43</v>
      </c>
      <c r="AV101" s="145">
        <f>ROUND(IF(AU101="základní",AG101*L32,IF(AU101="snížená",AG101*L33,0)),2)</f>
        <v>0</v>
      </c>
      <c r="AW101" s="41"/>
      <c r="AX101" s="41"/>
      <c r="AY101" s="41"/>
      <c r="AZ101" s="41"/>
      <c r="BA101" s="41"/>
      <c r="BB101" s="41"/>
      <c r="BC101" s="41"/>
      <c r="BD101" s="41"/>
      <c r="BE101" s="41"/>
      <c r="BV101" s="18" t="s">
        <v>99</v>
      </c>
      <c r="BY101" s="146">
        <f>IF(AU101="základní",AV101,0)</f>
        <v>0</v>
      </c>
      <c r="BZ101" s="146">
        <f>IF(AU101="snížená",AV101,0)</f>
        <v>0</v>
      </c>
      <c r="CA101" s="146">
        <v>0</v>
      </c>
      <c r="CB101" s="146">
        <v>0</v>
      </c>
      <c r="CC101" s="146">
        <v>0</v>
      </c>
      <c r="CD101" s="146">
        <f>IF(AU101="základní",AG101,0)</f>
        <v>0</v>
      </c>
      <c r="CE101" s="146">
        <f>IF(AU101="snížená",AG101,0)</f>
        <v>0</v>
      </c>
      <c r="CF101" s="146">
        <f>IF(AU101="zákl. přenesená",AG101,0)</f>
        <v>0</v>
      </c>
      <c r="CG101" s="146">
        <f>IF(AU101="sníž. přenesená",AG101,0)</f>
        <v>0</v>
      </c>
      <c r="CH101" s="146">
        <f>IF(AU101="nulová",AG101,0)</f>
        <v>0</v>
      </c>
      <c r="CI101" s="18">
        <f>IF(AU101="základní",1,IF(AU101="snížená",2,IF(AU101="zákl. přenesená",4,IF(AU101="sníž. přenesená",5,3))))</f>
        <v>1</v>
      </c>
      <c r="CJ101" s="18">
        <f>IF(AT101="stavební čast",1,IF(AT101="investiční čast",2,3))</f>
        <v>1</v>
      </c>
      <c r="CK101" s="18" t="str">
        <f>IF(D101="Vyplň vlastní","","x")</f>
        <v/>
      </c>
    </row>
    <row r="102" spans="1:89" s="2" customFormat="1" ht="19.9" customHeight="1">
      <c r="A102" s="41"/>
      <c r="B102" s="42"/>
      <c r="C102" s="43"/>
      <c r="D102" s="147" t="s">
        <v>98</v>
      </c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43"/>
      <c r="AD102" s="43"/>
      <c r="AE102" s="43"/>
      <c r="AF102" s="43"/>
      <c r="AG102" s="141">
        <f>ROUND(AG94*AS102,2)</f>
        <v>0</v>
      </c>
      <c r="AH102" s="142"/>
      <c r="AI102" s="142"/>
      <c r="AJ102" s="142"/>
      <c r="AK102" s="142"/>
      <c r="AL102" s="142"/>
      <c r="AM102" s="142"/>
      <c r="AN102" s="142">
        <f>ROUND(AG102+AV102,2)</f>
        <v>0</v>
      </c>
      <c r="AO102" s="142"/>
      <c r="AP102" s="142"/>
      <c r="AQ102" s="43"/>
      <c r="AR102" s="44"/>
      <c r="AS102" s="148">
        <v>0</v>
      </c>
      <c r="AT102" s="149" t="s">
        <v>96</v>
      </c>
      <c r="AU102" s="149" t="s">
        <v>43</v>
      </c>
      <c r="AV102" s="150">
        <f>ROUND(IF(AU102="základní",AG102*L32,IF(AU102="snížená",AG102*L33,0)),2)</f>
        <v>0</v>
      </c>
      <c r="AW102" s="41"/>
      <c r="AX102" s="41"/>
      <c r="AY102" s="41"/>
      <c r="AZ102" s="41"/>
      <c r="BA102" s="41"/>
      <c r="BB102" s="41"/>
      <c r="BC102" s="41"/>
      <c r="BD102" s="41"/>
      <c r="BE102" s="41"/>
      <c r="BV102" s="18" t="s">
        <v>99</v>
      </c>
      <c r="BY102" s="146">
        <f>IF(AU102="základní",AV102,0)</f>
        <v>0</v>
      </c>
      <c r="BZ102" s="146">
        <f>IF(AU102="snížená",AV102,0)</f>
        <v>0</v>
      </c>
      <c r="CA102" s="146">
        <v>0</v>
      </c>
      <c r="CB102" s="146">
        <v>0</v>
      </c>
      <c r="CC102" s="146">
        <v>0</v>
      </c>
      <c r="CD102" s="146">
        <f>IF(AU102="základní",AG102,0)</f>
        <v>0</v>
      </c>
      <c r="CE102" s="146">
        <f>IF(AU102="snížená",AG102,0)</f>
        <v>0</v>
      </c>
      <c r="CF102" s="146">
        <f>IF(AU102="zákl. přenesená",AG102,0)</f>
        <v>0</v>
      </c>
      <c r="CG102" s="146">
        <f>IF(AU102="sníž. přenesená",AG102,0)</f>
        <v>0</v>
      </c>
      <c r="CH102" s="146">
        <f>IF(AU102="nulová",AG102,0)</f>
        <v>0</v>
      </c>
      <c r="CI102" s="18">
        <f>IF(AU102="základní",1,IF(AU102="snížená",2,IF(AU102="zákl. přenesená",4,IF(AU102="sníž. přenesená",5,3))))</f>
        <v>1</v>
      </c>
      <c r="CJ102" s="18">
        <f>IF(AT102="stavební čast",1,IF(AT102="investiční čast",2,3))</f>
        <v>1</v>
      </c>
      <c r="CK102" s="18" t="str">
        <f>IF(D102="Vyplň vlastní","","x")</f>
        <v/>
      </c>
    </row>
    <row r="103" spans="1:57" s="2" customFormat="1" ht="10.8" customHeight="1">
      <c r="A103" s="41"/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4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s="2" customFormat="1" ht="30" customHeight="1">
      <c r="A104" s="41"/>
      <c r="B104" s="42"/>
      <c r="C104" s="151" t="s">
        <v>100</v>
      </c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3">
        <f>ROUND(AG94+AG98,2)</f>
        <v>0</v>
      </c>
      <c r="AH104" s="153"/>
      <c r="AI104" s="153"/>
      <c r="AJ104" s="153"/>
      <c r="AK104" s="153"/>
      <c r="AL104" s="153"/>
      <c r="AM104" s="153"/>
      <c r="AN104" s="153">
        <f>ROUND(AN94+AN98,2)</f>
        <v>0</v>
      </c>
      <c r="AO104" s="153"/>
      <c r="AP104" s="153"/>
      <c r="AQ104" s="152"/>
      <c r="AR104" s="44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s="2" customFormat="1" ht="6.95" customHeight="1">
      <c r="A105" s="41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44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</sheetData>
  <sheetProtection password="CC35" sheet="1" objects="1" scenarios="1" formatColumns="0" formatRows="0"/>
  <mergeCells count="64">
    <mergeCell ref="L85:AO85"/>
    <mergeCell ref="AM87:AN87"/>
    <mergeCell ref="AS89:AT91"/>
    <mergeCell ref="AM89:AP89"/>
    <mergeCell ref="AM90:AP90"/>
    <mergeCell ref="AG92:AM92"/>
    <mergeCell ref="AN92:AP92"/>
    <mergeCell ref="I92:AF92"/>
    <mergeCell ref="C92:G92"/>
    <mergeCell ref="D95:H95"/>
    <mergeCell ref="J95:AF95"/>
    <mergeCell ref="AG95:AM95"/>
    <mergeCell ref="AN95:AP95"/>
    <mergeCell ref="D96:H96"/>
    <mergeCell ref="AG96:AM96"/>
    <mergeCell ref="AN96:AP96"/>
    <mergeCell ref="J96:AF96"/>
    <mergeCell ref="AG99:AM99"/>
    <mergeCell ref="AN99:AP99"/>
    <mergeCell ref="D99:AB99"/>
    <mergeCell ref="D100:AB100"/>
    <mergeCell ref="AG100:AM100"/>
    <mergeCell ref="AN100:AP100"/>
    <mergeCell ref="D101:AB101"/>
    <mergeCell ref="AG101:AM101"/>
    <mergeCell ref="AN101:AP101"/>
    <mergeCell ref="D102:AB102"/>
    <mergeCell ref="AG102:AM102"/>
    <mergeCell ref="AN102:AP102"/>
    <mergeCell ref="AG94:AM94"/>
    <mergeCell ref="AN94:AP94"/>
    <mergeCell ref="AG98:AM98"/>
    <mergeCell ref="AN98:AP98"/>
    <mergeCell ref="AG104:AM104"/>
    <mergeCell ref="AN104:AP10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L31:P31"/>
    <mergeCell ref="W31:AE31"/>
    <mergeCell ref="AK32:AO32"/>
    <mergeCell ref="W32:AE32"/>
    <mergeCell ref="L32:P32"/>
    <mergeCell ref="W33:AE33"/>
    <mergeCell ref="AK33:AO33"/>
    <mergeCell ref="L33:P33"/>
    <mergeCell ref="AK34:AO34"/>
    <mergeCell ref="L34:P34"/>
    <mergeCell ref="W34:AE34"/>
    <mergeCell ref="W35:AE35"/>
    <mergeCell ref="L35:P35"/>
    <mergeCell ref="AK35:AO35"/>
    <mergeCell ref="AK36:AO36"/>
    <mergeCell ref="W36:AE36"/>
    <mergeCell ref="L36:P36"/>
    <mergeCell ref="AK38:AO38"/>
    <mergeCell ref="X38:AB38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8:AU102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8:AT102">
      <formula1>"stavební čast, technologická čast, investiční čast"</formula1>
    </dataValidation>
  </dataValidations>
  <hyperlinks>
    <hyperlink ref="A95" location="'112-2020-dř - Dispečerské...'!C2" display="/"/>
    <hyperlink ref="A96" location="'112-2020-sk - FVE - na ob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  <c r="AZ2" s="154" t="s">
        <v>101</v>
      </c>
      <c r="BA2" s="154" t="s">
        <v>102</v>
      </c>
      <c r="BB2" s="154" t="s">
        <v>103</v>
      </c>
      <c r="BC2" s="154" t="s">
        <v>104</v>
      </c>
      <c r="BD2" s="154" t="s">
        <v>88</v>
      </c>
    </row>
    <row r="3" spans="2:56" s="1" customFormat="1" ht="6.95" customHeight="1">
      <c r="B3" s="155"/>
      <c r="C3" s="156"/>
      <c r="D3" s="156"/>
      <c r="E3" s="156"/>
      <c r="F3" s="156"/>
      <c r="G3" s="156"/>
      <c r="H3" s="156"/>
      <c r="I3" s="156"/>
      <c r="J3" s="156"/>
      <c r="K3" s="156"/>
      <c r="L3" s="21"/>
      <c r="AT3" s="18" t="s">
        <v>88</v>
      </c>
      <c r="AZ3" s="154" t="s">
        <v>105</v>
      </c>
      <c r="BA3" s="154" t="s">
        <v>106</v>
      </c>
      <c r="BB3" s="154" t="s">
        <v>103</v>
      </c>
      <c r="BC3" s="154" t="s">
        <v>107</v>
      </c>
      <c r="BD3" s="154" t="s">
        <v>88</v>
      </c>
    </row>
    <row r="4" spans="2:56" s="1" customFormat="1" ht="24.95" customHeight="1">
      <c r="B4" s="21"/>
      <c r="D4" s="157" t="s">
        <v>108</v>
      </c>
      <c r="L4" s="21"/>
      <c r="M4" s="158" t="s">
        <v>10</v>
      </c>
      <c r="AT4" s="18" t="s">
        <v>4</v>
      </c>
      <c r="AZ4" s="154" t="s">
        <v>109</v>
      </c>
      <c r="BA4" s="154" t="s">
        <v>110</v>
      </c>
      <c r="BB4" s="154" t="s">
        <v>103</v>
      </c>
      <c r="BC4" s="154" t="s">
        <v>104</v>
      </c>
      <c r="BD4" s="154" t="s">
        <v>88</v>
      </c>
    </row>
    <row r="5" spans="2:56" s="1" customFormat="1" ht="6.95" customHeight="1">
      <c r="B5" s="21"/>
      <c r="L5" s="21"/>
      <c r="AZ5" s="154" t="s">
        <v>111</v>
      </c>
      <c r="BA5" s="154" t="s">
        <v>112</v>
      </c>
      <c r="BB5" s="154" t="s">
        <v>103</v>
      </c>
      <c r="BC5" s="154" t="s">
        <v>113</v>
      </c>
      <c r="BD5" s="154" t="s">
        <v>88</v>
      </c>
    </row>
    <row r="6" spans="2:56" s="1" customFormat="1" ht="12" customHeight="1">
      <c r="B6" s="21"/>
      <c r="D6" s="159" t="s">
        <v>16</v>
      </c>
      <c r="L6" s="21"/>
      <c r="AZ6" s="154" t="s">
        <v>114</v>
      </c>
      <c r="BA6" s="154" t="s">
        <v>115</v>
      </c>
      <c r="BB6" s="154" t="s">
        <v>103</v>
      </c>
      <c r="BC6" s="154" t="s">
        <v>116</v>
      </c>
      <c r="BD6" s="154" t="s">
        <v>88</v>
      </c>
    </row>
    <row r="7" spans="2:56" s="1" customFormat="1" ht="16.5" customHeight="1">
      <c r="B7" s="21"/>
      <c r="E7" s="160" t="str">
        <f>'Rekapitulace stavby'!K6</f>
        <v>FVE na střechách objektů ČEPRO a.s. - Cerekvice</v>
      </c>
      <c r="F7" s="159"/>
      <c r="G7" s="159"/>
      <c r="H7" s="159"/>
      <c r="L7" s="21"/>
      <c r="AZ7" s="154" t="s">
        <v>117</v>
      </c>
      <c r="BA7" s="154" t="s">
        <v>118</v>
      </c>
      <c r="BB7" s="154" t="s">
        <v>103</v>
      </c>
      <c r="BC7" s="154" t="s">
        <v>113</v>
      </c>
      <c r="BD7" s="154" t="s">
        <v>88</v>
      </c>
    </row>
    <row r="8" spans="1:31" s="2" customFormat="1" ht="12" customHeight="1">
      <c r="A8" s="41"/>
      <c r="B8" s="44"/>
      <c r="C8" s="41"/>
      <c r="D8" s="159" t="s">
        <v>119</v>
      </c>
      <c r="E8" s="41"/>
      <c r="F8" s="41"/>
      <c r="G8" s="41"/>
      <c r="H8" s="41"/>
      <c r="I8" s="41"/>
      <c r="J8" s="41"/>
      <c r="K8" s="41"/>
      <c r="L8" s="66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4"/>
      <c r="C9" s="41"/>
      <c r="D9" s="41"/>
      <c r="E9" s="161" t="s">
        <v>120</v>
      </c>
      <c r="F9" s="41"/>
      <c r="G9" s="41"/>
      <c r="H9" s="41"/>
      <c r="I9" s="41"/>
      <c r="J9" s="41"/>
      <c r="K9" s="41"/>
      <c r="L9" s="66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4"/>
      <c r="C10" s="41"/>
      <c r="D10" s="41"/>
      <c r="E10" s="41"/>
      <c r="F10" s="41"/>
      <c r="G10" s="41"/>
      <c r="H10" s="41"/>
      <c r="I10" s="41"/>
      <c r="J10" s="41"/>
      <c r="K10" s="41"/>
      <c r="L10" s="66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4"/>
      <c r="C11" s="41"/>
      <c r="D11" s="159" t="s">
        <v>18</v>
      </c>
      <c r="E11" s="41"/>
      <c r="F11" s="162" t="s">
        <v>1</v>
      </c>
      <c r="G11" s="41"/>
      <c r="H11" s="41"/>
      <c r="I11" s="159" t="s">
        <v>19</v>
      </c>
      <c r="J11" s="162" t="s">
        <v>1</v>
      </c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59" t="s">
        <v>20</v>
      </c>
      <c r="E12" s="41"/>
      <c r="F12" s="162" t="s">
        <v>21</v>
      </c>
      <c r="G12" s="41"/>
      <c r="H12" s="41"/>
      <c r="I12" s="159" t="s">
        <v>22</v>
      </c>
      <c r="J12" s="163" t="str">
        <f>'Rekapitulace stavby'!AN8</f>
        <v>17. 5. 2021</v>
      </c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4"/>
      <c r="C13" s="41"/>
      <c r="D13" s="41"/>
      <c r="E13" s="41"/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4"/>
      <c r="C14" s="41"/>
      <c r="D14" s="159" t="s">
        <v>24</v>
      </c>
      <c r="E14" s="41"/>
      <c r="F14" s="41"/>
      <c r="G14" s="41"/>
      <c r="H14" s="41"/>
      <c r="I14" s="159" t="s">
        <v>25</v>
      </c>
      <c r="J14" s="162" t="s">
        <v>1</v>
      </c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4"/>
      <c r="C15" s="41"/>
      <c r="D15" s="41"/>
      <c r="E15" s="162" t="s">
        <v>26</v>
      </c>
      <c r="F15" s="41"/>
      <c r="G15" s="41"/>
      <c r="H15" s="41"/>
      <c r="I15" s="159" t="s">
        <v>27</v>
      </c>
      <c r="J15" s="162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4"/>
      <c r="C16" s="41"/>
      <c r="D16" s="41"/>
      <c r="E16" s="41"/>
      <c r="F16" s="41"/>
      <c r="G16" s="41"/>
      <c r="H16" s="41"/>
      <c r="I16" s="41"/>
      <c r="J16" s="41"/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4"/>
      <c r="C17" s="41"/>
      <c r="D17" s="159" t="s">
        <v>28</v>
      </c>
      <c r="E17" s="41"/>
      <c r="F17" s="41"/>
      <c r="G17" s="41"/>
      <c r="H17" s="41"/>
      <c r="I17" s="159" t="s">
        <v>25</v>
      </c>
      <c r="J17" s="34" t="str">
        <f>'Rekapitulace stavby'!AN13</f>
        <v>Vyplň údaj</v>
      </c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4"/>
      <c r="C18" s="41"/>
      <c r="D18" s="41"/>
      <c r="E18" s="34" t="str">
        <f>'Rekapitulace stavby'!E14</f>
        <v>Vyplň údaj</v>
      </c>
      <c r="F18" s="162"/>
      <c r="G18" s="162"/>
      <c r="H18" s="162"/>
      <c r="I18" s="159" t="s">
        <v>27</v>
      </c>
      <c r="J18" s="34" t="str">
        <f>'Rekapitulace stavby'!AN14</f>
        <v>Vyplň údaj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4"/>
      <c r="C19" s="41"/>
      <c r="D19" s="41"/>
      <c r="E19" s="41"/>
      <c r="F19" s="41"/>
      <c r="G19" s="41"/>
      <c r="H19" s="41"/>
      <c r="I19" s="41"/>
      <c r="J19" s="41"/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4"/>
      <c r="C20" s="41"/>
      <c r="D20" s="159" t="s">
        <v>30</v>
      </c>
      <c r="E20" s="41"/>
      <c r="F20" s="41"/>
      <c r="G20" s="41"/>
      <c r="H20" s="41"/>
      <c r="I20" s="159" t="s">
        <v>25</v>
      </c>
      <c r="J20" s="162" t="str">
        <f>IF('Rekapitulace stavby'!AN16="","",'Rekapitulace stavby'!AN16)</f>
        <v/>
      </c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4"/>
      <c r="C21" s="41"/>
      <c r="D21" s="41"/>
      <c r="E21" s="162" t="str">
        <f>IF('Rekapitulace stavby'!E17="","",'Rekapitulace stavby'!E17)</f>
        <v xml:space="preserve"> </v>
      </c>
      <c r="F21" s="41"/>
      <c r="G21" s="41"/>
      <c r="H21" s="41"/>
      <c r="I21" s="159" t="s">
        <v>27</v>
      </c>
      <c r="J21" s="162" t="str">
        <f>IF('Rekapitulace stavby'!AN17="","",'Rekapitulace stavby'!AN17)</f>
        <v/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4"/>
      <c r="C22" s="41"/>
      <c r="D22" s="41"/>
      <c r="E22" s="41"/>
      <c r="F22" s="41"/>
      <c r="G22" s="41"/>
      <c r="H22" s="41"/>
      <c r="I22" s="41"/>
      <c r="J22" s="41"/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4"/>
      <c r="C23" s="41"/>
      <c r="D23" s="159" t="s">
        <v>33</v>
      </c>
      <c r="E23" s="41"/>
      <c r="F23" s="41"/>
      <c r="G23" s="41"/>
      <c r="H23" s="41"/>
      <c r="I23" s="159" t="s">
        <v>25</v>
      </c>
      <c r="J23" s="162" t="s">
        <v>1</v>
      </c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4"/>
      <c r="C24" s="41"/>
      <c r="D24" s="41"/>
      <c r="E24" s="162" t="s">
        <v>34</v>
      </c>
      <c r="F24" s="41"/>
      <c r="G24" s="41"/>
      <c r="H24" s="41"/>
      <c r="I24" s="159" t="s">
        <v>27</v>
      </c>
      <c r="J24" s="162" t="s">
        <v>1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4"/>
      <c r="C25" s="41"/>
      <c r="D25" s="41"/>
      <c r="E25" s="41"/>
      <c r="F25" s="41"/>
      <c r="G25" s="41"/>
      <c r="H25" s="41"/>
      <c r="I25" s="41"/>
      <c r="J25" s="41"/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4"/>
      <c r="C26" s="41"/>
      <c r="D26" s="159" t="s">
        <v>35</v>
      </c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64"/>
      <c r="B27" s="165"/>
      <c r="C27" s="164"/>
      <c r="D27" s="164"/>
      <c r="E27" s="166" t="s">
        <v>1</v>
      </c>
      <c r="F27" s="166"/>
      <c r="G27" s="166"/>
      <c r="H27" s="166"/>
      <c r="I27" s="164"/>
      <c r="J27" s="164"/>
      <c r="K27" s="164"/>
      <c r="L27" s="167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</row>
    <row r="28" spans="1:31" s="2" customFormat="1" ht="6.95" customHeight="1">
      <c r="A28" s="41"/>
      <c r="B28" s="44"/>
      <c r="C28" s="41"/>
      <c r="D28" s="41"/>
      <c r="E28" s="41"/>
      <c r="F28" s="41"/>
      <c r="G28" s="41"/>
      <c r="H28" s="41"/>
      <c r="I28" s="41"/>
      <c r="J28" s="41"/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168"/>
      <c r="E29" s="168"/>
      <c r="F29" s="168"/>
      <c r="G29" s="168"/>
      <c r="H29" s="168"/>
      <c r="I29" s="168"/>
      <c r="J29" s="168"/>
      <c r="K29" s="168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4.4" customHeight="1">
      <c r="A30" s="41"/>
      <c r="B30" s="44"/>
      <c r="C30" s="41"/>
      <c r="D30" s="162" t="s">
        <v>121</v>
      </c>
      <c r="E30" s="41"/>
      <c r="F30" s="41"/>
      <c r="G30" s="41"/>
      <c r="H30" s="41"/>
      <c r="I30" s="41"/>
      <c r="J30" s="169">
        <f>J96</f>
        <v>0</v>
      </c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14.4" customHeight="1">
      <c r="A31" s="41"/>
      <c r="B31" s="44"/>
      <c r="C31" s="41"/>
      <c r="D31" s="170" t="s">
        <v>95</v>
      </c>
      <c r="E31" s="41"/>
      <c r="F31" s="41"/>
      <c r="G31" s="41"/>
      <c r="H31" s="41"/>
      <c r="I31" s="41"/>
      <c r="J31" s="169">
        <f>J105</f>
        <v>0</v>
      </c>
      <c r="K31" s="41"/>
      <c r="L31" s="66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4"/>
      <c r="C32" s="41"/>
      <c r="D32" s="171" t="s">
        <v>38</v>
      </c>
      <c r="E32" s="41"/>
      <c r="F32" s="41"/>
      <c r="G32" s="41"/>
      <c r="H32" s="41"/>
      <c r="I32" s="41"/>
      <c r="J32" s="172">
        <f>ROUND(J30+J31,2)</f>
        <v>0</v>
      </c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68"/>
      <c r="E33" s="168"/>
      <c r="F33" s="168"/>
      <c r="G33" s="168"/>
      <c r="H33" s="168"/>
      <c r="I33" s="168"/>
      <c r="J33" s="168"/>
      <c r="K33" s="168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41"/>
      <c r="E34" s="41"/>
      <c r="F34" s="173" t="s">
        <v>40</v>
      </c>
      <c r="G34" s="41"/>
      <c r="H34" s="41"/>
      <c r="I34" s="173" t="s">
        <v>39</v>
      </c>
      <c r="J34" s="173" t="s">
        <v>41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4" t="s">
        <v>42</v>
      </c>
      <c r="E35" s="159" t="s">
        <v>43</v>
      </c>
      <c r="F35" s="175">
        <f>ROUND((SUM(BE105:BE112)+SUM(BE132:BE208)),2)</f>
        <v>0</v>
      </c>
      <c r="G35" s="41"/>
      <c r="H35" s="41"/>
      <c r="I35" s="176">
        <v>0.21</v>
      </c>
      <c r="J35" s="175">
        <f>ROUND(((SUM(BE105:BE112)+SUM(BE132:BE208))*I35),2)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4"/>
      <c r="C36" s="41"/>
      <c r="D36" s="41"/>
      <c r="E36" s="159" t="s">
        <v>44</v>
      </c>
      <c r="F36" s="175">
        <f>ROUND((SUM(BF105:BF112)+SUM(BF132:BF208)),2)</f>
        <v>0</v>
      </c>
      <c r="G36" s="41"/>
      <c r="H36" s="41"/>
      <c r="I36" s="176">
        <v>0.15</v>
      </c>
      <c r="J36" s="175">
        <f>ROUND(((SUM(BF105:BF112)+SUM(BF132:BF208))*I36),2)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4"/>
      <c r="C37" s="41"/>
      <c r="D37" s="41"/>
      <c r="E37" s="159" t="s">
        <v>45</v>
      </c>
      <c r="F37" s="175">
        <f>ROUND((SUM(BG105:BG112)+SUM(BG132:BG208)),2)</f>
        <v>0</v>
      </c>
      <c r="G37" s="41"/>
      <c r="H37" s="41"/>
      <c r="I37" s="176">
        <v>0.21</v>
      </c>
      <c r="J37" s="175">
        <f>0</f>
        <v>0</v>
      </c>
      <c r="K37" s="41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4"/>
      <c r="C38" s="41"/>
      <c r="D38" s="41"/>
      <c r="E38" s="159" t="s">
        <v>46</v>
      </c>
      <c r="F38" s="175">
        <f>ROUND((SUM(BH105:BH112)+SUM(BH132:BH208)),2)</f>
        <v>0</v>
      </c>
      <c r="G38" s="41"/>
      <c r="H38" s="41"/>
      <c r="I38" s="176">
        <v>0.15</v>
      </c>
      <c r="J38" s="175">
        <f>0</f>
        <v>0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4"/>
      <c r="C39" s="41"/>
      <c r="D39" s="41"/>
      <c r="E39" s="159" t="s">
        <v>47</v>
      </c>
      <c r="F39" s="175">
        <f>ROUND((SUM(BI105:BI112)+SUM(BI132:BI208)),2)</f>
        <v>0</v>
      </c>
      <c r="G39" s="41"/>
      <c r="H39" s="41"/>
      <c r="I39" s="176">
        <v>0</v>
      </c>
      <c r="J39" s="175">
        <f>0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4"/>
      <c r="C40" s="41"/>
      <c r="D40" s="41"/>
      <c r="E40" s="41"/>
      <c r="F40" s="41"/>
      <c r="G40" s="41"/>
      <c r="H40" s="41"/>
      <c r="I40" s="41"/>
      <c r="J40" s="41"/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4"/>
      <c r="C41" s="177"/>
      <c r="D41" s="178" t="s">
        <v>48</v>
      </c>
      <c r="E41" s="179"/>
      <c r="F41" s="179"/>
      <c r="G41" s="180" t="s">
        <v>49</v>
      </c>
      <c r="H41" s="181" t="s">
        <v>50</v>
      </c>
      <c r="I41" s="179"/>
      <c r="J41" s="182">
        <f>SUM(J32:J39)</f>
        <v>0</v>
      </c>
      <c r="K41" s="183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44"/>
      <c r="C42" s="41"/>
      <c r="D42" s="41"/>
      <c r="E42" s="41"/>
      <c r="F42" s="41"/>
      <c r="G42" s="41"/>
      <c r="H42" s="41"/>
      <c r="I42" s="41"/>
      <c r="J42" s="41"/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84" t="s">
        <v>51</v>
      </c>
      <c r="E50" s="185"/>
      <c r="F50" s="185"/>
      <c r="G50" s="184" t="s">
        <v>52</v>
      </c>
      <c r="H50" s="185"/>
      <c r="I50" s="185"/>
      <c r="J50" s="185"/>
      <c r="K50" s="185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86" t="s">
        <v>53</v>
      </c>
      <c r="E61" s="187"/>
      <c r="F61" s="188" t="s">
        <v>54</v>
      </c>
      <c r="G61" s="186" t="s">
        <v>53</v>
      </c>
      <c r="H61" s="187"/>
      <c r="I61" s="187"/>
      <c r="J61" s="189" t="s">
        <v>54</v>
      </c>
      <c r="K61" s="187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84" t="s">
        <v>55</v>
      </c>
      <c r="E65" s="190"/>
      <c r="F65" s="190"/>
      <c r="G65" s="184" t="s">
        <v>56</v>
      </c>
      <c r="H65" s="190"/>
      <c r="I65" s="190"/>
      <c r="J65" s="190"/>
      <c r="K65" s="190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86" t="s">
        <v>53</v>
      </c>
      <c r="E76" s="187"/>
      <c r="F76" s="188" t="s">
        <v>54</v>
      </c>
      <c r="G76" s="186" t="s">
        <v>53</v>
      </c>
      <c r="H76" s="187"/>
      <c r="I76" s="187"/>
      <c r="J76" s="189" t="s">
        <v>54</v>
      </c>
      <c r="K76" s="187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122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195" t="str">
        <f>E7</f>
        <v>FVE na střechách objektů ČEPRO a.s. - Cerekvice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3" t="s">
        <v>119</v>
      </c>
      <c r="D86" s="43"/>
      <c r="E86" s="43"/>
      <c r="F86" s="43"/>
      <c r="G86" s="43"/>
      <c r="H86" s="43"/>
      <c r="I86" s="43"/>
      <c r="J86" s="43"/>
      <c r="K86" s="43"/>
      <c r="L86" s="66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6.5" customHeight="1">
      <c r="A87" s="41"/>
      <c r="B87" s="42"/>
      <c r="C87" s="43"/>
      <c r="D87" s="43"/>
      <c r="E87" s="79" t="str">
        <f>E9</f>
        <v>112/2020/dř - Dispečerské řízení</v>
      </c>
      <c r="F87" s="43"/>
      <c r="G87" s="43"/>
      <c r="H87" s="43"/>
      <c r="I87" s="43"/>
      <c r="J87" s="43"/>
      <c r="K87" s="43"/>
      <c r="L87" s="66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66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3" t="s">
        <v>20</v>
      </c>
      <c r="D89" s="43"/>
      <c r="E89" s="43"/>
      <c r="F89" s="28" t="str">
        <f>F12</f>
        <v>Želkovice 72,Hořiněves</v>
      </c>
      <c r="G89" s="43"/>
      <c r="H89" s="43"/>
      <c r="I89" s="33" t="s">
        <v>22</v>
      </c>
      <c r="J89" s="82" t="str">
        <f>IF(J12="","",J12)</f>
        <v>17. 5. 2021</v>
      </c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5.15" customHeight="1">
      <c r="A91" s="41"/>
      <c r="B91" s="42"/>
      <c r="C91" s="33" t="s">
        <v>24</v>
      </c>
      <c r="D91" s="43"/>
      <c r="E91" s="43"/>
      <c r="F91" s="28" t="str">
        <f>E15</f>
        <v>ČEPRO,a.s.,Dělnická 213/12,Praha 7</v>
      </c>
      <c r="G91" s="43"/>
      <c r="H91" s="43"/>
      <c r="I91" s="33" t="s">
        <v>30</v>
      </c>
      <c r="J91" s="37" t="str">
        <f>E21</f>
        <v xml:space="preserve"> </v>
      </c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5.15" customHeight="1">
      <c r="A92" s="41"/>
      <c r="B92" s="42"/>
      <c r="C92" s="33" t="s">
        <v>28</v>
      </c>
      <c r="D92" s="43"/>
      <c r="E92" s="43"/>
      <c r="F92" s="28" t="str">
        <f>IF(E18="","",E18)</f>
        <v>Vyplň údaj</v>
      </c>
      <c r="G92" s="43"/>
      <c r="H92" s="43"/>
      <c r="I92" s="33" t="s">
        <v>33</v>
      </c>
      <c r="J92" s="37" t="str">
        <f>E24</f>
        <v>Ing.Myšík Petr</v>
      </c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0.3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29.25" customHeight="1">
      <c r="A94" s="41"/>
      <c r="B94" s="42"/>
      <c r="C94" s="196" t="s">
        <v>123</v>
      </c>
      <c r="D94" s="152"/>
      <c r="E94" s="152"/>
      <c r="F94" s="152"/>
      <c r="G94" s="152"/>
      <c r="H94" s="152"/>
      <c r="I94" s="152"/>
      <c r="J94" s="197" t="s">
        <v>124</v>
      </c>
      <c r="K94" s="152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0.3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47" s="2" customFormat="1" ht="22.8" customHeight="1">
      <c r="A96" s="41"/>
      <c r="B96" s="42"/>
      <c r="C96" s="198" t="s">
        <v>125</v>
      </c>
      <c r="D96" s="43"/>
      <c r="E96" s="43"/>
      <c r="F96" s="43"/>
      <c r="G96" s="43"/>
      <c r="H96" s="43"/>
      <c r="I96" s="43"/>
      <c r="J96" s="113">
        <f>J132</f>
        <v>0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U96" s="18" t="s">
        <v>126</v>
      </c>
    </row>
    <row r="97" spans="1:31" s="9" customFormat="1" ht="24.95" customHeight="1">
      <c r="A97" s="9"/>
      <c r="B97" s="199"/>
      <c r="C97" s="200"/>
      <c r="D97" s="201" t="s">
        <v>127</v>
      </c>
      <c r="E97" s="202"/>
      <c r="F97" s="202"/>
      <c r="G97" s="202"/>
      <c r="H97" s="202"/>
      <c r="I97" s="202"/>
      <c r="J97" s="203">
        <f>J133</f>
        <v>0</v>
      </c>
      <c r="K97" s="200"/>
      <c r="L97" s="20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5"/>
      <c r="C98" s="206"/>
      <c r="D98" s="207" t="s">
        <v>128</v>
      </c>
      <c r="E98" s="208"/>
      <c r="F98" s="208"/>
      <c r="G98" s="208"/>
      <c r="H98" s="208"/>
      <c r="I98" s="208"/>
      <c r="J98" s="209">
        <f>J134</f>
        <v>0</v>
      </c>
      <c r="K98" s="206"/>
      <c r="L98" s="2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99"/>
      <c r="C99" s="200"/>
      <c r="D99" s="201" t="s">
        <v>129</v>
      </c>
      <c r="E99" s="202"/>
      <c r="F99" s="202"/>
      <c r="G99" s="202"/>
      <c r="H99" s="202"/>
      <c r="I99" s="202"/>
      <c r="J99" s="203">
        <f>J195</f>
        <v>0</v>
      </c>
      <c r="K99" s="200"/>
      <c r="L99" s="20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5"/>
      <c r="C100" s="206"/>
      <c r="D100" s="207" t="s">
        <v>130</v>
      </c>
      <c r="E100" s="208"/>
      <c r="F100" s="208"/>
      <c r="G100" s="208"/>
      <c r="H100" s="208"/>
      <c r="I100" s="208"/>
      <c r="J100" s="209">
        <f>J196</f>
        <v>0</v>
      </c>
      <c r="K100" s="206"/>
      <c r="L100" s="2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5"/>
      <c r="C101" s="206"/>
      <c r="D101" s="207" t="s">
        <v>131</v>
      </c>
      <c r="E101" s="208"/>
      <c r="F101" s="208"/>
      <c r="G101" s="208"/>
      <c r="H101" s="208"/>
      <c r="I101" s="208"/>
      <c r="J101" s="209">
        <f>J200</f>
        <v>0</v>
      </c>
      <c r="K101" s="206"/>
      <c r="L101" s="2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5"/>
      <c r="C102" s="206"/>
      <c r="D102" s="207" t="s">
        <v>132</v>
      </c>
      <c r="E102" s="208"/>
      <c r="F102" s="208"/>
      <c r="G102" s="208"/>
      <c r="H102" s="208"/>
      <c r="I102" s="208"/>
      <c r="J102" s="209">
        <f>J204</f>
        <v>0</v>
      </c>
      <c r="K102" s="206"/>
      <c r="L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41"/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66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</row>
    <row r="104" spans="1:31" s="2" customFormat="1" ht="6.95" customHeight="1">
      <c r="A104" s="41"/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66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</row>
    <row r="105" spans="1:31" s="2" customFormat="1" ht="29.25" customHeight="1">
      <c r="A105" s="41"/>
      <c r="B105" s="42"/>
      <c r="C105" s="198" t="s">
        <v>133</v>
      </c>
      <c r="D105" s="43"/>
      <c r="E105" s="43"/>
      <c r="F105" s="43"/>
      <c r="G105" s="43"/>
      <c r="H105" s="43"/>
      <c r="I105" s="43"/>
      <c r="J105" s="211">
        <f>ROUND(J106+J107+J108+J109+J110+J111,2)</f>
        <v>0</v>
      </c>
      <c r="K105" s="43"/>
      <c r="L105" s="66"/>
      <c r="N105" s="212" t="s">
        <v>42</v>
      </c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</row>
    <row r="106" spans="1:65" s="2" customFormat="1" ht="18" customHeight="1">
      <c r="A106" s="41"/>
      <c r="B106" s="42"/>
      <c r="C106" s="43"/>
      <c r="D106" s="147" t="s">
        <v>134</v>
      </c>
      <c r="E106" s="140"/>
      <c r="F106" s="140"/>
      <c r="G106" s="43"/>
      <c r="H106" s="43"/>
      <c r="I106" s="43"/>
      <c r="J106" s="141">
        <v>0</v>
      </c>
      <c r="K106" s="43"/>
      <c r="L106" s="213"/>
      <c r="M106" s="214"/>
      <c r="N106" s="215" t="s">
        <v>43</v>
      </c>
      <c r="O106" s="214"/>
      <c r="P106" s="214"/>
      <c r="Q106" s="214"/>
      <c r="R106" s="214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  <c r="AC106" s="216"/>
      <c r="AD106" s="216"/>
      <c r="AE106" s="216"/>
      <c r="AF106" s="214"/>
      <c r="AG106" s="214"/>
      <c r="AH106" s="214"/>
      <c r="AI106" s="214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4"/>
      <c r="AV106" s="214"/>
      <c r="AW106" s="214"/>
      <c r="AX106" s="214"/>
      <c r="AY106" s="217" t="s">
        <v>135</v>
      </c>
      <c r="AZ106" s="214"/>
      <c r="BA106" s="214"/>
      <c r="BB106" s="214"/>
      <c r="BC106" s="214"/>
      <c r="BD106" s="214"/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217" t="s">
        <v>86</v>
      </c>
      <c r="BK106" s="214"/>
      <c r="BL106" s="214"/>
      <c r="BM106" s="214"/>
    </row>
    <row r="107" spans="1:65" s="2" customFormat="1" ht="18" customHeight="1">
      <c r="A107" s="41"/>
      <c r="B107" s="42"/>
      <c r="C107" s="43"/>
      <c r="D107" s="147" t="s">
        <v>136</v>
      </c>
      <c r="E107" s="140"/>
      <c r="F107" s="140"/>
      <c r="G107" s="43"/>
      <c r="H107" s="43"/>
      <c r="I107" s="43"/>
      <c r="J107" s="141">
        <v>0</v>
      </c>
      <c r="K107" s="43"/>
      <c r="L107" s="213"/>
      <c r="M107" s="214"/>
      <c r="N107" s="215" t="s">
        <v>43</v>
      </c>
      <c r="O107" s="214"/>
      <c r="P107" s="214"/>
      <c r="Q107" s="214"/>
      <c r="R107" s="214"/>
      <c r="S107" s="216"/>
      <c r="T107" s="216"/>
      <c r="U107" s="216"/>
      <c r="V107" s="216"/>
      <c r="W107" s="216"/>
      <c r="X107" s="216"/>
      <c r="Y107" s="216"/>
      <c r="Z107" s="216"/>
      <c r="AA107" s="216"/>
      <c r="AB107" s="216"/>
      <c r="AC107" s="216"/>
      <c r="AD107" s="216"/>
      <c r="AE107" s="216"/>
      <c r="AF107" s="214"/>
      <c r="AG107" s="214"/>
      <c r="AH107" s="214"/>
      <c r="AI107" s="214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7" t="s">
        <v>135</v>
      </c>
      <c r="AZ107" s="214"/>
      <c r="BA107" s="214"/>
      <c r="BB107" s="214"/>
      <c r="BC107" s="214"/>
      <c r="BD107" s="214"/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217" t="s">
        <v>86</v>
      </c>
      <c r="BK107" s="214"/>
      <c r="BL107" s="214"/>
      <c r="BM107" s="214"/>
    </row>
    <row r="108" spans="1:65" s="2" customFormat="1" ht="18" customHeight="1">
      <c r="A108" s="41"/>
      <c r="B108" s="42"/>
      <c r="C108" s="43"/>
      <c r="D108" s="147" t="s">
        <v>137</v>
      </c>
      <c r="E108" s="140"/>
      <c r="F108" s="140"/>
      <c r="G108" s="43"/>
      <c r="H108" s="43"/>
      <c r="I108" s="43"/>
      <c r="J108" s="141">
        <v>0</v>
      </c>
      <c r="K108" s="43"/>
      <c r="L108" s="213"/>
      <c r="M108" s="214"/>
      <c r="N108" s="215" t="s">
        <v>43</v>
      </c>
      <c r="O108" s="214"/>
      <c r="P108" s="214"/>
      <c r="Q108" s="214"/>
      <c r="R108" s="214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6"/>
      <c r="AF108" s="214"/>
      <c r="AG108" s="214"/>
      <c r="AH108" s="214"/>
      <c r="AI108" s="214"/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214"/>
      <c r="AT108" s="214"/>
      <c r="AU108" s="214"/>
      <c r="AV108" s="214"/>
      <c r="AW108" s="214"/>
      <c r="AX108" s="214"/>
      <c r="AY108" s="217" t="s">
        <v>135</v>
      </c>
      <c r="AZ108" s="214"/>
      <c r="BA108" s="214"/>
      <c r="BB108" s="214"/>
      <c r="BC108" s="214"/>
      <c r="BD108" s="214"/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217" t="s">
        <v>86</v>
      </c>
      <c r="BK108" s="214"/>
      <c r="BL108" s="214"/>
      <c r="BM108" s="214"/>
    </row>
    <row r="109" spans="1:65" s="2" customFormat="1" ht="18" customHeight="1">
      <c r="A109" s="41"/>
      <c r="B109" s="42"/>
      <c r="C109" s="43"/>
      <c r="D109" s="147" t="s">
        <v>138</v>
      </c>
      <c r="E109" s="140"/>
      <c r="F109" s="140"/>
      <c r="G109" s="43"/>
      <c r="H109" s="43"/>
      <c r="I109" s="43"/>
      <c r="J109" s="141">
        <v>0</v>
      </c>
      <c r="K109" s="43"/>
      <c r="L109" s="213"/>
      <c r="M109" s="214"/>
      <c r="N109" s="215" t="s">
        <v>43</v>
      </c>
      <c r="O109" s="214"/>
      <c r="P109" s="214"/>
      <c r="Q109" s="214"/>
      <c r="R109" s="214"/>
      <c r="S109" s="216"/>
      <c r="T109" s="216"/>
      <c r="U109" s="216"/>
      <c r="V109" s="216"/>
      <c r="W109" s="216"/>
      <c r="X109" s="216"/>
      <c r="Y109" s="216"/>
      <c r="Z109" s="216"/>
      <c r="AA109" s="216"/>
      <c r="AB109" s="216"/>
      <c r="AC109" s="216"/>
      <c r="AD109" s="216"/>
      <c r="AE109" s="216"/>
      <c r="AF109" s="214"/>
      <c r="AG109" s="214"/>
      <c r="AH109" s="214"/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4"/>
      <c r="AY109" s="217" t="s">
        <v>135</v>
      </c>
      <c r="AZ109" s="214"/>
      <c r="BA109" s="214"/>
      <c r="BB109" s="214"/>
      <c r="BC109" s="214"/>
      <c r="BD109" s="214"/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217" t="s">
        <v>86</v>
      </c>
      <c r="BK109" s="214"/>
      <c r="BL109" s="214"/>
      <c r="BM109" s="214"/>
    </row>
    <row r="110" spans="1:65" s="2" customFormat="1" ht="18" customHeight="1">
      <c r="A110" s="41"/>
      <c r="B110" s="42"/>
      <c r="C110" s="43"/>
      <c r="D110" s="147" t="s">
        <v>139</v>
      </c>
      <c r="E110" s="140"/>
      <c r="F110" s="140"/>
      <c r="G110" s="43"/>
      <c r="H110" s="43"/>
      <c r="I110" s="43"/>
      <c r="J110" s="141">
        <v>0</v>
      </c>
      <c r="K110" s="43"/>
      <c r="L110" s="213"/>
      <c r="M110" s="214"/>
      <c r="N110" s="215" t="s">
        <v>43</v>
      </c>
      <c r="O110" s="214"/>
      <c r="P110" s="214"/>
      <c r="Q110" s="214"/>
      <c r="R110" s="214"/>
      <c r="S110" s="216"/>
      <c r="T110" s="216"/>
      <c r="U110" s="216"/>
      <c r="V110" s="216"/>
      <c r="W110" s="216"/>
      <c r="X110" s="216"/>
      <c r="Y110" s="216"/>
      <c r="Z110" s="216"/>
      <c r="AA110" s="216"/>
      <c r="AB110" s="216"/>
      <c r="AC110" s="216"/>
      <c r="AD110" s="216"/>
      <c r="AE110" s="216"/>
      <c r="AF110" s="214"/>
      <c r="AG110" s="214"/>
      <c r="AH110" s="214"/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  <c r="AU110" s="214"/>
      <c r="AV110" s="214"/>
      <c r="AW110" s="214"/>
      <c r="AX110" s="214"/>
      <c r="AY110" s="217" t="s">
        <v>135</v>
      </c>
      <c r="AZ110" s="214"/>
      <c r="BA110" s="214"/>
      <c r="BB110" s="214"/>
      <c r="BC110" s="214"/>
      <c r="BD110" s="214"/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217" t="s">
        <v>86</v>
      </c>
      <c r="BK110" s="214"/>
      <c r="BL110" s="214"/>
      <c r="BM110" s="214"/>
    </row>
    <row r="111" spans="1:65" s="2" customFormat="1" ht="18" customHeight="1">
      <c r="A111" s="41"/>
      <c r="B111" s="42"/>
      <c r="C111" s="43"/>
      <c r="D111" s="140" t="s">
        <v>140</v>
      </c>
      <c r="E111" s="43"/>
      <c r="F111" s="43"/>
      <c r="G111" s="43"/>
      <c r="H111" s="43"/>
      <c r="I111" s="43"/>
      <c r="J111" s="141">
        <f>ROUND(J30*T111,2)</f>
        <v>0</v>
      </c>
      <c r="K111" s="43"/>
      <c r="L111" s="213"/>
      <c r="M111" s="214"/>
      <c r="N111" s="215" t="s">
        <v>43</v>
      </c>
      <c r="O111" s="214"/>
      <c r="P111" s="214"/>
      <c r="Q111" s="214"/>
      <c r="R111" s="214"/>
      <c r="S111" s="216"/>
      <c r="T111" s="216"/>
      <c r="U111" s="216"/>
      <c r="V111" s="216"/>
      <c r="W111" s="216"/>
      <c r="X111" s="216"/>
      <c r="Y111" s="216"/>
      <c r="Z111" s="216"/>
      <c r="AA111" s="216"/>
      <c r="AB111" s="216"/>
      <c r="AC111" s="216"/>
      <c r="AD111" s="216"/>
      <c r="AE111" s="216"/>
      <c r="AF111" s="214"/>
      <c r="AG111" s="214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7" t="s">
        <v>141</v>
      </c>
      <c r="AZ111" s="214"/>
      <c r="BA111" s="214"/>
      <c r="BB111" s="214"/>
      <c r="BC111" s="214"/>
      <c r="BD111" s="214"/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217" t="s">
        <v>86</v>
      </c>
      <c r="BK111" s="214"/>
      <c r="BL111" s="214"/>
      <c r="BM111" s="214"/>
    </row>
    <row r="112" spans="1:31" s="2" customFormat="1" ht="12">
      <c r="A112" s="41"/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66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</row>
    <row r="113" spans="1:31" s="2" customFormat="1" ht="29.25" customHeight="1">
      <c r="A113" s="41"/>
      <c r="B113" s="42"/>
      <c r="C113" s="151" t="s">
        <v>100</v>
      </c>
      <c r="D113" s="152"/>
      <c r="E113" s="152"/>
      <c r="F113" s="152"/>
      <c r="G113" s="152"/>
      <c r="H113" s="152"/>
      <c r="I113" s="152"/>
      <c r="J113" s="153">
        <f>ROUND(J96+J105,2)</f>
        <v>0</v>
      </c>
      <c r="K113" s="152"/>
      <c r="L113" s="66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4" spans="1:31" s="2" customFormat="1" ht="6.95" customHeight="1">
      <c r="A114" s="41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8" spans="1:31" s="2" customFormat="1" ht="6.95" customHeight="1">
      <c r="A118" s="41"/>
      <c r="B118" s="71"/>
      <c r="C118" s="72"/>
      <c r="D118" s="72"/>
      <c r="E118" s="72"/>
      <c r="F118" s="72"/>
      <c r="G118" s="72"/>
      <c r="H118" s="72"/>
      <c r="I118" s="72"/>
      <c r="J118" s="72"/>
      <c r="K118" s="72"/>
      <c r="L118" s="66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</row>
    <row r="119" spans="1:31" s="2" customFormat="1" ht="24.95" customHeight="1">
      <c r="A119" s="41"/>
      <c r="B119" s="42"/>
      <c r="C119" s="24" t="s">
        <v>142</v>
      </c>
      <c r="D119" s="43"/>
      <c r="E119" s="43"/>
      <c r="F119" s="43"/>
      <c r="G119" s="43"/>
      <c r="H119" s="43"/>
      <c r="I119" s="43"/>
      <c r="J119" s="43"/>
      <c r="K119" s="43"/>
      <c r="L119" s="66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  <row r="120" spans="1:31" s="2" customFormat="1" ht="6.95" customHeight="1">
      <c r="A120" s="41"/>
      <c r="B120" s="42"/>
      <c r="C120" s="43"/>
      <c r="D120" s="43"/>
      <c r="E120" s="43"/>
      <c r="F120" s="43"/>
      <c r="G120" s="43"/>
      <c r="H120" s="43"/>
      <c r="I120" s="43"/>
      <c r="J120" s="43"/>
      <c r="K120" s="43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12" customHeight="1">
      <c r="A121" s="41"/>
      <c r="B121" s="42"/>
      <c r="C121" s="33" t="s">
        <v>16</v>
      </c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16.5" customHeight="1">
      <c r="A122" s="41"/>
      <c r="B122" s="42"/>
      <c r="C122" s="43"/>
      <c r="D122" s="43"/>
      <c r="E122" s="195" t="str">
        <f>E7</f>
        <v>FVE na střechách objektů ČEPRO a.s. - Cerekvice</v>
      </c>
      <c r="F122" s="33"/>
      <c r="G122" s="33"/>
      <c r="H122" s="3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12" customHeight="1">
      <c r="A123" s="41"/>
      <c r="B123" s="42"/>
      <c r="C123" s="33" t="s">
        <v>119</v>
      </c>
      <c r="D123" s="43"/>
      <c r="E123" s="43"/>
      <c r="F123" s="43"/>
      <c r="G123" s="43"/>
      <c r="H123" s="4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16.5" customHeight="1">
      <c r="A124" s="41"/>
      <c r="B124" s="42"/>
      <c r="C124" s="43"/>
      <c r="D124" s="43"/>
      <c r="E124" s="79" t="str">
        <f>E9</f>
        <v>112/2020/dř - Dispečerské řízení</v>
      </c>
      <c r="F124" s="43"/>
      <c r="G124" s="43"/>
      <c r="H124" s="4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1:31" s="2" customFormat="1" ht="6.95" customHeight="1">
      <c r="A125" s="41"/>
      <c r="B125" s="42"/>
      <c r="C125" s="43"/>
      <c r="D125" s="43"/>
      <c r="E125" s="43"/>
      <c r="F125" s="43"/>
      <c r="G125" s="43"/>
      <c r="H125" s="43"/>
      <c r="I125" s="43"/>
      <c r="J125" s="43"/>
      <c r="K125" s="43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1:31" s="2" customFormat="1" ht="12" customHeight="1">
      <c r="A126" s="41"/>
      <c r="B126" s="42"/>
      <c r="C126" s="33" t="s">
        <v>20</v>
      </c>
      <c r="D126" s="43"/>
      <c r="E126" s="43"/>
      <c r="F126" s="28" t="str">
        <f>F12</f>
        <v>Želkovice 72,Hořiněves</v>
      </c>
      <c r="G126" s="43"/>
      <c r="H126" s="43"/>
      <c r="I126" s="33" t="s">
        <v>22</v>
      </c>
      <c r="J126" s="82" t="str">
        <f>IF(J12="","",J12)</f>
        <v>17. 5. 2021</v>
      </c>
      <c r="K126" s="43"/>
      <c r="L126" s="66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spans="1:31" s="2" customFormat="1" ht="6.95" customHeight="1">
      <c r="A127" s="41"/>
      <c r="B127" s="42"/>
      <c r="C127" s="43"/>
      <c r="D127" s="43"/>
      <c r="E127" s="43"/>
      <c r="F127" s="43"/>
      <c r="G127" s="43"/>
      <c r="H127" s="43"/>
      <c r="I127" s="43"/>
      <c r="J127" s="43"/>
      <c r="K127" s="43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2" customFormat="1" ht="15.15" customHeight="1">
      <c r="A128" s="41"/>
      <c r="B128" s="42"/>
      <c r="C128" s="33" t="s">
        <v>24</v>
      </c>
      <c r="D128" s="43"/>
      <c r="E128" s="43"/>
      <c r="F128" s="28" t="str">
        <f>E15</f>
        <v>ČEPRO,a.s.,Dělnická 213/12,Praha 7</v>
      </c>
      <c r="G128" s="43"/>
      <c r="H128" s="43"/>
      <c r="I128" s="33" t="s">
        <v>30</v>
      </c>
      <c r="J128" s="37" t="str">
        <f>E21</f>
        <v xml:space="preserve"> </v>
      </c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15.15" customHeight="1">
      <c r="A129" s="41"/>
      <c r="B129" s="42"/>
      <c r="C129" s="33" t="s">
        <v>28</v>
      </c>
      <c r="D129" s="43"/>
      <c r="E129" s="43"/>
      <c r="F129" s="28" t="str">
        <f>IF(E18="","",E18)</f>
        <v>Vyplň údaj</v>
      </c>
      <c r="G129" s="43"/>
      <c r="H129" s="43"/>
      <c r="I129" s="33" t="s">
        <v>33</v>
      </c>
      <c r="J129" s="37" t="str">
        <f>E24</f>
        <v>Ing.Myšík Petr</v>
      </c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10.3" customHeight="1">
      <c r="A130" s="41"/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11" customFormat="1" ht="29.25" customHeight="1">
      <c r="A131" s="219"/>
      <c r="B131" s="220"/>
      <c r="C131" s="221" t="s">
        <v>143</v>
      </c>
      <c r="D131" s="222" t="s">
        <v>63</v>
      </c>
      <c r="E131" s="222" t="s">
        <v>59</v>
      </c>
      <c r="F131" s="222" t="s">
        <v>60</v>
      </c>
      <c r="G131" s="222" t="s">
        <v>144</v>
      </c>
      <c r="H131" s="222" t="s">
        <v>145</v>
      </c>
      <c r="I131" s="222" t="s">
        <v>146</v>
      </c>
      <c r="J131" s="223" t="s">
        <v>124</v>
      </c>
      <c r="K131" s="224" t="s">
        <v>147</v>
      </c>
      <c r="L131" s="225"/>
      <c r="M131" s="103" t="s">
        <v>1</v>
      </c>
      <c r="N131" s="104" t="s">
        <v>42</v>
      </c>
      <c r="O131" s="104" t="s">
        <v>148</v>
      </c>
      <c r="P131" s="104" t="s">
        <v>149</v>
      </c>
      <c r="Q131" s="104" t="s">
        <v>150</v>
      </c>
      <c r="R131" s="104" t="s">
        <v>151</v>
      </c>
      <c r="S131" s="104" t="s">
        <v>152</v>
      </c>
      <c r="T131" s="105" t="s">
        <v>153</v>
      </c>
      <c r="U131" s="219"/>
      <c r="V131" s="219"/>
      <c r="W131" s="219"/>
      <c r="X131" s="219"/>
      <c r="Y131" s="219"/>
      <c r="Z131" s="219"/>
      <c r="AA131" s="219"/>
      <c r="AB131" s="219"/>
      <c r="AC131" s="219"/>
      <c r="AD131" s="219"/>
      <c r="AE131" s="219"/>
    </row>
    <row r="132" spans="1:63" s="2" customFormat="1" ht="22.8" customHeight="1">
      <c r="A132" s="41"/>
      <c r="B132" s="42"/>
      <c r="C132" s="110" t="s">
        <v>154</v>
      </c>
      <c r="D132" s="43"/>
      <c r="E132" s="43"/>
      <c r="F132" s="43"/>
      <c r="G132" s="43"/>
      <c r="H132" s="43"/>
      <c r="I132" s="43"/>
      <c r="J132" s="226">
        <f>BK132</f>
        <v>0</v>
      </c>
      <c r="K132" s="43"/>
      <c r="L132" s="44"/>
      <c r="M132" s="106"/>
      <c r="N132" s="227"/>
      <c r="O132" s="107"/>
      <c r="P132" s="228">
        <f>P133+P195</f>
        <v>0</v>
      </c>
      <c r="Q132" s="107"/>
      <c r="R132" s="228">
        <f>R133+R195</f>
        <v>0</v>
      </c>
      <c r="S132" s="107"/>
      <c r="T132" s="229">
        <f>T133+T195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18" t="s">
        <v>77</v>
      </c>
      <c r="AU132" s="18" t="s">
        <v>126</v>
      </c>
      <c r="BK132" s="230">
        <f>BK133+BK195</f>
        <v>0</v>
      </c>
    </row>
    <row r="133" spans="1:63" s="12" customFormat="1" ht="25.9" customHeight="1">
      <c r="A133" s="12"/>
      <c r="B133" s="231"/>
      <c r="C133" s="232"/>
      <c r="D133" s="233" t="s">
        <v>77</v>
      </c>
      <c r="E133" s="234" t="s">
        <v>155</v>
      </c>
      <c r="F133" s="234" t="s">
        <v>156</v>
      </c>
      <c r="G133" s="232"/>
      <c r="H133" s="232"/>
      <c r="I133" s="235"/>
      <c r="J133" s="236">
        <f>BK133</f>
        <v>0</v>
      </c>
      <c r="K133" s="232"/>
      <c r="L133" s="237"/>
      <c r="M133" s="238"/>
      <c r="N133" s="239"/>
      <c r="O133" s="239"/>
      <c r="P133" s="240">
        <f>P134</f>
        <v>0</v>
      </c>
      <c r="Q133" s="239"/>
      <c r="R133" s="240">
        <f>R134</f>
        <v>0</v>
      </c>
      <c r="S133" s="239"/>
      <c r="T133" s="241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2" t="s">
        <v>157</v>
      </c>
      <c r="AT133" s="243" t="s">
        <v>77</v>
      </c>
      <c r="AU133" s="243" t="s">
        <v>78</v>
      </c>
      <c r="AY133" s="242" t="s">
        <v>158</v>
      </c>
      <c r="BK133" s="244">
        <f>BK134</f>
        <v>0</v>
      </c>
    </row>
    <row r="134" spans="1:63" s="12" customFormat="1" ht="22.8" customHeight="1">
      <c r="A134" s="12"/>
      <c r="B134" s="231"/>
      <c r="C134" s="232"/>
      <c r="D134" s="233" t="s">
        <v>77</v>
      </c>
      <c r="E134" s="245" t="s">
        <v>159</v>
      </c>
      <c r="F134" s="245" t="s">
        <v>160</v>
      </c>
      <c r="G134" s="232"/>
      <c r="H134" s="232"/>
      <c r="I134" s="235"/>
      <c r="J134" s="246">
        <f>BK134</f>
        <v>0</v>
      </c>
      <c r="K134" s="232"/>
      <c r="L134" s="237"/>
      <c r="M134" s="238"/>
      <c r="N134" s="239"/>
      <c r="O134" s="239"/>
      <c r="P134" s="240">
        <f>SUM(P135:P194)</f>
        <v>0</v>
      </c>
      <c r="Q134" s="239"/>
      <c r="R134" s="240">
        <f>SUM(R135:R194)</f>
        <v>0</v>
      </c>
      <c r="S134" s="239"/>
      <c r="T134" s="241">
        <f>SUM(T135:T194)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42" t="s">
        <v>157</v>
      </c>
      <c r="AT134" s="243" t="s">
        <v>77</v>
      </c>
      <c r="AU134" s="243" t="s">
        <v>86</v>
      </c>
      <c r="AY134" s="242" t="s">
        <v>158</v>
      </c>
      <c r="BK134" s="244">
        <f>SUM(BK135:BK194)</f>
        <v>0</v>
      </c>
    </row>
    <row r="135" spans="1:65" s="2" customFormat="1" ht="14.4" customHeight="1">
      <c r="A135" s="41"/>
      <c r="B135" s="42"/>
      <c r="C135" s="247" t="s">
        <v>86</v>
      </c>
      <c r="D135" s="247" t="s">
        <v>161</v>
      </c>
      <c r="E135" s="248" t="s">
        <v>162</v>
      </c>
      <c r="F135" s="249" t="s">
        <v>163</v>
      </c>
      <c r="G135" s="250" t="s">
        <v>164</v>
      </c>
      <c r="H135" s="251">
        <v>1</v>
      </c>
      <c r="I135" s="252"/>
      <c r="J135" s="253">
        <f>ROUND(I135*H135,2)</f>
        <v>0</v>
      </c>
      <c r="K135" s="254"/>
      <c r="L135" s="44"/>
      <c r="M135" s="255" t="s">
        <v>1</v>
      </c>
      <c r="N135" s="256" t="s">
        <v>43</v>
      </c>
      <c r="O135" s="94"/>
      <c r="P135" s="257">
        <f>O135*H135</f>
        <v>0</v>
      </c>
      <c r="Q135" s="257">
        <v>0</v>
      </c>
      <c r="R135" s="257">
        <f>Q135*H135</f>
        <v>0</v>
      </c>
      <c r="S135" s="257">
        <v>0</v>
      </c>
      <c r="T135" s="258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59" t="s">
        <v>165</v>
      </c>
      <c r="AT135" s="259" t="s">
        <v>161</v>
      </c>
      <c r="AU135" s="259" t="s">
        <v>88</v>
      </c>
      <c r="AY135" s="18" t="s">
        <v>158</v>
      </c>
      <c r="BE135" s="146">
        <f>IF(N135="základní",J135,0)</f>
        <v>0</v>
      </c>
      <c r="BF135" s="146">
        <f>IF(N135="snížená",J135,0)</f>
        <v>0</v>
      </c>
      <c r="BG135" s="146">
        <f>IF(N135="zákl. přenesená",J135,0)</f>
        <v>0</v>
      </c>
      <c r="BH135" s="146">
        <f>IF(N135="sníž. přenesená",J135,0)</f>
        <v>0</v>
      </c>
      <c r="BI135" s="146">
        <f>IF(N135="nulová",J135,0)</f>
        <v>0</v>
      </c>
      <c r="BJ135" s="18" t="s">
        <v>86</v>
      </c>
      <c r="BK135" s="146">
        <f>ROUND(I135*H135,2)</f>
        <v>0</v>
      </c>
      <c r="BL135" s="18" t="s">
        <v>165</v>
      </c>
      <c r="BM135" s="259" t="s">
        <v>166</v>
      </c>
    </row>
    <row r="136" spans="1:51" s="13" customFormat="1" ht="12">
      <c r="A136" s="13"/>
      <c r="B136" s="260"/>
      <c r="C136" s="261"/>
      <c r="D136" s="262" t="s">
        <v>167</v>
      </c>
      <c r="E136" s="263" t="s">
        <v>1</v>
      </c>
      <c r="F136" s="264" t="s">
        <v>168</v>
      </c>
      <c r="G136" s="261"/>
      <c r="H136" s="263" t="s">
        <v>1</v>
      </c>
      <c r="I136" s="265"/>
      <c r="J136" s="261"/>
      <c r="K136" s="261"/>
      <c r="L136" s="266"/>
      <c r="M136" s="267"/>
      <c r="N136" s="268"/>
      <c r="O136" s="268"/>
      <c r="P136" s="268"/>
      <c r="Q136" s="268"/>
      <c r="R136" s="268"/>
      <c r="S136" s="268"/>
      <c r="T136" s="26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70" t="s">
        <v>167</v>
      </c>
      <c r="AU136" s="270" t="s">
        <v>88</v>
      </c>
      <c r="AV136" s="13" t="s">
        <v>86</v>
      </c>
      <c r="AW136" s="13" t="s">
        <v>32</v>
      </c>
      <c r="AX136" s="13" t="s">
        <v>78</v>
      </c>
      <c r="AY136" s="270" t="s">
        <v>158</v>
      </c>
    </row>
    <row r="137" spans="1:51" s="13" customFormat="1" ht="12">
      <c r="A137" s="13"/>
      <c r="B137" s="260"/>
      <c r="C137" s="261"/>
      <c r="D137" s="262" t="s">
        <v>167</v>
      </c>
      <c r="E137" s="263" t="s">
        <v>1</v>
      </c>
      <c r="F137" s="264" t="s">
        <v>169</v>
      </c>
      <c r="G137" s="261"/>
      <c r="H137" s="263" t="s">
        <v>1</v>
      </c>
      <c r="I137" s="265"/>
      <c r="J137" s="261"/>
      <c r="K137" s="261"/>
      <c r="L137" s="266"/>
      <c r="M137" s="267"/>
      <c r="N137" s="268"/>
      <c r="O137" s="268"/>
      <c r="P137" s="268"/>
      <c r="Q137" s="268"/>
      <c r="R137" s="268"/>
      <c r="S137" s="268"/>
      <c r="T137" s="26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70" t="s">
        <v>167</v>
      </c>
      <c r="AU137" s="270" t="s">
        <v>88</v>
      </c>
      <c r="AV137" s="13" t="s">
        <v>86</v>
      </c>
      <c r="AW137" s="13" t="s">
        <v>32</v>
      </c>
      <c r="AX137" s="13" t="s">
        <v>78</v>
      </c>
      <c r="AY137" s="270" t="s">
        <v>158</v>
      </c>
    </row>
    <row r="138" spans="1:51" s="14" customFormat="1" ht="12">
      <c r="A138" s="14"/>
      <c r="B138" s="271"/>
      <c r="C138" s="272"/>
      <c r="D138" s="262" t="s">
        <v>167</v>
      </c>
      <c r="E138" s="273" t="s">
        <v>1</v>
      </c>
      <c r="F138" s="274" t="s">
        <v>86</v>
      </c>
      <c r="G138" s="272"/>
      <c r="H138" s="275">
        <v>1</v>
      </c>
      <c r="I138" s="276"/>
      <c r="J138" s="272"/>
      <c r="K138" s="272"/>
      <c r="L138" s="277"/>
      <c r="M138" s="278"/>
      <c r="N138" s="279"/>
      <c r="O138" s="279"/>
      <c r="P138" s="279"/>
      <c r="Q138" s="279"/>
      <c r="R138" s="279"/>
      <c r="S138" s="279"/>
      <c r="T138" s="280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81" t="s">
        <v>167</v>
      </c>
      <c r="AU138" s="281" t="s">
        <v>88</v>
      </c>
      <c r="AV138" s="14" t="s">
        <v>88</v>
      </c>
      <c r="AW138" s="14" t="s">
        <v>32</v>
      </c>
      <c r="AX138" s="14" t="s">
        <v>86</v>
      </c>
      <c r="AY138" s="281" t="s">
        <v>158</v>
      </c>
    </row>
    <row r="139" spans="1:65" s="2" customFormat="1" ht="14.4" customHeight="1">
      <c r="A139" s="41"/>
      <c r="B139" s="42"/>
      <c r="C139" s="247" t="s">
        <v>88</v>
      </c>
      <c r="D139" s="247" t="s">
        <v>161</v>
      </c>
      <c r="E139" s="248" t="s">
        <v>170</v>
      </c>
      <c r="F139" s="249" t="s">
        <v>171</v>
      </c>
      <c r="G139" s="250" t="s">
        <v>164</v>
      </c>
      <c r="H139" s="251">
        <v>1</v>
      </c>
      <c r="I139" s="252"/>
      <c r="J139" s="253">
        <f>ROUND(I139*H139,2)</f>
        <v>0</v>
      </c>
      <c r="K139" s="254"/>
      <c r="L139" s="44"/>
      <c r="M139" s="255" t="s">
        <v>1</v>
      </c>
      <c r="N139" s="256" t="s">
        <v>43</v>
      </c>
      <c r="O139" s="94"/>
      <c r="P139" s="257">
        <f>O139*H139</f>
        <v>0</v>
      </c>
      <c r="Q139" s="257">
        <v>0</v>
      </c>
      <c r="R139" s="257">
        <f>Q139*H139</f>
        <v>0</v>
      </c>
      <c r="S139" s="257">
        <v>0</v>
      </c>
      <c r="T139" s="258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59" t="s">
        <v>165</v>
      </c>
      <c r="AT139" s="259" t="s">
        <v>161</v>
      </c>
      <c r="AU139" s="259" t="s">
        <v>88</v>
      </c>
      <c r="AY139" s="18" t="s">
        <v>158</v>
      </c>
      <c r="BE139" s="146">
        <f>IF(N139="základní",J139,0)</f>
        <v>0</v>
      </c>
      <c r="BF139" s="146">
        <f>IF(N139="snížená",J139,0)</f>
        <v>0</v>
      </c>
      <c r="BG139" s="146">
        <f>IF(N139="zákl. přenesená",J139,0)</f>
        <v>0</v>
      </c>
      <c r="BH139" s="146">
        <f>IF(N139="sníž. přenesená",J139,0)</f>
        <v>0</v>
      </c>
      <c r="BI139" s="146">
        <f>IF(N139="nulová",J139,0)</f>
        <v>0</v>
      </c>
      <c r="BJ139" s="18" t="s">
        <v>86</v>
      </c>
      <c r="BK139" s="146">
        <f>ROUND(I139*H139,2)</f>
        <v>0</v>
      </c>
      <c r="BL139" s="18" t="s">
        <v>165</v>
      </c>
      <c r="BM139" s="259" t="s">
        <v>172</v>
      </c>
    </row>
    <row r="140" spans="1:51" s="13" customFormat="1" ht="12">
      <c r="A140" s="13"/>
      <c r="B140" s="260"/>
      <c r="C140" s="261"/>
      <c r="D140" s="262" t="s">
        <v>167</v>
      </c>
      <c r="E140" s="263" t="s">
        <v>1</v>
      </c>
      <c r="F140" s="264" t="s">
        <v>173</v>
      </c>
      <c r="G140" s="261"/>
      <c r="H140" s="263" t="s">
        <v>1</v>
      </c>
      <c r="I140" s="265"/>
      <c r="J140" s="261"/>
      <c r="K140" s="261"/>
      <c r="L140" s="266"/>
      <c r="M140" s="267"/>
      <c r="N140" s="268"/>
      <c r="O140" s="268"/>
      <c r="P140" s="268"/>
      <c r="Q140" s="268"/>
      <c r="R140" s="268"/>
      <c r="S140" s="268"/>
      <c r="T140" s="26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70" t="s">
        <v>167</v>
      </c>
      <c r="AU140" s="270" t="s">
        <v>88</v>
      </c>
      <c r="AV140" s="13" t="s">
        <v>86</v>
      </c>
      <c r="AW140" s="13" t="s">
        <v>32</v>
      </c>
      <c r="AX140" s="13" t="s">
        <v>78</v>
      </c>
      <c r="AY140" s="270" t="s">
        <v>158</v>
      </c>
    </row>
    <row r="141" spans="1:51" s="13" customFormat="1" ht="12">
      <c r="A141" s="13"/>
      <c r="B141" s="260"/>
      <c r="C141" s="261"/>
      <c r="D141" s="262" t="s">
        <v>167</v>
      </c>
      <c r="E141" s="263" t="s">
        <v>1</v>
      </c>
      <c r="F141" s="264" t="s">
        <v>174</v>
      </c>
      <c r="G141" s="261"/>
      <c r="H141" s="263" t="s">
        <v>1</v>
      </c>
      <c r="I141" s="265"/>
      <c r="J141" s="261"/>
      <c r="K141" s="261"/>
      <c r="L141" s="266"/>
      <c r="M141" s="267"/>
      <c r="N141" s="268"/>
      <c r="O141" s="268"/>
      <c r="P141" s="268"/>
      <c r="Q141" s="268"/>
      <c r="R141" s="268"/>
      <c r="S141" s="268"/>
      <c r="T141" s="26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70" t="s">
        <v>167</v>
      </c>
      <c r="AU141" s="270" t="s">
        <v>88</v>
      </c>
      <c r="AV141" s="13" t="s">
        <v>86</v>
      </c>
      <c r="AW141" s="13" t="s">
        <v>32</v>
      </c>
      <c r="AX141" s="13" t="s">
        <v>78</v>
      </c>
      <c r="AY141" s="270" t="s">
        <v>158</v>
      </c>
    </row>
    <row r="142" spans="1:51" s="14" customFormat="1" ht="12">
      <c r="A142" s="14"/>
      <c r="B142" s="271"/>
      <c r="C142" s="272"/>
      <c r="D142" s="262" t="s">
        <v>167</v>
      </c>
      <c r="E142" s="273" t="s">
        <v>1</v>
      </c>
      <c r="F142" s="274" t="s">
        <v>86</v>
      </c>
      <c r="G142" s="272"/>
      <c r="H142" s="275">
        <v>1</v>
      </c>
      <c r="I142" s="276"/>
      <c r="J142" s="272"/>
      <c r="K142" s="272"/>
      <c r="L142" s="277"/>
      <c r="M142" s="278"/>
      <c r="N142" s="279"/>
      <c r="O142" s="279"/>
      <c r="P142" s="279"/>
      <c r="Q142" s="279"/>
      <c r="R142" s="279"/>
      <c r="S142" s="279"/>
      <c r="T142" s="280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81" t="s">
        <v>167</v>
      </c>
      <c r="AU142" s="281" t="s">
        <v>88</v>
      </c>
      <c r="AV142" s="14" t="s">
        <v>88</v>
      </c>
      <c r="AW142" s="14" t="s">
        <v>32</v>
      </c>
      <c r="AX142" s="14" t="s">
        <v>86</v>
      </c>
      <c r="AY142" s="281" t="s">
        <v>158</v>
      </c>
    </row>
    <row r="143" spans="1:65" s="2" customFormat="1" ht="14.4" customHeight="1">
      <c r="A143" s="41"/>
      <c r="B143" s="42"/>
      <c r="C143" s="247" t="s">
        <v>175</v>
      </c>
      <c r="D143" s="247" t="s">
        <v>161</v>
      </c>
      <c r="E143" s="248" t="s">
        <v>176</v>
      </c>
      <c r="F143" s="249" t="s">
        <v>177</v>
      </c>
      <c r="G143" s="250" t="s">
        <v>164</v>
      </c>
      <c r="H143" s="251">
        <v>1</v>
      </c>
      <c r="I143" s="252"/>
      <c r="J143" s="253">
        <f>ROUND(I143*H143,2)</f>
        <v>0</v>
      </c>
      <c r="K143" s="254"/>
      <c r="L143" s="44"/>
      <c r="M143" s="255" t="s">
        <v>1</v>
      </c>
      <c r="N143" s="256" t="s">
        <v>43</v>
      </c>
      <c r="O143" s="94"/>
      <c r="P143" s="257">
        <f>O143*H143</f>
        <v>0</v>
      </c>
      <c r="Q143" s="257">
        <v>0</v>
      </c>
      <c r="R143" s="257">
        <f>Q143*H143</f>
        <v>0</v>
      </c>
      <c r="S143" s="257">
        <v>0</v>
      </c>
      <c r="T143" s="258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59" t="s">
        <v>165</v>
      </c>
      <c r="AT143" s="259" t="s">
        <v>161</v>
      </c>
      <c r="AU143" s="259" t="s">
        <v>88</v>
      </c>
      <c r="AY143" s="18" t="s">
        <v>158</v>
      </c>
      <c r="BE143" s="146">
        <f>IF(N143="základní",J143,0)</f>
        <v>0</v>
      </c>
      <c r="BF143" s="146">
        <f>IF(N143="snížená",J143,0)</f>
        <v>0</v>
      </c>
      <c r="BG143" s="146">
        <f>IF(N143="zákl. přenesená",J143,0)</f>
        <v>0</v>
      </c>
      <c r="BH143" s="146">
        <f>IF(N143="sníž. přenesená",J143,0)</f>
        <v>0</v>
      </c>
      <c r="BI143" s="146">
        <f>IF(N143="nulová",J143,0)</f>
        <v>0</v>
      </c>
      <c r="BJ143" s="18" t="s">
        <v>86</v>
      </c>
      <c r="BK143" s="146">
        <f>ROUND(I143*H143,2)</f>
        <v>0</v>
      </c>
      <c r="BL143" s="18" t="s">
        <v>165</v>
      </c>
      <c r="BM143" s="259" t="s">
        <v>178</v>
      </c>
    </row>
    <row r="144" spans="1:51" s="13" customFormat="1" ht="12">
      <c r="A144" s="13"/>
      <c r="B144" s="260"/>
      <c r="C144" s="261"/>
      <c r="D144" s="262" t="s">
        <v>167</v>
      </c>
      <c r="E144" s="263" t="s">
        <v>1</v>
      </c>
      <c r="F144" s="264" t="s">
        <v>179</v>
      </c>
      <c r="G144" s="261"/>
      <c r="H144" s="263" t="s">
        <v>1</v>
      </c>
      <c r="I144" s="265"/>
      <c r="J144" s="261"/>
      <c r="K144" s="261"/>
      <c r="L144" s="266"/>
      <c r="M144" s="267"/>
      <c r="N144" s="268"/>
      <c r="O144" s="268"/>
      <c r="P144" s="268"/>
      <c r="Q144" s="268"/>
      <c r="R144" s="268"/>
      <c r="S144" s="268"/>
      <c r="T144" s="26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70" t="s">
        <v>167</v>
      </c>
      <c r="AU144" s="270" t="s">
        <v>88</v>
      </c>
      <c r="AV144" s="13" t="s">
        <v>86</v>
      </c>
      <c r="AW144" s="13" t="s">
        <v>32</v>
      </c>
      <c r="AX144" s="13" t="s">
        <v>78</v>
      </c>
      <c r="AY144" s="270" t="s">
        <v>158</v>
      </c>
    </row>
    <row r="145" spans="1:51" s="13" customFormat="1" ht="12">
      <c r="A145" s="13"/>
      <c r="B145" s="260"/>
      <c r="C145" s="261"/>
      <c r="D145" s="262" t="s">
        <v>167</v>
      </c>
      <c r="E145" s="263" t="s">
        <v>1</v>
      </c>
      <c r="F145" s="264" t="s">
        <v>180</v>
      </c>
      <c r="G145" s="261"/>
      <c r="H145" s="263" t="s">
        <v>1</v>
      </c>
      <c r="I145" s="265"/>
      <c r="J145" s="261"/>
      <c r="K145" s="261"/>
      <c r="L145" s="266"/>
      <c r="M145" s="267"/>
      <c r="N145" s="268"/>
      <c r="O145" s="268"/>
      <c r="P145" s="268"/>
      <c r="Q145" s="268"/>
      <c r="R145" s="268"/>
      <c r="S145" s="268"/>
      <c r="T145" s="26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70" t="s">
        <v>167</v>
      </c>
      <c r="AU145" s="270" t="s">
        <v>88</v>
      </c>
      <c r="AV145" s="13" t="s">
        <v>86</v>
      </c>
      <c r="AW145" s="13" t="s">
        <v>32</v>
      </c>
      <c r="AX145" s="13" t="s">
        <v>78</v>
      </c>
      <c r="AY145" s="270" t="s">
        <v>158</v>
      </c>
    </row>
    <row r="146" spans="1:51" s="14" customFormat="1" ht="12">
      <c r="A146" s="14"/>
      <c r="B146" s="271"/>
      <c r="C146" s="272"/>
      <c r="D146" s="262" t="s">
        <v>167</v>
      </c>
      <c r="E146" s="273" t="s">
        <v>1</v>
      </c>
      <c r="F146" s="274" t="s">
        <v>86</v>
      </c>
      <c r="G146" s="272"/>
      <c r="H146" s="275">
        <v>1</v>
      </c>
      <c r="I146" s="276"/>
      <c r="J146" s="272"/>
      <c r="K146" s="272"/>
      <c r="L146" s="277"/>
      <c r="M146" s="278"/>
      <c r="N146" s="279"/>
      <c r="O146" s="279"/>
      <c r="P146" s="279"/>
      <c r="Q146" s="279"/>
      <c r="R146" s="279"/>
      <c r="S146" s="279"/>
      <c r="T146" s="28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81" t="s">
        <v>167</v>
      </c>
      <c r="AU146" s="281" t="s">
        <v>88</v>
      </c>
      <c r="AV146" s="14" t="s">
        <v>88</v>
      </c>
      <c r="AW146" s="14" t="s">
        <v>32</v>
      </c>
      <c r="AX146" s="14" t="s">
        <v>86</v>
      </c>
      <c r="AY146" s="281" t="s">
        <v>158</v>
      </c>
    </row>
    <row r="147" spans="1:65" s="2" customFormat="1" ht="24.15" customHeight="1">
      <c r="A147" s="41"/>
      <c r="B147" s="42"/>
      <c r="C147" s="247" t="s">
        <v>157</v>
      </c>
      <c r="D147" s="247" t="s">
        <v>161</v>
      </c>
      <c r="E147" s="248" t="s">
        <v>181</v>
      </c>
      <c r="F147" s="249" t="s">
        <v>182</v>
      </c>
      <c r="G147" s="250" t="s">
        <v>183</v>
      </c>
      <c r="H147" s="251">
        <v>4</v>
      </c>
      <c r="I147" s="252"/>
      <c r="J147" s="253">
        <f>ROUND(I147*H147,2)</f>
        <v>0</v>
      </c>
      <c r="K147" s="254"/>
      <c r="L147" s="44"/>
      <c r="M147" s="255" t="s">
        <v>1</v>
      </c>
      <c r="N147" s="256" t="s">
        <v>43</v>
      </c>
      <c r="O147" s="94"/>
      <c r="P147" s="257">
        <f>O147*H147</f>
        <v>0</v>
      </c>
      <c r="Q147" s="257">
        <v>0</v>
      </c>
      <c r="R147" s="257">
        <f>Q147*H147</f>
        <v>0</v>
      </c>
      <c r="S147" s="257">
        <v>0</v>
      </c>
      <c r="T147" s="258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59" t="s">
        <v>165</v>
      </c>
      <c r="AT147" s="259" t="s">
        <v>161</v>
      </c>
      <c r="AU147" s="259" t="s">
        <v>88</v>
      </c>
      <c r="AY147" s="18" t="s">
        <v>158</v>
      </c>
      <c r="BE147" s="146">
        <f>IF(N147="základní",J147,0)</f>
        <v>0</v>
      </c>
      <c r="BF147" s="146">
        <f>IF(N147="snížená",J147,0)</f>
        <v>0</v>
      </c>
      <c r="BG147" s="146">
        <f>IF(N147="zákl. přenesená",J147,0)</f>
        <v>0</v>
      </c>
      <c r="BH147" s="146">
        <f>IF(N147="sníž. přenesená",J147,0)</f>
        <v>0</v>
      </c>
      <c r="BI147" s="146">
        <f>IF(N147="nulová",J147,0)</f>
        <v>0</v>
      </c>
      <c r="BJ147" s="18" t="s">
        <v>86</v>
      </c>
      <c r="BK147" s="146">
        <f>ROUND(I147*H147,2)</f>
        <v>0</v>
      </c>
      <c r="BL147" s="18" t="s">
        <v>165</v>
      </c>
      <c r="BM147" s="259" t="s">
        <v>184</v>
      </c>
    </row>
    <row r="148" spans="1:51" s="13" customFormat="1" ht="12">
      <c r="A148" s="13"/>
      <c r="B148" s="260"/>
      <c r="C148" s="261"/>
      <c r="D148" s="262" t="s">
        <v>167</v>
      </c>
      <c r="E148" s="263" t="s">
        <v>1</v>
      </c>
      <c r="F148" s="264" t="s">
        <v>185</v>
      </c>
      <c r="G148" s="261"/>
      <c r="H148" s="263" t="s">
        <v>1</v>
      </c>
      <c r="I148" s="265"/>
      <c r="J148" s="261"/>
      <c r="K148" s="261"/>
      <c r="L148" s="266"/>
      <c r="M148" s="267"/>
      <c r="N148" s="268"/>
      <c r="O148" s="268"/>
      <c r="P148" s="268"/>
      <c r="Q148" s="268"/>
      <c r="R148" s="268"/>
      <c r="S148" s="268"/>
      <c r="T148" s="26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70" t="s">
        <v>167</v>
      </c>
      <c r="AU148" s="270" t="s">
        <v>88</v>
      </c>
      <c r="AV148" s="13" t="s">
        <v>86</v>
      </c>
      <c r="AW148" s="13" t="s">
        <v>32</v>
      </c>
      <c r="AX148" s="13" t="s">
        <v>78</v>
      </c>
      <c r="AY148" s="270" t="s">
        <v>158</v>
      </c>
    </row>
    <row r="149" spans="1:51" s="13" customFormat="1" ht="12">
      <c r="A149" s="13"/>
      <c r="B149" s="260"/>
      <c r="C149" s="261"/>
      <c r="D149" s="262" t="s">
        <v>167</v>
      </c>
      <c r="E149" s="263" t="s">
        <v>1</v>
      </c>
      <c r="F149" s="264" t="s">
        <v>186</v>
      </c>
      <c r="G149" s="261"/>
      <c r="H149" s="263" t="s">
        <v>1</v>
      </c>
      <c r="I149" s="265"/>
      <c r="J149" s="261"/>
      <c r="K149" s="261"/>
      <c r="L149" s="266"/>
      <c r="M149" s="267"/>
      <c r="N149" s="268"/>
      <c r="O149" s="268"/>
      <c r="P149" s="268"/>
      <c r="Q149" s="268"/>
      <c r="R149" s="268"/>
      <c r="S149" s="268"/>
      <c r="T149" s="26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70" t="s">
        <v>167</v>
      </c>
      <c r="AU149" s="270" t="s">
        <v>88</v>
      </c>
      <c r="AV149" s="13" t="s">
        <v>86</v>
      </c>
      <c r="AW149" s="13" t="s">
        <v>32</v>
      </c>
      <c r="AX149" s="13" t="s">
        <v>78</v>
      </c>
      <c r="AY149" s="270" t="s">
        <v>158</v>
      </c>
    </row>
    <row r="150" spans="1:51" s="14" customFormat="1" ht="12">
      <c r="A150" s="14"/>
      <c r="B150" s="271"/>
      <c r="C150" s="272"/>
      <c r="D150" s="262" t="s">
        <v>167</v>
      </c>
      <c r="E150" s="273" t="s">
        <v>1</v>
      </c>
      <c r="F150" s="274" t="s">
        <v>157</v>
      </c>
      <c r="G150" s="272"/>
      <c r="H150" s="275">
        <v>4</v>
      </c>
      <c r="I150" s="276"/>
      <c r="J150" s="272"/>
      <c r="K150" s="272"/>
      <c r="L150" s="277"/>
      <c r="M150" s="278"/>
      <c r="N150" s="279"/>
      <c r="O150" s="279"/>
      <c r="P150" s="279"/>
      <c r="Q150" s="279"/>
      <c r="R150" s="279"/>
      <c r="S150" s="279"/>
      <c r="T150" s="28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81" t="s">
        <v>167</v>
      </c>
      <c r="AU150" s="281" t="s">
        <v>88</v>
      </c>
      <c r="AV150" s="14" t="s">
        <v>88</v>
      </c>
      <c r="AW150" s="14" t="s">
        <v>32</v>
      </c>
      <c r="AX150" s="14" t="s">
        <v>86</v>
      </c>
      <c r="AY150" s="281" t="s">
        <v>158</v>
      </c>
    </row>
    <row r="151" spans="1:65" s="2" customFormat="1" ht="14.4" customHeight="1">
      <c r="A151" s="41"/>
      <c r="B151" s="42"/>
      <c r="C151" s="247" t="s">
        <v>187</v>
      </c>
      <c r="D151" s="247" t="s">
        <v>161</v>
      </c>
      <c r="E151" s="248" t="s">
        <v>188</v>
      </c>
      <c r="F151" s="249" t="s">
        <v>189</v>
      </c>
      <c r="G151" s="250" t="s">
        <v>103</v>
      </c>
      <c r="H151" s="251">
        <v>180</v>
      </c>
      <c r="I151" s="252"/>
      <c r="J151" s="253">
        <f>ROUND(I151*H151,2)</f>
        <v>0</v>
      </c>
      <c r="K151" s="254"/>
      <c r="L151" s="44"/>
      <c r="M151" s="255" t="s">
        <v>1</v>
      </c>
      <c r="N151" s="256" t="s">
        <v>43</v>
      </c>
      <c r="O151" s="94"/>
      <c r="P151" s="257">
        <f>O151*H151</f>
        <v>0</v>
      </c>
      <c r="Q151" s="257">
        <v>0</v>
      </c>
      <c r="R151" s="257">
        <f>Q151*H151</f>
        <v>0</v>
      </c>
      <c r="S151" s="257">
        <v>0</v>
      </c>
      <c r="T151" s="258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59" t="s">
        <v>165</v>
      </c>
      <c r="AT151" s="259" t="s">
        <v>161</v>
      </c>
      <c r="AU151" s="259" t="s">
        <v>88</v>
      </c>
      <c r="AY151" s="18" t="s">
        <v>158</v>
      </c>
      <c r="BE151" s="146">
        <f>IF(N151="základní",J151,0)</f>
        <v>0</v>
      </c>
      <c r="BF151" s="146">
        <f>IF(N151="snížená",J151,0)</f>
        <v>0</v>
      </c>
      <c r="BG151" s="146">
        <f>IF(N151="zákl. přenesená",J151,0)</f>
        <v>0</v>
      </c>
      <c r="BH151" s="146">
        <f>IF(N151="sníž. přenesená",J151,0)</f>
        <v>0</v>
      </c>
      <c r="BI151" s="146">
        <f>IF(N151="nulová",J151,0)</f>
        <v>0</v>
      </c>
      <c r="BJ151" s="18" t="s">
        <v>86</v>
      </c>
      <c r="BK151" s="146">
        <f>ROUND(I151*H151,2)</f>
        <v>0</v>
      </c>
      <c r="BL151" s="18" t="s">
        <v>165</v>
      </c>
      <c r="BM151" s="259" t="s">
        <v>190</v>
      </c>
    </row>
    <row r="152" spans="1:51" s="13" customFormat="1" ht="12">
      <c r="A152" s="13"/>
      <c r="B152" s="260"/>
      <c r="C152" s="261"/>
      <c r="D152" s="262" t="s">
        <v>167</v>
      </c>
      <c r="E152" s="263" t="s">
        <v>1</v>
      </c>
      <c r="F152" s="264" t="s">
        <v>191</v>
      </c>
      <c r="G152" s="261"/>
      <c r="H152" s="263" t="s">
        <v>1</v>
      </c>
      <c r="I152" s="265"/>
      <c r="J152" s="261"/>
      <c r="K152" s="261"/>
      <c r="L152" s="266"/>
      <c r="M152" s="267"/>
      <c r="N152" s="268"/>
      <c r="O152" s="268"/>
      <c r="P152" s="268"/>
      <c r="Q152" s="268"/>
      <c r="R152" s="268"/>
      <c r="S152" s="268"/>
      <c r="T152" s="26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70" t="s">
        <v>167</v>
      </c>
      <c r="AU152" s="270" t="s">
        <v>88</v>
      </c>
      <c r="AV152" s="13" t="s">
        <v>86</v>
      </c>
      <c r="AW152" s="13" t="s">
        <v>32</v>
      </c>
      <c r="AX152" s="13" t="s">
        <v>78</v>
      </c>
      <c r="AY152" s="270" t="s">
        <v>158</v>
      </c>
    </row>
    <row r="153" spans="1:51" s="14" customFormat="1" ht="12">
      <c r="A153" s="14"/>
      <c r="B153" s="271"/>
      <c r="C153" s="272"/>
      <c r="D153" s="262" t="s">
        <v>167</v>
      </c>
      <c r="E153" s="273" t="s">
        <v>192</v>
      </c>
      <c r="F153" s="274" t="s">
        <v>107</v>
      </c>
      <c r="G153" s="272"/>
      <c r="H153" s="275">
        <v>10</v>
      </c>
      <c r="I153" s="276"/>
      <c r="J153" s="272"/>
      <c r="K153" s="272"/>
      <c r="L153" s="277"/>
      <c r="M153" s="278"/>
      <c r="N153" s="279"/>
      <c r="O153" s="279"/>
      <c r="P153" s="279"/>
      <c r="Q153" s="279"/>
      <c r="R153" s="279"/>
      <c r="S153" s="279"/>
      <c r="T153" s="280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81" t="s">
        <v>167</v>
      </c>
      <c r="AU153" s="281" t="s">
        <v>88</v>
      </c>
      <c r="AV153" s="14" t="s">
        <v>88</v>
      </c>
      <c r="AW153" s="14" t="s">
        <v>32</v>
      </c>
      <c r="AX153" s="14" t="s">
        <v>78</v>
      </c>
      <c r="AY153" s="281" t="s">
        <v>158</v>
      </c>
    </row>
    <row r="154" spans="1:51" s="13" customFormat="1" ht="12">
      <c r="A154" s="13"/>
      <c r="B154" s="260"/>
      <c r="C154" s="261"/>
      <c r="D154" s="262" t="s">
        <v>167</v>
      </c>
      <c r="E154" s="263" t="s">
        <v>1</v>
      </c>
      <c r="F154" s="264" t="s">
        <v>193</v>
      </c>
      <c r="G154" s="261"/>
      <c r="H154" s="263" t="s">
        <v>1</v>
      </c>
      <c r="I154" s="265"/>
      <c r="J154" s="261"/>
      <c r="K154" s="261"/>
      <c r="L154" s="266"/>
      <c r="M154" s="267"/>
      <c r="N154" s="268"/>
      <c r="O154" s="268"/>
      <c r="P154" s="268"/>
      <c r="Q154" s="268"/>
      <c r="R154" s="268"/>
      <c r="S154" s="268"/>
      <c r="T154" s="26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70" t="s">
        <v>167</v>
      </c>
      <c r="AU154" s="270" t="s">
        <v>88</v>
      </c>
      <c r="AV154" s="13" t="s">
        <v>86</v>
      </c>
      <c r="AW154" s="13" t="s">
        <v>32</v>
      </c>
      <c r="AX154" s="13" t="s">
        <v>78</v>
      </c>
      <c r="AY154" s="270" t="s">
        <v>158</v>
      </c>
    </row>
    <row r="155" spans="1:51" s="14" customFormat="1" ht="12">
      <c r="A155" s="14"/>
      <c r="B155" s="271"/>
      <c r="C155" s="272"/>
      <c r="D155" s="262" t="s">
        <v>167</v>
      </c>
      <c r="E155" s="273" t="s">
        <v>194</v>
      </c>
      <c r="F155" s="274" t="s">
        <v>107</v>
      </c>
      <c r="G155" s="272"/>
      <c r="H155" s="275">
        <v>10</v>
      </c>
      <c r="I155" s="276"/>
      <c r="J155" s="272"/>
      <c r="K155" s="272"/>
      <c r="L155" s="277"/>
      <c r="M155" s="278"/>
      <c r="N155" s="279"/>
      <c r="O155" s="279"/>
      <c r="P155" s="279"/>
      <c r="Q155" s="279"/>
      <c r="R155" s="279"/>
      <c r="S155" s="279"/>
      <c r="T155" s="280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81" t="s">
        <v>167</v>
      </c>
      <c r="AU155" s="281" t="s">
        <v>88</v>
      </c>
      <c r="AV155" s="14" t="s">
        <v>88</v>
      </c>
      <c r="AW155" s="14" t="s">
        <v>32</v>
      </c>
      <c r="AX155" s="14" t="s">
        <v>78</v>
      </c>
      <c r="AY155" s="281" t="s">
        <v>158</v>
      </c>
    </row>
    <row r="156" spans="1:51" s="13" customFormat="1" ht="12">
      <c r="A156" s="13"/>
      <c r="B156" s="260"/>
      <c r="C156" s="261"/>
      <c r="D156" s="262" t="s">
        <v>167</v>
      </c>
      <c r="E156" s="263" t="s">
        <v>1</v>
      </c>
      <c r="F156" s="264" t="s">
        <v>195</v>
      </c>
      <c r="G156" s="261"/>
      <c r="H156" s="263" t="s">
        <v>1</v>
      </c>
      <c r="I156" s="265"/>
      <c r="J156" s="261"/>
      <c r="K156" s="261"/>
      <c r="L156" s="266"/>
      <c r="M156" s="267"/>
      <c r="N156" s="268"/>
      <c r="O156" s="268"/>
      <c r="P156" s="268"/>
      <c r="Q156" s="268"/>
      <c r="R156" s="268"/>
      <c r="S156" s="268"/>
      <c r="T156" s="26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70" t="s">
        <v>167</v>
      </c>
      <c r="AU156" s="270" t="s">
        <v>88</v>
      </c>
      <c r="AV156" s="13" t="s">
        <v>86</v>
      </c>
      <c r="AW156" s="13" t="s">
        <v>32</v>
      </c>
      <c r="AX156" s="13" t="s">
        <v>78</v>
      </c>
      <c r="AY156" s="270" t="s">
        <v>158</v>
      </c>
    </row>
    <row r="157" spans="1:51" s="14" customFormat="1" ht="12">
      <c r="A157" s="14"/>
      <c r="B157" s="271"/>
      <c r="C157" s="272"/>
      <c r="D157" s="262" t="s">
        <v>167</v>
      </c>
      <c r="E157" s="273" t="s">
        <v>101</v>
      </c>
      <c r="F157" s="274" t="s">
        <v>104</v>
      </c>
      <c r="G157" s="272"/>
      <c r="H157" s="275">
        <v>20</v>
      </c>
      <c r="I157" s="276"/>
      <c r="J157" s="272"/>
      <c r="K157" s="272"/>
      <c r="L157" s="277"/>
      <c r="M157" s="278"/>
      <c r="N157" s="279"/>
      <c r="O157" s="279"/>
      <c r="P157" s="279"/>
      <c r="Q157" s="279"/>
      <c r="R157" s="279"/>
      <c r="S157" s="279"/>
      <c r="T157" s="280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81" t="s">
        <v>167</v>
      </c>
      <c r="AU157" s="281" t="s">
        <v>88</v>
      </c>
      <c r="AV157" s="14" t="s">
        <v>88</v>
      </c>
      <c r="AW157" s="14" t="s">
        <v>32</v>
      </c>
      <c r="AX157" s="14" t="s">
        <v>78</v>
      </c>
      <c r="AY157" s="281" t="s">
        <v>158</v>
      </c>
    </row>
    <row r="158" spans="1:51" s="13" customFormat="1" ht="12">
      <c r="A158" s="13"/>
      <c r="B158" s="260"/>
      <c r="C158" s="261"/>
      <c r="D158" s="262" t="s">
        <v>167</v>
      </c>
      <c r="E158" s="263" t="s">
        <v>1</v>
      </c>
      <c r="F158" s="264" t="s">
        <v>106</v>
      </c>
      <c r="G158" s="261"/>
      <c r="H158" s="263" t="s">
        <v>1</v>
      </c>
      <c r="I158" s="265"/>
      <c r="J158" s="261"/>
      <c r="K158" s="261"/>
      <c r="L158" s="266"/>
      <c r="M158" s="267"/>
      <c r="N158" s="268"/>
      <c r="O158" s="268"/>
      <c r="P158" s="268"/>
      <c r="Q158" s="268"/>
      <c r="R158" s="268"/>
      <c r="S158" s="268"/>
      <c r="T158" s="26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70" t="s">
        <v>167</v>
      </c>
      <c r="AU158" s="270" t="s">
        <v>88</v>
      </c>
      <c r="AV158" s="13" t="s">
        <v>86</v>
      </c>
      <c r="AW158" s="13" t="s">
        <v>32</v>
      </c>
      <c r="AX158" s="13" t="s">
        <v>78</v>
      </c>
      <c r="AY158" s="270" t="s">
        <v>158</v>
      </c>
    </row>
    <row r="159" spans="1:51" s="14" customFormat="1" ht="12">
      <c r="A159" s="14"/>
      <c r="B159" s="271"/>
      <c r="C159" s="272"/>
      <c r="D159" s="262" t="s">
        <v>167</v>
      </c>
      <c r="E159" s="273" t="s">
        <v>105</v>
      </c>
      <c r="F159" s="274" t="s">
        <v>107</v>
      </c>
      <c r="G159" s="272"/>
      <c r="H159" s="275">
        <v>10</v>
      </c>
      <c r="I159" s="276"/>
      <c r="J159" s="272"/>
      <c r="K159" s="272"/>
      <c r="L159" s="277"/>
      <c r="M159" s="278"/>
      <c r="N159" s="279"/>
      <c r="O159" s="279"/>
      <c r="P159" s="279"/>
      <c r="Q159" s="279"/>
      <c r="R159" s="279"/>
      <c r="S159" s="279"/>
      <c r="T159" s="280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81" t="s">
        <v>167</v>
      </c>
      <c r="AU159" s="281" t="s">
        <v>88</v>
      </c>
      <c r="AV159" s="14" t="s">
        <v>88</v>
      </c>
      <c r="AW159" s="14" t="s">
        <v>32</v>
      </c>
      <c r="AX159" s="14" t="s">
        <v>78</v>
      </c>
      <c r="AY159" s="281" t="s">
        <v>158</v>
      </c>
    </row>
    <row r="160" spans="1:51" s="13" customFormat="1" ht="12">
      <c r="A160" s="13"/>
      <c r="B160" s="260"/>
      <c r="C160" s="261"/>
      <c r="D160" s="262" t="s">
        <v>167</v>
      </c>
      <c r="E160" s="263" t="s">
        <v>1</v>
      </c>
      <c r="F160" s="264" t="s">
        <v>196</v>
      </c>
      <c r="G160" s="261"/>
      <c r="H160" s="263" t="s">
        <v>1</v>
      </c>
      <c r="I160" s="265"/>
      <c r="J160" s="261"/>
      <c r="K160" s="261"/>
      <c r="L160" s="266"/>
      <c r="M160" s="267"/>
      <c r="N160" s="268"/>
      <c r="O160" s="268"/>
      <c r="P160" s="268"/>
      <c r="Q160" s="268"/>
      <c r="R160" s="268"/>
      <c r="S160" s="268"/>
      <c r="T160" s="26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70" t="s">
        <v>167</v>
      </c>
      <c r="AU160" s="270" t="s">
        <v>88</v>
      </c>
      <c r="AV160" s="13" t="s">
        <v>86</v>
      </c>
      <c r="AW160" s="13" t="s">
        <v>32</v>
      </c>
      <c r="AX160" s="13" t="s">
        <v>78</v>
      </c>
      <c r="AY160" s="270" t="s">
        <v>158</v>
      </c>
    </row>
    <row r="161" spans="1:51" s="14" customFormat="1" ht="12">
      <c r="A161" s="14"/>
      <c r="B161" s="271"/>
      <c r="C161" s="272"/>
      <c r="D161" s="262" t="s">
        <v>167</v>
      </c>
      <c r="E161" s="273" t="s">
        <v>109</v>
      </c>
      <c r="F161" s="274" t="s">
        <v>104</v>
      </c>
      <c r="G161" s="272"/>
      <c r="H161" s="275">
        <v>20</v>
      </c>
      <c r="I161" s="276"/>
      <c r="J161" s="272"/>
      <c r="K161" s="272"/>
      <c r="L161" s="277"/>
      <c r="M161" s="278"/>
      <c r="N161" s="279"/>
      <c r="O161" s="279"/>
      <c r="P161" s="279"/>
      <c r="Q161" s="279"/>
      <c r="R161" s="279"/>
      <c r="S161" s="279"/>
      <c r="T161" s="280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81" t="s">
        <v>167</v>
      </c>
      <c r="AU161" s="281" t="s">
        <v>88</v>
      </c>
      <c r="AV161" s="14" t="s">
        <v>88</v>
      </c>
      <c r="AW161" s="14" t="s">
        <v>32</v>
      </c>
      <c r="AX161" s="14" t="s">
        <v>78</v>
      </c>
      <c r="AY161" s="281" t="s">
        <v>158</v>
      </c>
    </row>
    <row r="162" spans="1:51" s="13" customFormat="1" ht="12">
      <c r="A162" s="13"/>
      <c r="B162" s="260"/>
      <c r="C162" s="261"/>
      <c r="D162" s="262" t="s">
        <v>167</v>
      </c>
      <c r="E162" s="263" t="s">
        <v>1</v>
      </c>
      <c r="F162" s="264" t="s">
        <v>197</v>
      </c>
      <c r="G162" s="261"/>
      <c r="H162" s="263" t="s">
        <v>1</v>
      </c>
      <c r="I162" s="265"/>
      <c r="J162" s="261"/>
      <c r="K162" s="261"/>
      <c r="L162" s="266"/>
      <c r="M162" s="267"/>
      <c r="N162" s="268"/>
      <c r="O162" s="268"/>
      <c r="P162" s="268"/>
      <c r="Q162" s="268"/>
      <c r="R162" s="268"/>
      <c r="S162" s="268"/>
      <c r="T162" s="26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70" t="s">
        <v>167</v>
      </c>
      <c r="AU162" s="270" t="s">
        <v>88</v>
      </c>
      <c r="AV162" s="13" t="s">
        <v>86</v>
      </c>
      <c r="AW162" s="13" t="s">
        <v>32</v>
      </c>
      <c r="AX162" s="13" t="s">
        <v>78</v>
      </c>
      <c r="AY162" s="270" t="s">
        <v>158</v>
      </c>
    </row>
    <row r="163" spans="1:51" s="14" customFormat="1" ht="12">
      <c r="A163" s="14"/>
      <c r="B163" s="271"/>
      <c r="C163" s="272"/>
      <c r="D163" s="262" t="s">
        <v>167</v>
      </c>
      <c r="E163" s="273" t="s">
        <v>111</v>
      </c>
      <c r="F163" s="274" t="s">
        <v>113</v>
      </c>
      <c r="G163" s="272"/>
      <c r="H163" s="275">
        <v>40</v>
      </c>
      <c r="I163" s="276"/>
      <c r="J163" s="272"/>
      <c r="K163" s="272"/>
      <c r="L163" s="277"/>
      <c r="M163" s="278"/>
      <c r="N163" s="279"/>
      <c r="O163" s="279"/>
      <c r="P163" s="279"/>
      <c r="Q163" s="279"/>
      <c r="R163" s="279"/>
      <c r="S163" s="279"/>
      <c r="T163" s="280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81" t="s">
        <v>167</v>
      </c>
      <c r="AU163" s="281" t="s">
        <v>88</v>
      </c>
      <c r="AV163" s="14" t="s">
        <v>88</v>
      </c>
      <c r="AW163" s="14" t="s">
        <v>32</v>
      </c>
      <c r="AX163" s="14" t="s">
        <v>78</v>
      </c>
      <c r="AY163" s="281" t="s">
        <v>158</v>
      </c>
    </row>
    <row r="164" spans="1:51" s="13" customFormat="1" ht="12">
      <c r="A164" s="13"/>
      <c r="B164" s="260"/>
      <c r="C164" s="261"/>
      <c r="D164" s="262" t="s">
        <v>167</v>
      </c>
      <c r="E164" s="263" t="s">
        <v>1</v>
      </c>
      <c r="F164" s="264" t="s">
        <v>115</v>
      </c>
      <c r="G164" s="261"/>
      <c r="H164" s="263" t="s">
        <v>1</v>
      </c>
      <c r="I164" s="265"/>
      <c r="J164" s="261"/>
      <c r="K164" s="261"/>
      <c r="L164" s="266"/>
      <c r="M164" s="267"/>
      <c r="N164" s="268"/>
      <c r="O164" s="268"/>
      <c r="P164" s="268"/>
      <c r="Q164" s="268"/>
      <c r="R164" s="268"/>
      <c r="S164" s="268"/>
      <c r="T164" s="26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70" t="s">
        <v>167</v>
      </c>
      <c r="AU164" s="270" t="s">
        <v>88</v>
      </c>
      <c r="AV164" s="13" t="s">
        <v>86</v>
      </c>
      <c r="AW164" s="13" t="s">
        <v>32</v>
      </c>
      <c r="AX164" s="13" t="s">
        <v>78</v>
      </c>
      <c r="AY164" s="270" t="s">
        <v>158</v>
      </c>
    </row>
    <row r="165" spans="1:51" s="14" customFormat="1" ht="12">
      <c r="A165" s="14"/>
      <c r="B165" s="271"/>
      <c r="C165" s="272"/>
      <c r="D165" s="262" t="s">
        <v>167</v>
      </c>
      <c r="E165" s="273" t="s">
        <v>114</v>
      </c>
      <c r="F165" s="274" t="s">
        <v>116</v>
      </c>
      <c r="G165" s="272"/>
      <c r="H165" s="275">
        <v>30</v>
      </c>
      <c r="I165" s="276"/>
      <c r="J165" s="272"/>
      <c r="K165" s="272"/>
      <c r="L165" s="277"/>
      <c r="M165" s="278"/>
      <c r="N165" s="279"/>
      <c r="O165" s="279"/>
      <c r="P165" s="279"/>
      <c r="Q165" s="279"/>
      <c r="R165" s="279"/>
      <c r="S165" s="279"/>
      <c r="T165" s="280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1" t="s">
        <v>167</v>
      </c>
      <c r="AU165" s="281" t="s">
        <v>88</v>
      </c>
      <c r="AV165" s="14" t="s">
        <v>88</v>
      </c>
      <c r="AW165" s="14" t="s">
        <v>32</v>
      </c>
      <c r="AX165" s="14" t="s">
        <v>78</v>
      </c>
      <c r="AY165" s="281" t="s">
        <v>158</v>
      </c>
    </row>
    <row r="166" spans="1:51" s="13" customFormat="1" ht="12">
      <c r="A166" s="13"/>
      <c r="B166" s="260"/>
      <c r="C166" s="261"/>
      <c r="D166" s="262" t="s">
        <v>167</v>
      </c>
      <c r="E166" s="263" t="s">
        <v>1</v>
      </c>
      <c r="F166" s="264" t="s">
        <v>118</v>
      </c>
      <c r="G166" s="261"/>
      <c r="H166" s="263" t="s">
        <v>1</v>
      </c>
      <c r="I166" s="265"/>
      <c r="J166" s="261"/>
      <c r="K166" s="261"/>
      <c r="L166" s="266"/>
      <c r="M166" s="267"/>
      <c r="N166" s="268"/>
      <c r="O166" s="268"/>
      <c r="P166" s="268"/>
      <c r="Q166" s="268"/>
      <c r="R166" s="268"/>
      <c r="S166" s="268"/>
      <c r="T166" s="26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70" t="s">
        <v>167</v>
      </c>
      <c r="AU166" s="270" t="s">
        <v>88</v>
      </c>
      <c r="AV166" s="13" t="s">
        <v>86</v>
      </c>
      <c r="AW166" s="13" t="s">
        <v>32</v>
      </c>
      <c r="AX166" s="13" t="s">
        <v>78</v>
      </c>
      <c r="AY166" s="270" t="s">
        <v>158</v>
      </c>
    </row>
    <row r="167" spans="1:51" s="14" customFormat="1" ht="12">
      <c r="A167" s="14"/>
      <c r="B167" s="271"/>
      <c r="C167" s="272"/>
      <c r="D167" s="262" t="s">
        <v>167</v>
      </c>
      <c r="E167" s="273" t="s">
        <v>117</v>
      </c>
      <c r="F167" s="274" t="s">
        <v>113</v>
      </c>
      <c r="G167" s="272"/>
      <c r="H167" s="275">
        <v>40</v>
      </c>
      <c r="I167" s="276"/>
      <c r="J167" s="272"/>
      <c r="K167" s="272"/>
      <c r="L167" s="277"/>
      <c r="M167" s="278"/>
      <c r="N167" s="279"/>
      <c r="O167" s="279"/>
      <c r="P167" s="279"/>
      <c r="Q167" s="279"/>
      <c r="R167" s="279"/>
      <c r="S167" s="279"/>
      <c r="T167" s="280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81" t="s">
        <v>167</v>
      </c>
      <c r="AU167" s="281" t="s">
        <v>88</v>
      </c>
      <c r="AV167" s="14" t="s">
        <v>88</v>
      </c>
      <c r="AW167" s="14" t="s">
        <v>32</v>
      </c>
      <c r="AX167" s="14" t="s">
        <v>78</v>
      </c>
      <c r="AY167" s="281" t="s">
        <v>158</v>
      </c>
    </row>
    <row r="168" spans="1:51" s="15" customFormat="1" ht="12">
      <c r="A168" s="15"/>
      <c r="B168" s="282"/>
      <c r="C168" s="283"/>
      <c r="D168" s="262" t="s">
        <v>167</v>
      </c>
      <c r="E168" s="284" t="s">
        <v>1</v>
      </c>
      <c r="F168" s="285" t="s">
        <v>198</v>
      </c>
      <c r="G168" s="283"/>
      <c r="H168" s="286">
        <v>180</v>
      </c>
      <c r="I168" s="287"/>
      <c r="J168" s="283"/>
      <c r="K168" s="283"/>
      <c r="L168" s="288"/>
      <c r="M168" s="289"/>
      <c r="N168" s="290"/>
      <c r="O168" s="290"/>
      <c r="P168" s="290"/>
      <c r="Q168" s="290"/>
      <c r="R168" s="290"/>
      <c r="S168" s="290"/>
      <c r="T168" s="291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92" t="s">
        <v>167</v>
      </c>
      <c r="AU168" s="292" t="s">
        <v>88</v>
      </c>
      <c r="AV168" s="15" t="s">
        <v>157</v>
      </c>
      <c r="AW168" s="15" t="s">
        <v>32</v>
      </c>
      <c r="AX168" s="15" t="s">
        <v>86</v>
      </c>
      <c r="AY168" s="292" t="s">
        <v>158</v>
      </c>
    </row>
    <row r="169" spans="1:65" s="2" customFormat="1" ht="14.4" customHeight="1">
      <c r="A169" s="41"/>
      <c r="B169" s="42"/>
      <c r="C169" s="293" t="s">
        <v>199</v>
      </c>
      <c r="D169" s="293" t="s">
        <v>200</v>
      </c>
      <c r="E169" s="294" t="s">
        <v>201</v>
      </c>
      <c r="F169" s="295" t="s">
        <v>191</v>
      </c>
      <c r="G169" s="296" t="s">
        <v>103</v>
      </c>
      <c r="H169" s="297">
        <v>10</v>
      </c>
      <c r="I169" s="298"/>
      <c r="J169" s="299">
        <f>ROUND(I169*H169,2)</f>
        <v>0</v>
      </c>
      <c r="K169" s="300"/>
      <c r="L169" s="301"/>
      <c r="M169" s="302" t="s">
        <v>1</v>
      </c>
      <c r="N169" s="303" t="s">
        <v>43</v>
      </c>
      <c r="O169" s="94"/>
      <c r="P169" s="257">
        <f>O169*H169</f>
        <v>0</v>
      </c>
      <c r="Q169" s="257">
        <v>0</v>
      </c>
      <c r="R169" s="257">
        <f>Q169*H169</f>
        <v>0</v>
      </c>
      <c r="S169" s="257">
        <v>0</v>
      </c>
      <c r="T169" s="258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59" t="s">
        <v>165</v>
      </c>
      <c r="AT169" s="259" t="s">
        <v>200</v>
      </c>
      <c r="AU169" s="259" t="s">
        <v>88</v>
      </c>
      <c r="AY169" s="18" t="s">
        <v>158</v>
      </c>
      <c r="BE169" s="146">
        <f>IF(N169="základní",J169,0)</f>
        <v>0</v>
      </c>
      <c r="BF169" s="146">
        <f>IF(N169="snížená",J169,0)</f>
        <v>0</v>
      </c>
      <c r="BG169" s="146">
        <f>IF(N169="zákl. přenesená",J169,0)</f>
        <v>0</v>
      </c>
      <c r="BH169" s="146">
        <f>IF(N169="sníž. přenesená",J169,0)</f>
        <v>0</v>
      </c>
      <c r="BI169" s="146">
        <f>IF(N169="nulová",J169,0)</f>
        <v>0</v>
      </c>
      <c r="BJ169" s="18" t="s">
        <v>86</v>
      </c>
      <c r="BK169" s="146">
        <f>ROUND(I169*H169,2)</f>
        <v>0</v>
      </c>
      <c r="BL169" s="18" t="s">
        <v>165</v>
      </c>
      <c r="BM169" s="259" t="s">
        <v>202</v>
      </c>
    </row>
    <row r="170" spans="1:51" s="14" customFormat="1" ht="12">
      <c r="A170" s="14"/>
      <c r="B170" s="271"/>
      <c r="C170" s="272"/>
      <c r="D170" s="262" t="s">
        <v>167</v>
      </c>
      <c r="E170" s="273" t="s">
        <v>1</v>
      </c>
      <c r="F170" s="274" t="s">
        <v>107</v>
      </c>
      <c r="G170" s="272"/>
      <c r="H170" s="275">
        <v>10</v>
      </c>
      <c r="I170" s="276"/>
      <c r="J170" s="272"/>
      <c r="K170" s="272"/>
      <c r="L170" s="277"/>
      <c r="M170" s="278"/>
      <c r="N170" s="279"/>
      <c r="O170" s="279"/>
      <c r="P170" s="279"/>
      <c r="Q170" s="279"/>
      <c r="R170" s="279"/>
      <c r="S170" s="279"/>
      <c r="T170" s="280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81" t="s">
        <v>167</v>
      </c>
      <c r="AU170" s="281" t="s">
        <v>88</v>
      </c>
      <c r="AV170" s="14" t="s">
        <v>88</v>
      </c>
      <c r="AW170" s="14" t="s">
        <v>32</v>
      </c>
      <c r="AX170" s="14" t="s">
        <v>86</v>
      </c>
      <c r="AY170" s="281" t="s">
        <v>158</v>
      </c>
    </row>
    <row r="171" spans="1:65" s="2" customFormat="1" ht="14.4" customHeight="1">
      <c r="A171" s="41"/>
      <c r="B171" s="42"/>
      <c r="C171" s="293" t="s">
        <v>203</v>
      </c>
      <c r="D171" s="293" t="s">
        <v>200</v>
      </c>
      <c r="E171" s="294" t="s">
        <v>204</v>
      </c>
      <c r="F171" s="295" t="s">
        <v>193</v>
      </c>
      <c r="G171" s="296" t="s">
        <v>103</v>
      </c>
      <c r="H171" s="297">
        <v>10</v>
      </c>
      <c r="I171" s="298"/>
      <c r="J171" s="299">
        <f>ROUND(I171*H171,2)</f>
        <v>0</v>
      </c>
      <c r="K171" s="300"/>
      <c r="L171" s="301"/>
      <c r="M171" s="302" t="s">
        <v>1</v>
      </c>
      <c r="N171" s="303" t="s">
        <v>43</v>
      </c>
      <c r="O171" s="94"/>
      <c r="P171" s="257">
        <f>O171*H171</f>
        <v>0</v>
      </c>
      <c r="Q171" s="257">
        <v>0</v>
      </c>
      <c r="R171" s="257">
        <f>Q171*H171</f>
        <v>0</v>
      </c>
      <c r="S171" s="257">
        <v>0</v>
      </c>
      <c r="T171" s="258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59" t="s">
        <v>165</v>
      </c>
      <c r="AT171" s="259" t="s">
        <v>200</v>
      </c>
      <c r="AU171" s="259" t="s">
        <v>88</v>
      </c>
      <c r="AY171" s="18" t="s">
        <v>158</v>
      </c>
      <c r="BE171" s="146">
        <f>IF(N171="základní",J171,0)</f>
        <v>0</v>
      </c>
      <c r="BF171" s="146">
        <f>IF(N171="snížená",J171,0)</f>
        <v>0</v>
      </c>
      <c r="BG171" s="146">
        <f>IF(N171="zákl. přenesená",J171,0)</f>
        <v>0</v>
      </c>
      <c r="BH171" s="146">
        <f>IF(N171="sníž. přenesená",J171,0)</f>
        <v>0</v>
      </c>
      <c r="BI171" s="146">
        <f>IF(N171="nulová",J171,0)</f>
        <v>0</v>
      </c>
      <c r="BJ171" s="18" t="s">
        <v>86</v>
      </c>
      <c r="BK171" s="146">
        <f>ROUND(I171*H171,2)</f>
        <v>0</v>
      </c>
      <c r="BL171" s="18" t="s">
        <v>165</v>
      </c>
      <c r="BM171" s="259" t="s">
        <v>205</v>
      </c>
    </row>
    <row r="172" spans="1:51" s="14" customFormat="1" ht="12">
      <c r="A172" s="14"/>
      <c r="B172" s="271"/>
      <c r="C172" s="272"/>
      <c r="D172" s="262" t="s">
        <v>167</v>
      </c>
      <c r="E172" s="273" t="s">
        <v>1</v>
      </c>
      <c r="F172" s="274" t="s">
        <v>107</v>
      </c>
      <c r="G172" s="272"/>
      <c r="H172" s="275">
        <v>10</v>
      </c>
      <c r="I172" s="276"/>
      <c r="J172" s="272"/>
      <c r="K172" s="272"/>
      <c r="L172" s="277"/>
      <c r="M172" s="278"/>
      <c r="N172" s="279"/>
      <c r="O172" s="279"/>
      <c r="P172" s="279"/>
      <c r="Q172" s="279"/>
      <c r="R172" s="279"/>
      <c r="S172" s="279"/>
      <c r="T172" s="280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81" t="s">
        <v>167</v>
      </c>
      <c r="AU172" s="281" t="s">
        <v>88</v>
      </c>
      <c r="AV172" s="14" t="s">
        <v>88</v>
      </c>
      <c r="AW172" s="14" t="s">
        <v>32</v>
      </c>
      <c r="AX172" s="14" t="s">
        <v>86</v>
      </c>
      <c r="AY172" s="281" t="s">
        <v>158</v>
      </c>
    </row>
    <row r="173" spans="1:65" s="2" customFormat="1" ht="14.4" customHeight="1">
      <c r="A173" s="41"/>
      <c r="B173" s="42"/>
      <c r="C173" s="293" t="s">
        <v>206</v>
      </c>
      <c r="D173" s="293" t="s">
        <v>200</v>
      </c>
      <c r="E173" s="294" t="s">
        <v>207</v>
      </c>
      <c r="F173" s="295" t="s">
        <v>208</v>
      </c>
      <c r="G173" s="296" t="s">
        <v>103</v>
      </c>
      <c r="H173" s="297">
        <v>20</v>
      </c>
      <c r="I173" s="298"/>
      <c r="J173" s="299">
        <f>ROUND(I173*H173,2)</f>
        <v>0</v>
      </c>
      <c r="K173" s="300"/>
      <c r="L173" s="301"/>
      <c r="M173" s="302" t="s">
        <v>1</v>
      </c>
      <c r="N173" s="303" t="s">
        <v>43</v>
      </c>
      <c r="O173" s="94"/>
      <c r="P173" s="257">
        <f>O173*H173</f>
        <v>0</v>
      </c>
      <c r="Q173" s="257">
        <v>0</v>
      </c>
      <c r="R173" s="257">
        <f>Q173*H173</f>
        <v>0</v>
      </c>
      <c r="S173" s="257">
        <v>0</v>
      </c>
      <c r="T173" s="258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59" t="s">
        <v>165</v>
      </c>
      <c r="AT173" s="259" t="s">
        <v>200</v>
      </c>
      <c r="AU173" s="259" t="s">
        <v>88</v>
      </c>
      <c r="AY173" s="18" t="s">
        <v>158</v>
      </c>
      <c r="BE173" s="146">
        <f>IF(N173="základní",J173,0)</f>
        <v>0</v>
      </c>
      <c r="BF173" s="146">
        <f>IF(N173="snížená",J173,0)</f>
        <v>0</v>
      </c>
      <c r="BG173" s="146">
        <f>IF(N173="zákl. přenesená",J173,0)</f>
        <v>0</v>
      </c>
      <c r="BH173" s="146">
        <f>IF(N173="sníž. přenesená",J173,0)</f>
        <v>0</v>
      </c>
      <c r="BI173" s="146">
        <f>IF(N173="nulová",J173,0)</f>
        <v>0</v>
      </c>
      <c r="BJ173" s="18" t="s">
        <v>86</v>
      </c>
      <c r="BK173" s="146">
        <f>ROUND(I173*H173,2)</f>
        <v>0</v>
      </c>
      <c r="BL173" s="18" t="s">
        <v>165</v>
      </c>
      <c r="BM173" s="259" t="s">
        <v>209</v>
      </c>
    </row>
    <row r="174" spans="1:51" s="14" customFormat="1" ht="12">
      <c r="A174" s="14"/>
      <c r="B174" s="271"/>
      <c r="C174" s="272"/>
      <c r="D174" s="262" t="s">
        <v>167</v>
      </c>
      <c r="E174" s="273" t="s">
        <v>1</v>
      </c>
      <c r="F174" s="274" t="s">
        <v>101</v>
      </c>
      <c r="G174" s="272"/>
      <c r="H174" s="275">
        <v>20</v>
      </c>
      <c r="I174" s="276"/>
      <c r="J174" s="272"/>
      <c r="K174" s="272"/>
      <c r="L174" s="277"/>
      <c r="M174" s="278"/>
      <c r="N174" s="279"/>
      <c r="O174" s="279"/>
      <c r="P174" s="279"/>
      <c r="Q174" s="279"/>
      <c r="R174" s="279"/>
      <c r="S174" s="279"/>
      <c r="T174" s="280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81" t="s">
        <v>167</v>
      </c>
      <c r="AU174" s="281" t="s">
        <v>88</v>
      </c>
      <c r="AV174" s="14" t="s">
        <v>88</v>
      </c>
      <c r="AW174" s="14" t="s">
        <v>32</v>
      </c>
      <c r="AX174" s="14" t="s">
        <v>86</v>
      </c>
      <c r="AY174" s="281" t="s">
        <v>158</v>
      </c>
    </row>
    <row r="175" spans="1:65" s="2" customFormat="1" ht="14.4" customHeight="1">
      <c r="A175" s="41"/>
      <c r="B175" s="42"/>
      <c r="C175" s="293" t="s">
        <v>210</v>
      </c>
      <c r="D175" s="293" t="s">
        <v>200</v>
      </c>
      <c r="E175" s="294" t="s">
        <v>211</v>
      </c>
      <c r="F175" s="295" t="s">
        <v>106</v>
      </c>
      <c r="G175" s="296" t="s">
        <v>103</v>
      </c>
      <c r="H175" s="297">
        <v>10</v>
      </c>
      <c r="I175" s="298"/>
      <c r="J175" s="299">
        <f>ROUND(I175*H175,2)</f>
        <v>0</v>
      </c>
      <c r="K175" s="300"/>
      <c r="L175" s="301"/>
      <c r="M175" s="302" t="s">
        <v>1</v>
      </c>
      <c r="N175" s="303" t="s">
        <v>43</v>
      </c>
      <c r="O175" s="94"/>
      <c r="P175" s="257">
        <f>O175*H175</f>
        <v>0</v>
      </c>
      <c r="Q175" s="257">
        <v>0</v>
      </c>
      <c r="R175" s="257">
        <f>Q175*H175</f>
        <v>0</v>
      </c>
      <c r="S175" s="257">
        <v>0</v>
      </c>
      <c r="T175" s="258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59" t="s">
        <v>165</v>
      </c>
      <c r="AT175" s="259" t="s">
        <v>200</v>
      </c>
      <c r="AU175" s="259" t="s">
        <v>88</v>
      </c>
      <c r="AY175" s="18" t="s">
        <v>158</v>
      </c>
      <c r="BE175" s="146">
        <f>IF(N175="základní",J175,0)</f>
        <v>0</v>
      </c>
      <c r="BF175" s="146">
        <f>IF(N175="snížená",J175,0)</f>
        <v>0</v>
      </c>
      <c r="BG175" s="146">
        <f>IF(N175="zákl. přenesená",J175,0)</f>
        <v>0</v>
      </c>
      <c r="BH175" s="146">
        <f>IF(N175="sníž. přenesená",J175,0)</f>
        <v>0</v>
      </c>
      <c r="BI175" s="146">
        <f>IF(N175="nulová",J175,0)</f>
        <v>0</v>
      </c>
      <c r="BJ175" s="18" t="s">
        <v>86</v>
      </c>
      <c r="BK175" s="146">
        <f>ROUND(I175*H175,2)</f>
        <v>0</v>
      </c>
      <c r="BL175" s="18" t="s">
        <v>165</v>
      </c>
      <c r="BM175" s="259" t="s">
        <v>212</v>
      </c>
    </row>
    <row r="176" spans="1:51" s="14" customFormat="1" ht="12">
      <c r="A176" s="14"/>
      <c r="B176" s="271"/>
      <c r="C176" s="272"/>
      <c r="D176" s="262" t="s">
        <v>167</v>
      </c>
      <c r="E176" s="273" t="s">
        <v>1</v>
      </c>
      <c r="F176" s="274" t="s">
        <v>105</v>
      </c>
      <c r="G176" s="272"/>
      <c r="H176" s="275">
        <v>10</v>
      </c>
      <c r="I176" s="276"/>
      <c r="J176" s="272"/>
      <c r="K176" s="272"/>
      <c r="L176" s="277"/>
      <c r="M176" s="278"/>
      <c r="N176" s="279"/>
      <c r="O176" s="279"/>
      <c r="P176" s="279"/>
      <c r="Q176" s="279"/>
      <c r="R176" s="279"/>
      <c r="S176" s="279"/>
      <c r="T176" s="280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81" t="s">
        <v>167</v>
      </c>
      <c r="AU176" s="281" t="s">
        <v>88</v>
      </c>
      <c r="AV176" s="14" t="s">
        <v>88</v>
      </c>
      <c r="AW176" s="14" t="s">
        <v>32</v>
      </c>
      <c r="AX176" s="14" t="s">
        <v>86</v>
      </c>
      <c r="AY176" s="281" t="s">
        <v>158</v>
      </c>
    </row>
    <row r="177" spans="1:65" s="2" customFormat="1" ht="14.4" customHeight="1">
      <c r="A177" s="41"/>
      <c r="B177" s="42"/>
      <c r="C177" s="293" t="s">
        <v>107</v>
      </c>
      <c r="D177" s="293" t="s">
        <v>200</v>
      </c>
      <c r="E177" s="294" t="s">
        <v>213</v>
      </c>
      <c r="F177" s="295" t="s">
        <v>110</v>
      </c>
      <c r="G177" s="296" t="s">
        <v>103</v>
      </c>
      <c r="H177" s="297">
        <v>20</v>
      </c>
      <c r="I177" s="298"/>
      <c r="J177" s="299">
        <f>ROUND(I177*H177,2)</f>
        <v>0</v>
      </c>
      <c r="K177" s="300"/>
      <c r="L177" s="301"/>
      <c r="M177" s="302" t="s">
        <v>1</v>
      </c>
      <c r="N177" s="303" t="s">
        <v>43</v>
      </c>
      <c r="O177" s="94"/>
      <c r="P177" s="257">
        <f>O177*H177</f>
        <v>0</v>
      </c>
      <c r="Q177" s="257">
        <v>0</v>
      </c>
      <c r="R177" s="257">
        <f>Q177*H177</f>
        <v>0</v>
      </c>
      <c r="S177" s="257">
        <v>0</v>
      </c>
      <c r="T177" s="258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59" t="s">
        <v>165</v>
      </c>
      <c r="AT177" s="259" t="s">
        <v>200</v>
      </c>
      <c r="AU177" s="259" t="s">
        <v>88</v>
      </c>
      <c r="AY177" s="18" t="s">
        <v>158</v>
      </c>
      <c r="BE177" s="146">
        <f>IF(N177="základní",J177,0)</f>
        <v>0</v>
      </c>
      <c r="BF177" s="146">
        <f>IF(N177="snížená",J177,0)</f>
        <v>0</v>
      </c>
      <c r="BG177" s="146">
        <f>IF(N177="zákl. přenesená",J177,0)</f>
        <v>0</v>
      </c>
      <c r="BH177" s="146">
        <f>IF(N177="sníž. přenesená",J177,0)</f>
        <v>0</v>
      </c>
      <c r="BI177" s="146">
        <f>IF(N177="nulová",J177,0)</f>
        <v>0</v>
      </c>
      <c r="BJ177" s="18" t="s">
        <v>86</v>
      </c>
      <c r="BK177" s="146">
        <f>ROUND(I177*H177,2)</f>
        <v>0</v>
      </c>
      <c r="BL177" s="18" t="s">
        <v>165</v>
      </c>
      <c r="BM177" s="259" t="s">
        <v>214</v>
      </c>
    </row>
    <row r="178" spans="1:51" s="14" customFormat="1" ht="12">
      <c r="A178" s="14"/>
      <c r="B178" s="271"/>
      <c r="C178" s="272"/>
      <c r="D178" s="262" t="s">
        <v>167</v>
      </c>
      <c r="E178" s="273" t="s">
        <v>1</v>
      </c>
      <c r="F178" s="274" t="s">
        <v>109</v>
      </c>
      <c r="G178" s="272"/>
      <c r="H178" s="275">
        <v>20</v>
      </c>
      <c r="I178" s="276"/>
      <c r="J178" s="272"/>
      <c r="K178" s="272"/>
      <c r="L178" s="277"/>
      <c r="M178" s="278"/>
      <c r="N178" s="279"/>
      <c r="O178" s="279"/>
      <c r="P178" s="279"/>
      <c r="Q178" s="279"/>
      <c r="R178" s="279"/>
      <c r="S178" s="279"/>
      <c r="T178" s="280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81" t="s">
        <v>167</v>
      </c>
      <c r="AU178" s="281" t="s">
        <v>88</v>
      </c>
      <c r="AV178" s="14" t="s">
        <v>88</v>
      </c>
      <c r="AW178" s="14" t="s">
        <v>32</v>
      </c>
      <c r="AX178" s="14" t="s">
        <v>86</v>
      </c>
      <c r="AY178" s="281" t="s">
        <v>158</v>
      </c>
    </row>
    <row r="179" spans="1:65" s="2" customFormat="1" ht="24.15" customHeight="1">
      <c r="A179" s="41"/>
      <c r="B179" s="42"/>
      <c r="C179" s="293" t="s">
        <v>215</v>
      </c>
      <c r="D179" s="293" t="s">
        <v>200</v>
      </c>
      <c r="E179" s="294" t="s">
        <v>216</v>
      </c>
      <c r="F179" s="295" t="s">
        <v>217</v>
      </c>
      <c r="G179" s="296" t="s">
        <v>103</v>
      </c>
      <c r="H179" s="297">
        <v>40</v>
      </c>
      <c r="I179" s="298"/>
      <c r="J179" s="299">
        <f>ROUND(I179*H179,2)</f>
        <v>0</v>
      </c>
      <c r="K179" s="300"/>
      <c r="L179" s="301"/>
      <c r="M179" s="302" t="s">
        <v>1</v>
      </c>
      <c r="N179" s="303" t="s">
        <v>43</v>
      </c>
      <c r="O179" s="94"/>
      <c r="P179" s="257">
        <f>O179*H179</f>
        <v>0</v>
      </c>
      <c r="Q179" s="257">
        <v>0</v>
      </c>
      <c r="R179" s="257">
        <f>Q179*H179</f>
        <v>0</v>
      </c>
      <c r="S179" s="257">
        <v>0</v>
      </c>
      <c r="T179" s="258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59" t="s">
        <v>165</v>
      </c>
      <c r="AT179" s="259" t="s">
        <v>200</v>
      </c>
      <c r="AU179" s="259" t="s">
        <v>88</v>
      </c>
      <c r="AY179" s="18" t="s">
        <v>158</v>
      </c>
      <c r="BE179" s="146">
        <f>IF(N179="základní",J179,0)</f>
        <v>0</v>
      </c>
      <c r="BF179" s="146">
        <f>IF(N179="snížená",J179,0)</f>
        <v>0</v>
      </c>
      <c r="BG179" s="146">
        <f>IF(N179="zákl. přenesená",J179,0)</f>
        <v>0</v>
      </c>
      <c r="BH179" s="146">
        <f>IF(N179="sníž. přenesená",J179,0)</f>
        <v>0</v>
      </c>
      <c r="BI179" s="146">
        <f>IF(N179="nulová",J179,0)</f>
        <v>0</v>
      </c>
      <c r="BJ179" s="18" t="s">
        <v>86</v>
      </c>
      <c r="BK179" s="146">
        <f>ROUND(I179*H179,2)</f>
        <v>0</v>
      </c>
      <c r="BL179" s="18" t="s">
        <v>165</v>
      </c>
      <c r="BM179" s="259" t="s">
        <v>218</v>
      </c>
    </row>
    <row r="180" spans="1:51" s="14" customFormat="1" ht="12">
      <c r="A180" s="14"/>
      <c r="B180" s="271"/>
      <c r="C180" s="272"/>
      <c r="D180" s="262" t="s">
        <v>167</v>
      </c>
      <c r="E180" s="273" t="s">
        <v>1</v>
      </c>
      <c r="F180" s="274" t="s">
        <v>111</v>
      </c>
      <c r="G180" s="272"/>
      <c r="H180" s="275">
        <v>40</v>
      </c>
      <c r="I180" s="276"/>
      <c r="J180" s="272"/>
      <c r="K180" s="272"/>
      <c r="L180" s="277"/>
      <c r="M180" s="278"/>
      <c r="N180" s="279"/>
      <c r="O180" s="279"/>
      <c r="P180" s="279"/>
      <c r="Q180" s="279"/>
      <c r="R180" s="279"/>
      <c r="S180" s="279"/>
      <c r="T180" s="280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81" t="s">
        <v>167</v>
      </c>
      <c r="AU180" s="281" t="s">
        <v>88</v>
      </c>
      <c r="AV180" s="14" t="s">
        <v>88</v>
      </c>
      <c r="AW180" s="14" t="s">
        <v>32</v>
      </c>
      <c r="AX180" s="14" t="s">
        <v>86</v>
      </c>
      <c r="AY180" s="281" t="s">
        <v>158</v>
      </c>
    </row>
    <row r="181" spans="1:65" s="2" customFormat="1" ht="24.15" customHeight="1">
      <c r="A181" s="41"/>
      <c r="B181" s="42"/>
      <c r="C181" s="293" t="s">
        <v>219</v>
      </c>
      <c r="D181" s="293" t="s">
        <v>200</v>
      </c>
      <c r="E181" s="294" t="s">
        <v>220</v>
      </c>
      <c r="F181" s="295" t="s">
        <v>221</v>
      </c>
      <c r="G181" s="296" t="s">
        <v>103</v>
      </c>
      <c r="H181" s="297">
        <v>30</v>
      </c>
      <c r="I181" s="298"/>
      <c r="J181" s="299">
        <f>ROUND(I181*H181,2)</f>
        <v>0</v>
      </c>
      <c r="K181" s="300"/>
      <c r="L181" s="301"/>
      <c r="M181" s="302" t="s">
        <v>1</v>
      </c>
      <c r="N181" s="303" t="s">
        <v>43</v>
      </c>
      <c r="O181" s="94"/>
      <c r="P181" s="257">
        <f>O181*H181</f>
        <v>0</v>
      </c>
      <c r="Q181" s="257">
        <v>0</v>
      </c>
      <c r="R181" s="257">
        <f>Q181*H181</f>
        <v>0</v>
      </c>
      <c r="S181" s="257">
        <v>0</v>
      </c>
      <c r="T181" s="258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59" t="s">
        <v>165</v>
      </c>
      <c r="AT181" s="259" t="s">
        <v>200</v>
      </c>
      <c r="AU181" s="259" t="s">
        <v>88</v>
      </c>
      <c r="AY181" s="18" t="s">
        <v>158</v>
      </c>
      <c r="BE181" s="146">
        <f>IF(N181="základní",J181,0)</f>
        <v>0</v>
      </c>
      <c r="BF181" s="146">
        <f>IF(N181="snížená",J181,0)</f>
        <v>0</v>
      </c>
      <c r="BG181" s="146">
        <f>IF(N181="zákl. přenesená",J181,0)</f>
        <v>0</v>
      </c>
      <c r="BH181" s="146">
        <f>IF(N181="sníž. přenesená",J181,0)</f>
        <v>0</v>
      </c>
      <c r="BI181" s="146">
        <f>IF(N181="nulová",J181,0)</f>
        <v>0</v>
      </c>
      <c r="BJ181" s="18" t="s">
        <v>86</v>
      </c>
      <c r="BK181" s="146">
        <f>ROUND(I181*H181,2)</f>
        <v>0</v>
      </c>
      <c r="BL181" s="18" t="s">
        <v>165</v>
      </c>
      <c r="BM181" s="259" t="s">
        <v>222</v>
      </c>
    </row>
    <row r="182" spans="1:51" s="14" customFormat="1" ht="12">
      <c r="A182" s="14"/>
      <c r="B182" s="271"/>
      <c r="C182" s="272"/>
      <c r="D182" s="262" t="s">
        <v>167</v>
      </c>
      <c r="E182" s="273" t="s">
        <v>1</v>
      </c>
      <c r="F182" s="274" t="s">
        <v>114</v>
      </c>
      <c r="G182" s="272"/>
      <c r="H182" s="275">
        <v>30</v>
      </c>
      <c r="I182" s="276"/>
      <c r="J182" s="272"/>
      <c r="K182" s="272"/>
      <c r="L182" s="277"/>
      <c r="M182" s="278"/>
      <c r="N182" s="279"/>
      <c r="O182" s="279"/>
      <c r="P182" s="279"/>
      <c r="Q182" s="279"/>
      <c r="R182" s="279"/>
      <c r="S182" s="279"/>
      <c r="T182" s="280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1" t="s">
        <v>167</v>
      </c>
      <c r="AU182" s="281" t="s">
        <v>88</v>
      </c>
      <c r="AV182" s="14" t="s">
        <v>88</v>
      </c>
      <c r="AW182" s="14" t="s">
        <v>32</v>
      </c>
      <c r="AX182" s="14" t="s">
        <v>86</v>
      </c>
      <c r="AY182" s="281" t="s">
        <v>158</v>
      </c>
    </row>
    <row r="183" spans="1:65" s="2" customFormat="1" ht="14.4" customHeight="1">
      <c r="A183" s="41"/>
      <c r="B183" s="42"/>
      <c r="C183" s="293" t="s">
        <v>223</v>
      </c>
      <c r="D183" s="293" t="s">
        <v>200</v>
      </c>
      <c r="E183" s="294" t="s">
        <v>224</v>
      </c>
      <c r="F183" s="295" t="s">
        <v>118</v>
      </c>
      <c r="G183" s="296" t="s">
        <v>103</v>
      </c>
      <c r="H183" s="297">
        <v>40</v>
      </c>
      <c r="I183" s="298"/>
      <c r="J183" s="299">
        <f>ROUND(I183*H183,2)</f>
        <v>0</v>
      </c>
      <c r="K183" s="300"/>
      <c r="L183" s="301"/>
      <c r="M183" s="302" t="s">
        <v>1</v>
      </c>
      <c r="N183" s="303" t="s">
        <v>43</v>
      </c>
      <c r="O183" s="94"/>
      <c r="P183" s="257">
        <f>O183*H183</f>
        <v>0</v>
      </c>
      <c r="Q183" s="257">
        <v>0</v>
      </c>
      <c r="R183" s="257">
        <f>Q183*H183</f>
        <v>0</v>
      </c>
      <c r="S183" s="257">
        <v>0</v>
      </c>
      <c r="T183" s="258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59" t="s">
        <v>165</v>
      </c>
      <c r="AT183" s="259" t="s">
        <v>200</v>
      </c>
      <c r="AU183" s="259" t="s">
        <v>88</v>
      </c>
      <c r="AY183" s="18" t="s">
        <v>158</v>
      </c>
      <c r="BE183" s="146">
        <f>IF(N183="základní",J183,0)</f>
        <v>0</v>
      </c>
      <c r="BF183" s="146">
        <f>IF(N183="snížená",J183,0)</f>
        <v>0</v>
      </c>
      <c r="BG183" s="146">
        <f>IF(N183="zákl. přenesená",J183,0)</f>
        <v>0</v>
      </c>
      <c r="BH183" s="146">
        <f>IF(N183="sníž. přenesená",J183,0)</f>
        <v>0</v>
      </c>
      <c r="BI183" s="146">
        <f>IF(N183="nulová",J183,0)</f>
        <v>0</v>
      </c>
      <c r="BJ183" s="18" t="s">
        <v>86</v>
      </c>
      <c r="BK183" s="146">
        <f>ROUND(I183*H183,2)</f>
        <v>0</v>
      </c>
      <c r="BL183" s="18" t="s">
        <v>165</v>
      </c>
      <c r="BM183" s="259" t="s">
        <v>225</v>
      </c>
    </row>
    <row r="184" spans="1:51" s="14" customFormat="1" ht="12">
      <c r="A184" s="14"/>
      <c r="B184" s="271"/>
      <c r="C184" s="272"/>
      <c r="D184" s="262" t="s">
        <v>167</v>
      </c>
      <c r="E184" s="273" t="s">
        <v>1</v>
      </c>
      <c r="F184" s="274" t="s">
        <v>117</v>
      </c>
      <c r="G184" s="272"/>
      <c r="H184" s="275">
        <v>40</v>
      </c>
      <c r="I184" s="276"/>
      <c r="J184" s="272"/>
      <c r="K184" s="272"/>
      <c r="L184" s="277"/>
      <c r="M184" s="278"/>
      <c r="N184" s="279"/>
      <c r="O184" s="279"/>
      <c r="P184" s="279"/>
      <c r="Q184" s="279"/>
      <c r="R184" s="279"/>
      <c r="S184" s="279"/>
      <c r="T184" s="280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81" t="s">
        <v>167</v>
      </c>
      <c r="AU184" s="281" t="s">
        <v>88</v>
      </c>
      <c r="AV184" s="14" t="s">
        <v>88</v>
      </c>
      <c r="AW184" s="14" t="s">
        <v>32</v>
      </c>
      <c r="AX184" s="14" t="s">
        <v>86</v>
      </c>
      <c r="AY184" s="281" t="s">
        <v>158</v>
      </c>
    </row>
    <row r="185" spans="1:65" s="2" customFormat="1" ht="14.4" customHeight="1">
      <c r="A185" s="41"/>
      <c r="B185" s="42"/>
      <c r="C185" s="247" t="s">
        <v>226</v>
      </c>
      <c r="D185" s="247" t="s">
        <v>161</v>
      </c>
      <c r="E185" s="248" t="s">
        <v>227</v>
      </c>
      <c r="F185" s="249" t="s">
        <v>228</v>
      </c>
      <c r="G185" s="250" t="s">
        <v>103</v>
      </c>
      <c r="H185" s="251">
        <v>30</v>
      </c>
      <c r="I185" s="252"/>
      <c r="J185" s="253">
        <f>ROUND(I185*H185,2)</f>
        <v>0</v>
      </c>
      <c r="K185" s="254"/>
      <c r="L185" s="44"/>
      <c r="M185" s="255" t="s">
        <v>1</v>
      </c>
      <c r="N185" s="256" t="s">
        <v>43</v>
      </c>
      <c r="O185" s="94"/>
      <c r="P185" s="257">
        <f>O185*H185</f>
        <v>0</v>
      </c>
      <c r="Q185" s="257">
        <v>0</v>
      </c>
      <c r="R185" s="257">
        <f>Q185*H185</f>
        <v>0</v>
      </c>
      <c r="S185" s="257">
        <v>0</v>
      </c>
      <c r="T185" s="258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59" t="s">
        <v>165</v>
      </c>
      <c r="AT185" s="259" t="s">
        <v>161</v>
      </c>
      <c r="AU185" s="259" t="s">
        <v>88</v>
      </c>
      <c r="AY185" s="18" t="s">
        <v>158</v>
      </c>
      <c r="BE185" s="146">
        <f>IF(N185="základní",J185,0)</f>
        <v>0</v>
      </c>
      <c r="BF185" s="146">
        <f>IF(N185="snížená",J185,0)</f>
        <v>0</v>
      </c>
      <c r="BG185" s="146">
        <f>IF(N185="zákl. přenesená",J185,0)</f>
        <v>0</v>
      </c>
      <c r="BH185" s="146">
        <f>IF(N185="sníž. přenesená",J185,0)</f>
        <v>0</v>
      </c>
      <c r="BI185" s="146">
        <f>IF(N185="nulová",J185,0)</f>
        <v>0</v>
      </c>
      <c r="BJ185" s="18" t="s">
        <v>86</v>
      </c>
      <c r="BK185" s="146">
        <f>ROUND(I185*H185,2)</f>
        <v>0</v>
      </c>
      <c r="BL185" s="18" t="s">
        <v>165</v>
      </c>
      <c r="BM185" s="259" t="s">
        <v>229</v>
      </c>
    </row>
    <row r="186" spans="1:51" s="14" customFormat="1" ht="12">
      <c r="A186" s="14"/>
      <c r="B186" s="271"/>
      <c r="C186" s="272"/>
      <c r="D186" s="262" t="s">
        <v>167</v>
      </c>
      <c r="E186" s="273" t="s">
        <v>1</v>
      </c>
      <c r="F186" s="274" t="s">
        <v>116</v>
      </c>
      <c r="G186" s="272"/>
      <c r="H186" s="275">
        <v>30</v>
      </c>
      <c r="I186" s="276"/>
      <c r="J186" s="272"/>
      <c r="K186" s="272"/>
      <c r="L186" s="277"/>
      <c r="M186" s="278"/>
      <c r="N186" s="279"/>
      <c r="O186" s="279"/>
      <c r="P186" s="279"/>
      <c r="Q186" s="279"/>
      <c r="R186" s="279"/>
      <c r="S186" s="279"/>
      <c r="T186" s="280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81" t="s">
        <v>167</v>
      </c>
      <c r="AU186" s="281" t="s">
        <v>88</v>
      </c>
      <c r="AV186" s="14" t="s">
        <v>88</v>
      </c>
      <c r="AW186" s="14" t="s">
        <v>32</v>
      </c>
      <c r="AX186" s="14" t="s">
        <v>86</v>
      </c>
      <c r="AY186" s="281" t="s">
        <v>158</v>
      </c>
    </row>
    <row r="187" spans="1:65" s="2" customFormat="1" ht="14.4" customHeight="1">
      <c r="A187" s="41"/>
      <c r="B187" s="42"/>
      <c r="C187" s="293" t="s">
        <v>8</v>
      </c>
      <c r="D187" s="293" t="s">
        <v>200</v>
      </c>
      <c r="E187" s="294" t="s">
        <v>230</v>
      </c>
      <c r="F187" s="295" t="s">
        <v>231</v>
      </c>
      <c r="G187" s="296" t="s">
        <v>103</v>
      </c>
      <c r="H187" s="297">
        <v>30</v>
      </c>
      <c r="I187" s="298"/>
      <c r="J187" s="299">
        <f>ROUND(I187*H187,2)</f>
        <v>0</v>
      </c>
      <c r="K187" s="300"/>
      <c r="L187" s="301"/>
      <c r="M187" s="302" t="s">
        <v>1</v>
      </c>
      <c r="N187" s="303" t="s">
        <v>43</v>
      </c>
      <c r="O187" s="94"/>
      <c r="P187" s="257">
        <f>O187*H187</f>
        <v>0</v>
      </c>
      <c r="Q187" s="257">
        <v>0</v>
      </c>
      <c r="R187" s="257">
        <f>Q187*H187</f>
        <v>0</v>
      </c>
      <c r="S187" s="257">
        <v>0</v>
      </c>
      <c r="T187" s="258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59" t="s">
        <v>165</v>
      </c>
      <c r="AT187" s="259" t="s">
        <v>200</v>
      </c>
      <c r="AU187" s="259" t="s">
        <v>88</v>
      </c>
      <c r="AY187" s="18" t="s">
        <v>158</v>
      </c>
      <c r="BE187" s="146">
        <f>IF(N187="základní",J187,0)</f>
        <v>0</v>
      </c>
      <c r="BF187" s="146">
        <f>IF(N187="snížená",J187,0)</f>
        <v>0</v>
      </c>
      <c r="BG187" s="146">
        <f>IF(N187="zákl. přenesená",J187,0)</f>
        <v>0</v>
      </c>
      <c r="BH187" s="146">
        <f>IF(N187="sníž. přenesená",J187,0)</f>
        <v>0</v>
      </c>
      <c r="BI187" s="146">
        <f>IF(N187="nulová",J187,0)</f>
        <v>0</v>
      </c>
      <c r="BJ187" s="18" t="s">
        <v>86</v>
      </c>
      <c r="BK187" s="146">
        <f>ROUND(I187*H187,2)</f>
        <v>0</v>
      </c>
      <c r="BL187" s="18" t="s">
        <v>165</v>
      </c>
      <c r="BM187" s="259" t="s">
        <v>232</v>
      </c>
    </row>
    <row r="188" spans="1:51" s="14" customFormat="1" ht="12">
      <c r="A188" s="14"/>
      <c r="B188" s="271"/>
      <c r="C188" s="272"/>
      <c r="D188" s="262" t="s">
        <v>167</v>
      </c>
      <c r="E188" s="273" t="s">
        <v>1</v>
      </c>
      <c r="F188" s="274" t="s">
        <v>116</v>
      </c>
      <c r="G188" s="272"/>
      <c r="H188" s="275">
        <v>30</v>
      </c>
      <c r="I188" s="276"/>
      <c r="J188" s="272"/>
      <c r="K188" s="272"/>
      <c r="L188" s="277"/>
      <c r="M188" s="278"/>
      <c r="N188" s="279"/>
      <c r="O188" s="279"/>
      <c r="P188" s="279"/>
      <c r="Q188" s="279"/>
      <c r="R188" s="279"/>
      <c r="S188" s="279"/>
      <c r="T188" s="280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81" t="s">
        <v>167</v>
      </c>
      <c r="AU188" s="281" t="s">
        <v>88</v>
      </c>
      <c r="AV188" s="14" t="s">
        <v>88</v>
      </c>
      <c r="AW188" s="14" t="s">
        <v>32</v>
      </c>
      <c r="AX188" s="14" t="s">
        <v>86</v>
      </c>
      <c r="AY188" s="281" t="s">
        <v>158</v>
      </c>
    </row>
    <row r="189" spans="1:65" s="2" customFormat="1" ht="14.4" customHeight="1">
      <c r="A189" s="41"/>
      <c r="B189" s="42"/>
      <c r="C189" s="247" t="s">
        <v>233</v>
      </c>
      <c r="D189" s="247" t="s">
        <v>161</v>
      </c>
      <c r="E189" s="248" t="s">
        <v>234</v>
      </c>
      <c r="F189" s="249" t="s">
        <v>235</v>
      </c>
      <c r="G189" s="250" t="s">
        <v>236</v>
      </c>
      <c r="H189" s="251">
        <v>3</v>
      </c>
      <c r="I189" s="252"/>
      <c r="J189" s="253">
        <f>ROUND(I189*H189,2)</f>
        <v>0</v>
      </c>
      <c r="K189" s="254"/>
      <c r="L189" s="44"/>
      <c r="M189" s="255" t="s">
        <v>1</v>
      </c>
      <c r="N189" s="256" t="s">
        <v>43</v>
      </c>
      <c r="O189" s="94"/>
      <c r="P189" s="257">
        <f>O189*H189</f>
        <v>0</v>
      </c>
      <c r="Q189" s="257">
        <v>0</v>
      </c>
      <c r="R189" s="257">
        <f>Q189*H189</f>
        <v>0</v>
      </c>
      <c r="S189" s="257">
        <v>0</v>
      </c>
      <c r="T189" s="258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59" t="s">
        <v>233</v>
      </c>
      <c r="AT189" s="259" t="s">
        <v>161</v>
      </c>
      <c r="AU189" s="259" t="s">
        <v>88</v>
      </c>
      <c r="AY189" s="18" t="s">
        <v>158</v>
      </c>
      <c r="BE189" s="146">
        <f>IF(N189="základní",J189,0)</f>
        <v>0</v>
      </c>
      <c r="BF189" s="146">
        <f>IF(N189="snížená",J189,0)</f>
        <v>0</v>
      </c>
      <c r="BG189" s="146">
        <f>IF(N189="zákl. přenesená",J189,0)</f>
        <v>0</v>
      </c>
      <c r="BH189" s="146">
        <f>IF(N189="sníž. přenesená",J189,0)</f>
        <v>0</v>
      </c>
      <c r="BI189" s="146">
        <f>IF(N189="nulová",J189,0)</f>
        <v>0</v>
      </c>
      <c r="BJ189" s="18" t="s">
        <v>86</v>
      </c>
      <c r="BK189" s="146">
        <f>ROUND(I189*H189,2)</f>
        <v>0</v>
      </c>
      <c r="BL189" s="18" t="s">
        <v>233</v>
      </c>
      <c r="BM189" s="259" t="s">
        <v>237</v>
      </c>
    </row>
    <row r="190" spans="1:65" s="2" customFormat="1" ht="14.4" customHeight="1">
      <c r="A190" s="41"/>
      <c r="B190" s="42"/>
      <c r="C190" s="247" t="s">
        <v>238</v>
      </c>
      <c r="D190" s="247" t="s">
        <v>161</v>
      </c>
      <c r="E190" s="248" t="s">
        <v>239</v>
      </c>
      <c r="F190" s="249" t="s">
        <v>240</v>
      </c>
      <c r="G190" s="250" t="s">
        <v>183</v>
      </c>
      <c r="H190" s="251">
        <v>1</v>
      </c>
      <c r="I190" s="252"/>
      <c r="J190" s="253">
        <f>ROUND(I190*H190,2)</f>
        <v>0</v>
      </c>
      <c r="K190" s="254"/>
      <c r="L190" s="44"/>
      <c r="M190" s="255" t="s">
        <v>1</v>
      </c>
      <c r="N190" s="256" t="s">
        <v>43</v>
      </c>
      <c r="O190" s="94"/>
      <c r="P190" s="257">
        <f>O190*H190</f>
        <v>0</v>
      </c>
      <c r="Q190" s="257">
        <v>0</v>
      </c>
      <c r="R190" s="257">
        <f>Q190*H190</f>
        <v>0</v>
      </c>
      <c r="S190" s="257">
        <v>0</v>
      </c>
      <c r="T190" s="258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59" t="s">
        <v>233</v>
      </c>
      <c r="AT190" s="259" t="s">
        <v>161</v>
      </c>
      <c r="AU190" s="259" t="s">
        <v>88</v>
      </c>
      <c r="AY190" s="18" t="s">
        <v>158</v>
      </c>
      <c r="BE190" s="146">
        <f>IF(N190="základní",J190,0)</f>
        <v>0</v>
      </c>
      <c r="BF190" s="146">
        <f>IF(N190="snížená",J190,0)</f>
        <v>0</v>
      </c>
      <c r="BG190" s="146">
        <f>IF(N190="zákl. přenesená",J190,0)</f>
        <v>0</v>
      </c>
      <c r="BH190" s="146">
        <f>IF(N190="sníž. přenesená",J190,0)</f>
        <v>0</v>
      </c>
      <c r="BI190" s="146">
        <f>IF(N190="nulová",J190,0)</f>
        <v>0</v>
      </c>
      <c r="BJ190" s="18" t="s">
        <v>86</v>
      </c>
      <c r="BK190" s="146">
        <f>ROUND(I190*H190,2)</f>
        <v>0</v>
      </c>
      <c r="BL190" s="18" t="s">
        <v>233</v>
      </c>
      <c r="BM190" s="259" t="s">
        <v>241</v>
      </c>
    </row>
    <row r="191" spans="1:51" s="13" customFormat="1" ht="12">
      <c r="A191" s="13"/>
      <c r="B191" s="260"/>
      <c r="C191" s="261"/>
      <c r="D191" s="262" t="s">
        <v>167</v>
      </c>
      <c r="E191" s="263" t="s">
        <v>1</v>
      </c>
      <c r="F191" s="264" t="s">
        <v>242</v>
      </c>
      <c r="G191" s="261"/>
      <c r="H191" s="263" t="s">
        <v>1</v>
      </c>
      <c r="I191" s="265"/>
      <c r="J191" s="261"/>
      <c r="K191" s="261"/>
      <c r="L191" s="266"/>
      <c r="M191" s="267"/>
      <c r="N191" s="268"/>
      <c r="O191" s="268"/>
      <c r="P191" s="268"/>
      <c r="Q191" s="268"/>
      <c r="R191" s="268"/>
      <c r="S191" s="268"/>
      <c r="T191" s="26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70" t="s">
        <v>167</v>
      </c>
      <c r="AU191" s="270" t="s">
        <v>88</v>
      </c>
      <c r="AV191" s="13" t="s">
        <v>86</v>
      </c>
      <c r="AW191" s="13" t="s">
        <v>32</v>
      </c>
      <c r="AX191" s="13" t="s">
        <v>78</v>
      </c>
      <c r="AY191" s="270" t="s">
        <v>158</v>
      </c>
    </row>
    <row r="192" spans="1:51" s="13" customFormat="1" ht="12">
      <c r="A192" s="13"/>
      <c r="B192" s="260"/>
      <c r="C192" s="261"/>
      <c r="D192" s="262" t="s">
        <v>167</v>
      </c>
      <c r="E192" s="263" t="s">
        <v>1</v>
      </c>
      <c r="F192" s="264" t="s">
        <v>243</v>
      </c>
      <c r="G192" s="261"/>
      <c r="H192" s="263" t="s">
        <v>1</v>
      </c>
      <c r="I192" s="265"/>
      <c r="J192" s="261"/>
      <c r="K192" s="261"/>
      <c r="L192" s="266"/>
      <c r="M192" s="267"/>
      <c r="N192" s="268"/>
      <c r="O192" s="268"/>
      <c r="P192" s="268"/>
      <c r="Q192" s="268"/>
      <c r="R192" s="268"/>
      <c r="S192" s="268"/>
      <c r="T192" s="26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70" t="s">
        <v>167</v>
      </c>
      <c r="AU192" s="270" t="s">
        <v>88</v>
      </c>
      <c r="AV192" s="13" t="s">
        <v>86</v>
      </c>
      <c r="AW192" s="13" t="s">
        <v>32</v>
      </c>
      <c r="AX192" s="13" t="s">
        <v>78</v>
      </c>
      <c r="AY192" s="270" t="s">
        <v>158</v>
      </c>
    </row>
    <row r="193" spans="1:51" s="13" customFormat="1" ht="12">
      <c r="A193" s="13"/>
      <c r="B193" s="260"/>
      <c r="C193" s="261"/>
      <c r="D193" s="262" t="s">
        <v>167</v>
      </c>
      <c r="E193" s="263" t="s">
        <v>1</v>
      </c>
      <c r="F193" s="264" t="s">
        <v>244</v>
      </c>
      <c r="G193" s="261"/>
      <c r="H193" s="263" t="s">
        <v>1</v>
      </c>
      <c r="I193" s="265"/>
      <c r="J193" s="261"/>
      <c r="K193" s="261"/>
      <c r="L193" s="266"/>
      <c r="M193" s="267"/>
      <c r="N193" s="268"/>
      <c r="O193" s="268"/>
      <c r="P193" s="268"/>
      <c r="Q193" s="268"/>
      <c r="R193" s="268"/>
      <c r="S193" s="268"/>
      <c r="T193" s="26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70" t="s">
        <v>167</v>
      </c>
      <c r="AU193" s="270" t="s">
        <v>88</v>
      </c>
      <c r="AV193" s="13" t="s">
        <v>86</v>
      </c>
      <c r="AW193" s="13" t="s">
        <v>32</v>
      </c>
      <c r="AX193" s="13" t="s">
        <v>78</v>
      </c>
      <c r="AY193" s="270" t="s">
        <v>158</v>
      </c>
    </row>
    <row r="194" spans="1:51" s="14" customFormat="1" ht="12">
      <c r="A194" s="14"/>
      <c r="B194" s="271"/>
      <c r="C194" s="272"/>
      <c r="D194" s="262" t="s">
        <v>167</v>
      </c>
      <c r="E194" s="273" t="s">
        <v>1</v>
      </c>
      <c r="F194" s="274" t="s">
        <v>86</v>
      </c>
      <c r="G194" s="272"/>
      <c r="H194" s="275">
        <v>1</v>
      </c>
      <c r="I194" s="276"/>
      <c r="J194" s="272"/>
      <c r="K194" s="272"/>
      <c r="L194" s="277"/>
      <c r="M194" s="278"/>
      <c r="N194" s="279"/>
      <c r="O194" s="279"/>
      <c r="P194" s="279"/>
      <c r="Q194" s="279"/>
      <c r="R194" s="279"/>
      <c r="S194" s="279"/>
      <c r="T194" s="280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81" t="s">
        <v>167</v>
      </c>
      <c r="AU194" s="281" t="s">
        <v>88</v>
      </c>
      <c r="AV194" s="14" t="s">
        <v>88</v>
      </c>
      <c r="AW194" s="14" t="s">
        <v>32</v>
      </c>
      <c r="AX194" s="14" t="s">
        <v>86</v>
      </c>
      <c r="AY194" s="281" t="s">
        <v>158</v>
      </c>
    </row>
    <row r="195" spans="1:63" s="12" customFormat="1" ht="25.9" customHeight="1">
      <c r="A195" s="12"/>
      <c r="B195" s="231"/>
      <c r="C195" s="232"/>
      <c r="D195" s="233" t="s">
        <v>77</v>
      </c>
      <c r="E195" s="234" t="s">
        <v>245</v>
      </c>
      <c r="F195" s="234" t="s">
        <v>246</v>
      </c>
      <c r="G195" s="232"/>
      <c r="H195" s="232"/>
      <c r="I195" s="235"/>
      <c r="J195" s="236">
        <f>BK195</f>
        <v>0</v>
      </c>
      <c r="K195" s="232"/>
      <c r="L195" s="237"/>
      <c r="M195" s="238"/>
      <c r="N195" s="239"/>
      <c r="O195" s="239"/>
      <c r="P195" s="240">
        <f>P196+P200+P204</f>
        <v>0</v>
      </c>
      <c r="Q195" s="239"/>
      <c r="R195" s="240">
        <f>R196+R200+R204</f>
        <v>0</v>
      </c>
      <c r="S195" s="239"/>
      <c r="T195" s="241">
        <f>T196+T200+T204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42" t="s">
        <v>86</v>
      </c>
      <c r="AT195" s="243" t="s">
        <v>77</v>
      </c>
      <c r="AU195" s="243" t="s">
        <v>78</v>
      </c>
      <c r="AY195" s="242" t="s">
        <v>158</v>
      </c>
      <c r="BK195" s="244">
        <f>BK196+BK200+BK204</f>
        <v>0</v>
      </c>
    </row>
    <row r="196" spans="1:63" s="12" customFormat="1" ht="22.8" customHeight="1">
      <c r="A196" s="12"/>
      <c r="B196" s="231"/>
      <c r="C196" s="232"/>
      <c r="D196" s="233" t="s">
        <v>77</v>
      </c>
      <c r="E196" s="245" t="s">
        <v>247</v>
      </c>
      <c r="F196" s="245" t="s">
        <v>248</v>
      </c>
      <c r="G196" s="232"/>
      <c r="H196" s="232"/>
      <c r="I196" s="235"/>
      <c r="J196" s="246">
        <f>BK196</f>
        <v>0</v>
      </c>
      <c r="K196" s="232"/>
      <c r="L196" s="237"/>
      <c r="M196" s="238"/>
      <c r="N196" s="239"/>
      <c r="O196" s="239"/>
      <c r="P196" s="240">
        <f>SUM(P197:P199)</f>
        <v>0</v>
      </c>
      <c r="Q196" s="239"/>
      <c r="R196" s="240">
        <f>SUM(R197:R199)</f>
        <v>0</v>
      </c>
      <c r="S196" s="239"/>
      <c r="T196" s="241">
        <f>SUM(T197:T199)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42" t="s">
        <v>86</v>
      </c>
      <c r="AT196" s="243" t="s">
        <v>77</v>
      </c>
      <c r="AU196" s="243" t="s">
        <v>86</v>
      </c>
      <c r="AY196" s="242" t="s">
        <v>158</v>
      </c>
      <c r="BK196" s="244">
        <f>SUM(BK197:BK199)</f>
        <v>0</v>
      </c>
    </row>
    <row r="197" spans="1:65" s="2" customFormat="1" ht="14.4" customHeight="1">
      <c r="A197" s="41"/>
      <c r="B197" s="42"/>
      <c r="C197" s="247" t="s">
        <v>249</v>
      </c>
      <c r="D197" s="247" t="s">
        <v>161</v>
      </c>
      <c r="E197" s="248" t="s">
        <v>250</v>
      </c>
      <c r="F197" s="249" t="s">
        <v>251</v>
      </c>
      <c r="G197" s="250" t="s">
        <v>252</v>
      </c>
      <c r="H197" s="251">
        <v>12</v>
      </c>
      <c r="I197" s="252"/>
      <c r="J197" s="253">
        <f>ROUND(I197*H197,2)</f>
        <v>0</v>
      </c>
      <c r="K197" s="254"/>
      <c r="L197" s="44"/>
      <c r="M197" s="255" t="s">
        <v>1</v>
      </c>
      <c r="N197" s="256" t="s">
        <v>43</v>
      </c>
      <c r="O197" s="94"/>
      <c r="P197" s="257">
        <f>O197*H197</f>
        <v>0</v>
      </c>
      <c r="Q197" s="257">
        <v>0</v>
      </c>
      <c r="R197" s="257">
        <f>Q197*H197</f>
        <v>0</v>
      </c>
      <c r="S197" s="257">
        <v>0</v>
      </c>
      <c r="T197" s="258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59" t="s">
        <v>157</v>
      </c>
      <c r="AT197" s="259" t="s">
        <v>161</v>
      </c>
      <c r="AU197" s="259" t="s">
        <v>88</v>
      </c>
      <c r="AY197" s="18" t="s">
        <v>158</v>
      </c>
      <c r="BE197" s="146">
        <f>IF(N197="základní",J197,0)</f>
        <v>0</v>
      </c>
      <c r="BF197" s="146">
        <f>IF(N197="snížená",J197,0)</f>
        <v>0</v>
      </c>
      <c r="BG197" s="146">
        <f>IF(N197="zákl. přenesená",J197,0)</f>
        <v>0</v>
      </c>
      <c r="BH197" s="146">
        <f>IF(N197="sníž. přenesená",J197,0)</f>
        <v>0</v>
      </c>
      <c r="BI197" s="146">
        <f>IF(N197="nulová",J197,0)</f>
        <v>0</v>
      </c>
      <c r="BJ197" s="18" t="s">
        <v>86</v>
      </c>
      <c r="BK197" s="146">
        <f>ROUND(I197*H197,2)</f>
        <v>0</v>
      </c>
      <c r="BL197" s="18" t="s">
        <v>157</v>
      </c>
      <c r="BM197" s="259" t="s">
        <v>253</v>
      </c>
    </row>
    <row r="198" spans="1:65" s="2" customFormat="1" ht="14.4" customHeight="1">
      <c r="A198" s="41"/>
      <c r="B198" s="42"/>
      <c r="C198" s="247" t="s">
        <v>254</v>
      </c>
      <c r="D198" s="247" t="s">
        <v>161</v>
      </c>
      <c r="E198" s="248" t="s">
        <v>255</v>
      </c>
      <c r="F198" s="249" t="s">
        <v>256</v>
      </c>
      <c r="G198" s="250" t="s">
        <v>252</v>
      </c>
      <c r="H198" s="251">
        <v>10</v>
      </c>
      <c r="I198" s="252"/>
      <c r="J198" s="253">
        <f>ROUND(I198*H198,2)</f>
        <v>0</v>
      </c>
      <c r="K198" s="254"/>
      <c r="L198" s="44"/>
      <c r="M198" s="255" t="s">
        <v>1</v>
      </c>
      <c r="N198" s="256" t="s">
        <v>43</v>
      </c>
      <c r="O198" s="94"/>
      <c r="P198" s="257">
        <f>O198*H198</f>
        <v>0</v>
      </c>
      <c r="Q198" s="257">
        <v>0</v>
      </c>
      <c r="R198" s="257">
        <f>Q198*H198</f>
        <v>0</v>
      </c>
      <c r="S198" s="257">
        <v>0</v>
      </c>
      <c r="T198" s="258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59" t="s">
        <v>157</v>
      </c>
      <c r="AT198" s="259" t="s">
        <v>161</v>
      </c>
      <c r="AU198" s="259" t="s">
        <v>88</v>
      </c>
      <c r="AY198" s="18" t="s">
        <v>158</v>
      </c>
      <c r="BE198" s="146">
        <f>IF(N198="základní",J198,0)</f>
        <v>0</v>
      </c>
      <c r="BF198" s="146">
        <f>IF(N198="snížená",J198,0)</f>
        <v>0</v>
      </c>
      <c r="BG198" s="146">
        <f>IF(N198="zákl. přenesená",J198,0)</f>
        <v>0</v>
      </c>
      <c r="BH198" s="146">
        <f>IF(N198="sníž. přenesená",J198,0)</f>
        <v>0</v>
      </c>
      <c r="BI198" s="146">
        <f>IF(N198="nulová",J198,0)</f>
        <v>0</v>
      </c>
      <c r="BJ198" s="18" t="s">
        <v>86</v>
      </c>
      <c r="BK198" s="146">
        <f>ROUND(I198*H198,2)</f>
        <v>0</v>
      </c>
      <c r="BL198" s="18" t="s">
        <v>157</v>
      </c>
      <c r="BM198" s="259" t="s">
        <v>257</v>
      </c>
    </row>
    <row r="199" spans="1:65" s="2" customFormat="1" ht="14.4" customHeight="1">
      <c r="A199" s="41"/>
      <c r="B199" s="42"/>
      <c r="C199" s="247" t="s">
        <v>104</v>
      </c>
      <c r="D199" s="247" t="s">
        <v>161</v>
      </c>
      <c r="E199" s="248" t="s">
        <v>258</v>
      </c>
      <c r="F199" s="249" t="s">
        <v>259</v>
      </c>
      <c r="G199" s="250" t="s">
        <v>252</v>
      </c>
      <c r="H199" s="251">
        <v>4</v>
      </c>
      <c r="I199" s="252"/>
      <c r="J199" s="253">
        <f>ROUND(I199*H199,2)</f>
        <v>0</v>
      </c>
      <c r="K199" s="254"/>
      <c r="L199" s="44"/>
      <c r="M199" s="255" t="s">
        <v>1</v>
      </c>
      <c r="N199" s="256" t="s">
        <v>43</v>
      </c>
      <c r="O199" s="94"/>
      <c r="P199" s="257">
        <f>O199*H199</f>
        <v>0</v>
      </c>
      <c r="Q199" s="257">
        <v>0</v>
      </c>
      <c r="R199" s="257">
        <f>Q199*H199</f>
        <v>0</v>
      </c>
      <c r="S199" s="257">
        <v>0</v>
      </c>
      <c r="T199" s="258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59" t="s">
        <v>157</v>
      </c>
      <c r="AT199" s="259" t="s">
        <v>161</v>
      </c>
      <c r="AU199" s="259" t="s">
        <v>88</v>
      </c>
      <c r="AY199" s="18" t="s">
        <v>158</v>
      </c>
      <c r="BE199" s="146">
        <f>IF(N199="základní",J199,0)</f>
        <v>0</v>
      </c>
      <c r="BF199" s="146">
        <f>IF(N199="snížená",J199,0)</f>
        <v>0</v>
      </c>
      <c r="BG199" s="146">
        <f>IF(N199="zákl. přenesená",J199,0)</f>
        <v>0</v>
      </c>
      <c r="BH199" s="146">
        <f>IF(N199="sníž. přenesená",J199,0)</f>
        <v>0</v>
      </c>
      <c r="BI199" s="146">
        <f>IF(N199="nulová",J199,0)</f>
        <v>0</v>
      </c>
      <c r="BJ199" s="18" t="s">
        <v>86</v>
      </c>
      <c r="BK199" s="146">
        <f>ROUND(I199*H199,2)</f>
        <v>0</v>
      </c>
      <c r="BL199" s="18" t="s">
        <v>157</v>
      </c>
      <c r="BM199" s="259" t="s">
        <v>260</v>
      </c>
    </row>
    <row r="200" spans="1:63" s="12" customFormat="1" ht="22.8" customHeight="1">
      <c r="A200" s="12"/>
      <c r="B200" s="231"/>
      <c r="C200" s="232"/>
      <c r="D200" s="233" t="s">
        <v>77</v>
      </c>
      <c r="E200" s="245" t="s">
        <v>261</v>
      </c>
      <c r="F200" s="245" t="s">
        <v>262</v>
      </c>
      <c r="G200" s="232"/>
      <c r="H200" s="232"/>
      <c r="I200" s="235"/>
      <c r="J200" s="246">
        <f>BK200</f>
        <v>0</v>
      </c>
      <c r="K200" s="232"/>
      <c r="L200" s="237"/>
      <c r="M200" s="238"/>
      <c r="N200" s="239"/>
      <c r="O200" s="239"/>
      <c r="P200" s="240">
        <f>SUM(P201:P203)</f>
        <v>0</v>
      </c>
      <c r="Q200" s="239"/>
      <c r="R200" s="240">
        <f>SUM(R201:R203)</f>
        <v>0</v>
      </c>
      <c r="S200" s="239"/>
      <c r="T200" s="241">
        <f>SUM(T201:T203)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42" t="s">
        <v>86</v>
      </c>
      <c r="AT200" s="243" t="s">
        <v>77</v>
      </c>
      <c r="AU200" s="243" t="s">
        <v>86</v>
      </c>
      <c r="AY200" s="242" t="s">
        <v>158</v>
      </c>
      <c r="BK200" s="244">
        <f>SUM(BK201:BK203)</f>
        <v>0</v>
      </c>
    </row>
    <row r="201" spans="1:65" s="2" customFormat="1" ht="24.15" customHeight="1">
      <c r="A201" s="41"/>
      <c r="B201" s="42"/>
      <c r="C201" s="247" t="s">
        <v>7</v>
      </c>
      <c r="D201" s="247" t="s">
        <v>161</v>
      </c>
      <c r="E201" s="248" t="s">
        <v>263</v>
      </c>
      <c r="F201" s="249" t="s">
        <v>264</v>
      </c>
      <c r="G201" s="250" t="s">
        <v>183</v>
      </c>
      <c r="H201" s="251">
        <v>1</v>
      </c>
      <c r="I201" s="252"/>
      <c r="J201" s="253">
        <f>ROUND(I201*H201,2)</f>
        <v>0</v>
      </c>
      <c r="K201" s="254"/>
      <c r="L201" s="44"/>
      <c r="M201" s="255" t="s">
        <v>1</v>
      </c>
      <c r="N201" s="256" t="s">
        <v>43</v>
      </c>
      <c r="O201" s="94"/>
      <c r="P201" s="257">
        <f>O201*H201</f>
        <v>0</v>
      </c>
      <c r="Q201" s="257">
        <v>0</v>
      </c>
      <c r="R201" s="257">
        <f>Q201*H201</f>
        <v>0</v>
      </c>
      <c r="S201" s="257">
        <v>0</v>
      </c>
      <c r="T201" s="258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59" t="s">
        <v>265</v>
      </c>
      <c r="AT201" s="259" t="s">
        <v>161</v>
      </c>
      <c r="AU201" s="259" t="s">
        <v>88</v>
      </c>
      <c r="AY201" s="18" t="s">
        <v>158</v>
      </c>
      <c r="BE201" s="146">
        <f>IF(N201="základní",J201,0)</f>
        <v>0</v>
      </c>
      <c r="BF201" s="146">
        <f>IF(N201="snížená",J201,0)</f>
        <v>0</v>
      </c>
      <c r="BG201" s="146">
        <f>IF(N201="zákl. přenesená",J201,0)</f>
        <v>0</v>
      </c>
      <c r="BH201" s="146">
        <f>IF(N201="sníž. přenesená",J201,0)</f>
        <v>0</v>
      </c>
      <c r="BI201" s="146">
        <f>IF(N201="nulová",J201,0)</f>
        <v>0</v>
      </c>
      <c r="BJ201" s="18" t="s">
        <v>86</v>
      </c>
      <c r="BK201" s="146">
        <f>ROUND(I201*H201,2)</f>
        <v>0</v>
      </c>
      <c r="BL201" s="18" t="s">
        <v>265</v>
      </c>
      <c r="BM201" s="259" t="s">
        <v>266</v>
      </c>
    </row>
    <row r="202" spans="1:65" s="2" customFormat="1" ht="24.15" customHeight="1">
      <c r="A202" s="41"/>
      <c r="B202" s="42"/>
      <c r="C202" s="247" t="s">
        <v>267</v>
      </c>
      <c r="D202" s="247" t="s">
        <v>161</v>
      </c>
      <c r="E202" s="248" t="s">
        <v>268</v>
      </c>
      <c r="F202" s="249" t="s">
        <v>269</v>
      </c>
      <c r="G202" s="250" t="s">
        <v>183</v>
      </c>
      <c r="H202" s="251">
        <v>1</v>
      </c>
      <c r="I202" s="252"/>
      <c r="J202" s="253">
        <f>ROUND(I202*H202,2)</f>
        <v>0</v>
      </c>
      <c r="K202" s="254"/>
      <c r="L202" s="44"/>
      <c r="M202" s="255" t="s">
        <v>1</v>
      </c>
      <c r="N202" s="256" t="s">
        <v>43</v>
      </c>
      <c r="O202" s="94"/>
      <c r="P202" s="257">
        <f>O202*H202</f>
        <v>0</v>
      </c>
      <c r="Q202" s="257">
        <v>0</v>
      </c>
      <c r="R202" s="257">
        <f>Q202*H202</f>
        <v>0</v>
      </c>
      <c r="S202" s="257">
        <v>0</v>
      </c>
      <c r="T202" s="258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59" t="s">
        <v>265</v>
      </c>
      <c r="AT202" s="259" t="s">
        <v>161</v>
      </c>
      <c r="AU202" s="259" t="s">
        <v>88</v>
      </c>
      <c r="AY202" s="18" t="s">
        <v>158</v>
      </c>
      <c r="BE202" s="146">
        <f>IF(N202="základní",J202,0)</f>
        <v>0</v>
      </c>
      <c r="BF202" s="146">
        <f>IF(N202="snížená",J202,0)</f>
        <v>0</v>
      </c>
      <c r="BG202" s="146">
        <f>IF(N202="zákl. přenesená",J202,0)</f>
        <v>0</v>
      </c>
      <c r="BH202" s="146">
        <f>IF(N202="sníž. přenesená",J202,0)</f>
        <v>0</v>
      </c>
      <c r="BI202" s="146">
        <f>IF(N202="nulová",J202,0)</f>
        <v>0</v>
      </c>
      <c r="BJ202" s="18" t="s">
        <v>86</v>
      </c>
      <c r="BK202" s="146">
        <f>ROUND(I202*H202,2)</f>
        <v>0</v>
      </c>
      <c r="BL202" s="18" t="s">
        <v>265</v>
      </c>
      <c r="BM202" s="259" t="s">
        <v>270</v>
      </c>
    </row>
    <row r="203" spans="1:65" s="2" customFormat="1" ht="14.4" customHeight="1">
      <c r="A203" s="41"/>
      <c r="B203" s="42"/>
      <c r="C203" s="247" t="s">
        <v>271</v>
      </c>
      <c r="D203" s="247" t="s">
        <v>161</v>
      </c>
      <c r="E203" s="248" t="s">
        <v>272</v>
      </c>
      <c r="F203" s="249" t="s">
        <v>273</v>
      </c>
      <c r="G203" s="250" t="s">
        <v>164</v>
      </c>
      <c r="H203" s="251">
        <v>1</v>
      </c>
      <c r="I203" s="252"/>
      <c r="J203" s="253">
        <f>ROUND(I203*H203,2)</f>
        <v>0</v>
      </c>
      <c r="K203" s="254"/>
      <c r="L203" s="44"/>
      <c r="M203" s="255" t="s">
        <v>1</v>
      </c>
      <c r="N203" s="256" t="s">
        <v>43</v>
      </c>
      <c r="O203" s="94"/>
      <c r="P203" s="257">
        <f>O203*H203</f>
        <v>0</v>
      </c>
      <c r="Q203" s="257">
        <v>0</v>
      </c>
      <c r="R203" s="257">
        <f>Q203*H203</f>
        <v>0</v>
      </c>
      <c r="S203" s="257">
        <v>0</v>
      </c>
      <c r="T203" s="258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59" t="s">
        <v>157</v>
      </c>
      <c r="AT203" s="259" t="s">
        <v>161</v>
      </c>
      <c r="AU203" s="259" t="s">
        <v>88</v>
      </c>
      <c r="AY203" s="18" t="s">
        <v>158</v>
      </c>
      <c r="BE203" s="146">
        <f>IF(N203="základní",J203,0)</f>
        <v>0</v>
      </c>
      <c r="BF203" s="146">
        <f>IF(N203="snížená",J203,0)</f>
        <v>0</v>
      </c>
      <c r="BG203" s="146">
        <f>IF(N203="zákl. přenesená",J203,0)</f>
        <v>0</v>
      </c>
      <c r="BH203" s="146">
        <f>IF(N203="sníž. přenesená",J203,0)</f>
        <v>0</v>
      </c>
      <c r="BI203" s="146">
        <f>IF(N203="nulová",J203,0)</f>
        <v>0</v>
      </c>
      <c r="BJ203" s="18" t="s">
        <v>86</v>
      </c>
      <c r="BK203" s="146">
        <f>ROUND(I203*H203,2)</f>
        <v>0</v>
      </c>
      <c r="BL203" s="18" t="s">
        <v>157</v>
      </c>
      <c r="BM203" s="259" t="s">
        <v>274</v>
      </c>
    </row>
    <row r="204" spans="1:63" s="12" customFormat="1" ht="22.8" customHeight="1">
      <c r="A204" s="12"/>
      <c r="B204" s="231"/>
      <c r="C204" s="232"/>
      <c r="D204" s="233" t="s">
        <v>77</v>
      </c>
      <c r="E204" s="245" t="s">
        <v>275</v>
      </c>
      <c r="F204" s="245" t="s">
        <v>276</v>
      </c>
      <c r="G204" s="232"/>
      <c r="H204" s="232"/>
      <c r="I204" s="235"/>
      <c r="J204" s="246">
        <f>BK204</f>
        <v>0</v>
      </c>
      <c r="K204" s="232"/>
      <c r="L204" s="237"/>
      <c r="M204" s="238"/>
      <c r="N204" s="239"/>
      <c r="O204" s="239"/>
      <c r="P204" s="240">
        <f>SUM(P205:P208)</f>
        <v>0</v>
      </c>
      <c r="Q204" s="239"/>
      <c r="R204" s="240">
        <f>SUM(R205:R208)</f>
        <v>0</v>
      </c>
      <c r="S204" s="239"/>
      <c r="T204" s="241">
        <f>SUM(T205:T208)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42" t="s">
        <v>86</v>
      </c>
      <c r="AT204" s="243" t="s">
        <v>77</v>
      </c>
      <c r="AU204" s="243" t="s">
        <v>86</v>
      </c>
      <c r="AY204" s="242" t="s">
        <v>158</v>
      </c>
      <c r="BK204" s="244">
        <f>SUM(BK205:BK208)</f>
        <v>0</v>
      </c>
    </row>
    <row r="205" spans="1:65" s="2" customFormat="1" ht="14.4" customHeight="1">
      <c r="A205" s="41"/>
      <c r="B205" s="42"/>
      <c r="C205" s="247" t="s">
        <v>277</v>
      </c>
      <c r="D205" s="247" t="s">
        <v>161</v>
      </c>
      <c r="E205" s="248" t="s">
        <v>278</v>
      </c>
      <c r="F205" s="249" t="s">
        <v>279</v>
      </c>
      <c r="G205" s="250" t="s">
        <v>252</v>
      </c>
      <c r="H205" s="251">
        <v>16</v>
      </c>
      <c r="I205" s="252"/>
      <c r="J205" s="253">
        <f>ROUND(I205*H205,2)</f>
        <v>0</v>
      </c>
      <c r="K205" s="254"/>
      <c r="L205" s="44"/>
      <c r="M205" s="255" t="s">
        <v>1</v>
      </c>
      <c r="N205" s="256" t="s">
        <v>43</v>
      </c>
      <c r="O205" s="94"/>
      <c r="P205" s="257">
        <f>O205*H205</f>
        <v>0</v>
      </c>
      <c r="Q205" s="257">
        <v>0</v>
      </c>
      <c r="R205" s="257">
        <f>Q205*H205</f>
        <v>0</v>
      </c>
      <c r="S205" s="257">
        <v>0</v>
      </c>
      <c r="T205" s="258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59" t="s">
        <v>157</v>
      </c>
      <c r="AT205" s="259" t="s">
        <v>161</v>
      </c>
      <c r="AU205" s="259" t="s">
        <v>88</v>
      </c>
      <c r="AY205" s="18" t="s">
        <v>158</v>
      </c>
      <c r="BE205" s="146">
        <f>IF(N205="základní",J205,0)</f>
        <v>0</v>
      </c>
      <c r="BF205" s="146">
        <f>IF(N205="snížená",J205,0)</f>
        <v>0</v>
      </c>
      <c r="BG205" s="146">
        <f>IF(N205="zákl. přenesená",J205,0)</f>
        <v>0</v>
      </c>
      <c r="BH205" s="146">
        <f>IF(N205="sníž. přenesená",J205,0)</f>
        <v>0</v>
      </c>
      <c r="BI205" s="146">
        <f>IF(N205="nulová",J205,0)</f>
        <v>0</v>
      </c>
      <c r="BJ205" s="18" t="s">
        <v>86</v>
      </c>
      <c r="BK205" s="146">
        <f>ROUND(I205*H205,2)</f>
        <v>0</v>
      </c>
      <c r="BL205" s="18" t="s">
        <v>157</v>
      </c>
      <c r="BM205" s="259" t="s">
        <v>280</v>
      </c>
    </row>
    <row r="206" spans="1:65" s="2" customFormat="1" ht="14.4" customHeight="1">
      <c r="A206" s="41"/>
      <c r="B206" s="42"/>
      <c r="C206" s="247" t="s">
        <v>281</v>
      </c>
      <c r="D206" s="247" t="s">
        <v>161</v>
      </c>
      <c r="E206" s="248" t="s">
        <v>282</v>
      </c>
      <c r="F206" s="249" t="s">
        <v>283</v>
      </c>
      <c r="G206" s="250" t="s">
        <v>252</v>
      </c>
      <c r="H206" s="251">
        <v>12</v>
      </c>
      <c r="I206" s="252"/>
      <c r="J206" s="253">
        <f>ROUND(I206*H206,2)</f>
        <v>0</v>
      </c>
      <c r="K206" s="254"/>
      <c r="L206" s="44"/>
      <c r="M206" s="255" t="s">
        <v>1</v>
      </c>
      <c r="N206" s="256" t="s">
        <v>43</v>
      </c>
      <c r="O206" s="94"/>
      <c r="P206" s="257">
        <f>O206*H206</f>
        <v>0</v>
      </c>
      <c r="Q206" s="257">
        <v>0</v>
      </c>
      <c r="R206" s="257">
        <f>Q206*H206</f>
        <v>0</v>
      </c>
      <c r="S206" s="257">
        <v>0</v>
      </c>
      <c r="T206" s="258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59" t="s">
        <v>157</v>
      </c>
      <c r="AT206" s="259" t="s">
        <v>161</v>
      </c>
      <c r="AU206" s="259" t="s">
        <v>88</v>
      </c>
      <c r="AY206" s="18" t="s">
        <v>158</v>
      </c>
      <c r="BE206" s="146">
        <f>IF(N206="základní",J206,0)</f>
        <v>0</v>
      </c>
      <c r="BF206" s="146">
        <f>IF(N206="snížená",J206,0)</f>
        <v>0</v>
      </c>
      <c r="BG206" s="146">
        <f>IF(N206="zákl. přenesená",J206,0)</f>
        <v>0</v>
      </c>
      <c r="BH206" s="146">
        <f>IF(N206="sníž. přenesená",J206,0)</f>
        <v>0</v>
      </c>
      <c r="BI206" s="146">
        <f>IF(N206="nulová",J206,0)</f>
        <v>0</v>
      </c>
      <c r="BJ206" s="18" t="s">
        <v>86</v>
      </c>
      <c r="BK206" s="146">
        <f>ROUND(I206*H206,2)</f>
        <v>0</v>
      </c>
      <c r="BL206" s="18" t="s">
        <v>157</v>
      </c>
      <c r="BM206" s="259" t="s">
        <v>284</v>
      </c>
    </row>
    <row r="207" spans="1:65" s="2" customFormat="1" ht="14.4" customHeight="1">
      <c r="A207" s="41"/>
      <c r="B207" s="42"/>
      <c r="C207" s="247" t="s">
        <v>285</v>
      </c>
      <c r="D207" s="247" t="s">
        <v>161</v>
      </c>
      <c r="E207" s="248" t="s">
        <v>286</v>
      </c>
      <c r="F207" s="249" t="s">
        <v>287</v>
      </c>
      <c r="G207" s="250" t="s">
        <v>252</v>
      </c>
      <c r="H207" s="251">
        <v>20</v>
      </c>
      <c r="I207" s="252"/>
      <c r="J207" s="253">
        <f>ROUND(I207*H207,2)</f>
        <v>0</v>
      </c>
      <c r="K207" s="254"/>
      <c r="L207" s="44"/>
      <c r="M207" s="255" t="s">
        <v>1</v>
      </c>
      <c r="N207" s="256" t="s">
        <v>43</v>
      </c>
      <c r="O207" s="94"/>
      <c r="P207" s="257">
        <f>O207*H207</f>
        <v>0</v>
      </c>
      <c r="Q207" s="257">
        <v>0</v>
      </c>
      <c r="R207" s="257">
        <f>Q207*H207</f>
        <v>0</v>
      </c>
      <c r="S207" s="257">
        <v>0</v>
      </c>
      <c r="T207" s="258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59" t="s">
        <v>157</v>
      </c>
      <c r="AT207" s="259" t="s">
        <v>161</v>
      </c>
      <c r="AU207" s="259" t="s">
        <v>88</v>
      </c>
      <c r="AY207" s="18" t="s">
        <v>158</v>
      </c>
      <c r="BE207" s="146">
        <f>IF(N207="základní",J207,0)</f>
        <v>0</v>
      </c>
      <c r="BF207" s="146">
        <f>IF(N207="snížená",J207,0)</f>
        <v>0</v>
      </c>
      <c r="BG207" s="146">
        <f>IF(N207="zákl. přenesená",J207,0)</f>
        <v>0</v>
      </c>
      <c r="BH207" s="146">
        <f>IF(N207="sníž. přenesená",J207,0)</f>
        <v>0</v>
      </c>
      <c r="BI207" s="146">
        <f>IF(N207="nulová",J207,0)</f>
        <v>0</v>
      </c>
      <c r="BJ207" s="18" t="s">
        <v>86</v>
      </c>
      <c r="BK207" s="146">
        <f>ROUND(I207*H207,2)</f>
        <v>0</v>
      </c>
      <c r="BL207" s="18" t="s">
        <v>157</v>
      </c>
      <c r="BM207" s="259" t="s">
        <v>288</v>
      </c>
    </row>
    <row r="208" spans="1:65" s="2" customFormat="1" ht="14.4" customHeight="1">
      <c r="A208" s="41"/>
      <c r="B208" s="42"/>
      <c r="C208" s="247" t="s">
        <v>289</v>
      </c>
      <c r="D208" s="247" t="s">
        <v>161</v>
      </c>
      <c r="E208" s="248" t="s">
        <v>290</v>
      </c>
      <c r="F208" s="249" t="s">
        <v>291</v>
      </c>
      <c r="G208" s="250" t="s">
        <v>252</v>
      </c>
      <c r="H208" s="251">
        <v>40</v>
      </c>
      <c r="I208" s="252"/>
      <c r="J208" s="253">
        <f>ROUND(I208*H208,2)</f>
        <v>0</v>
      </c>
      <c r="K208" s="254"/>
      <c r="L208" s="44"/>
      <c r="M208" s="304" t="s">
        <v>1</v>
      </c>
      <c r="N208" s="305" t="s">
        <v>43</v>
      </c>
      <c r="O208" s="306"/>
      <c r="P208" s="307">
        <f>O208*H208</f>
        <v>0</v>
      </c>
      <c r="Q208" s="307">
        <v>0</v>
      </c>
      <c r="R208" s="307">
        <f>Q208*H208</f>
        <v>0</v>
      </c>
      <c r="S208" s="307">
        <v>0</v>
      </c>
      <c r="T208" s="308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59" t="s">
        <v>157</v>
      </c>
      <c r="AT208" s="259" t="s">
        <v>161</v>
      </c>
      <c r="AU208" s="259" t="s">
        <v>88</v>
      </c>
      <c r="AY208" s="18" t="s">
        <v>158</v>
      </c>
      <c r="BE208" s="146">
        <f>IF(N208="základní",J208,0)</f>
        <v>0</v>
      </c>
      <c r="BF208" s="146">
        <f>IF(N208="snížená",J208,0)</f>
        <v>0</v>
      </c>
      <c r="BG208" s="146">
        <f>IF(N208="zákl. přenesená",J208,0)</f>
        <v>0</v>
      </c>
      <c r="BH208" s="146">
        <f>IF(N208="sníž. přenesená",J208,0)</f>
        <v>0</v>
      </c>
      <c r="BI208" s="146">
        <f>IF(N208="nulová",J208,0)</f>
        <v>0</v>
      </c>
      <c r="BJ208" s="18" t="s">
        <v>86</v>
      </c>
      <c r="BK208" s="146">
        <f>ROUND(I208*H208,2)</f>
        <v>0</v>
      </c>
      <c r="BL208" s="18" t="s">
        <v>157</v>
      </c>
      <c r="BM208" s="259" t="s">
        <v>292</v>
      </c>
    </row>
    <row r="209" spans="1:31" s="2" customFormat="1" ht="6.95" customHeight="1">
      <c r="A209" s="41"/>
      <c r="B209" s="69"/>
      <c r="C209" s="70"/>
      <c r="D209" s="70"/>
      <c r="E209" s="70"/>
      <c r="F209" s="70"/>
      <c r="G209" s="70"/>
      <c r="H209" s="70"/>
      <c r="I209" s="70"/>
      <c r="J209" s="70"/>
      <c r="K209" s="70"/>
      <c r="L209" s="44"/>
      <c r="M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</row>
  </sheetData>
  <sheetProtection password="CC35" sheet="1" objects="1" scenarios="1" formatColumns="0" formatRows="0" autoFilter="0"/>
  <autoFilter ref="C131:K208"/>
  <mergeCells count="14">
    <mergeCell ref="E7:H7"/>
    <mergeCell ref="E9:H9"/>
    <mergeCell ref="E18:H18"/>
    <mergeCell ref="E27:H27"/>
    <mergeCell ref="E85:H85"/>
    <mergeCell ref="E87:H87"/>
    <mergeCell ref="D106:F106"/>
    <mergeCell ref="D107:F107"/>
    <mergeCell ref="D108:F108"/>
    <mergeCell ref="D109:F109"/>
    <mergeCell ref="D110:F110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  <c r="AZ2" s="154" t="s">
        <v>293</v>
      </c>
      <c r="BA2" s="154" t="s">
        <v>294</v>
      </c>
      <c r="BB2" s="154" t="s">
        <v>103</v>
      </c>
      <c r="BC2" s="154" t="s">
        <v>295</v>
      </c>
      <c r="BD2" s="154" t="s">
        <v>88</v>
      </c>
    </row>
    <row r="3" spans="2:56" s="1" customFormat="1" ht="6.95" customHeight="1">
      <c r="B3" s="155"/>
      <c r="C3" s="156"/>
      <c r="D3" s="156"/>
      <c r="E3" s="156"/>
      <c r="F3" s="156"/>
      <c r="G3" s="156"/>
      <c r="H3" s="156"/>
      <c r="I3" s="156"/>
      <c r="J3" s="156"/>
      <c r="K3" s="156"/>
      <c r="L3" s="21"/>
      <c r="AT3" s="18" t="s">
        <v>88</v>
      </c>
      <c r="AZ3" s="154" t="s">
        <v>296</v>
      </c>
      <c r="BA3" s="154" t="s">
        <v>297</v>
      </c>
      <c r="BB3" s="154" t="s">
        <v>103</v>
      </c>
      <c r="BC3" s="154" t="s">
        <v>298</v>
      </c>
      <c r="BD3" s="154" t="s">
        <v>88</v>
      </c>
    </row>
    <row r="4" spans="2:56" s="1" customFormat="1" ht="24.95" customHeight="1">
      <c r="B4" s="21"/>
      <c r="D4" s="157" t="s">
        <v>108</v>
      </c>
      <c r="L4" s="21"/>
      <c r="M4" s="158" t="s">
        <v>10</v>
      </c>
      <c r="AT4" s="18" t="s">
        <v>4</v>
      </c>
      <c r="AZ4" s="154" t="s">
        <v>299</v>
      </c>
      <c r="BA4" s="154" t="s">
        <v>300</v>
      </c>
      <c r="BB4" s="154" t="s">
        <v>103</v>
      </c>
      <c r="BC4" s="154" t="s">
        <v>301</v>
      </c>
      <c r="BD4" s="154" t="s">
        <v>88</v>
      </c>
    </row>
    <row r="5" spans="2:56" s="1" customFormat="1" ht="6.95" customHeight="1">
      <c r="B5" s="21"/>
      <c r="L5" s="21"/>
      <c r="AZ5" s="154" t="s">
        <v>302</v>
      </c>
      <c r="BA5" s="154" t="s">
        <v>303</v>
      </c>
      <c r="BB5" s="154" t="s">
        <v>103</v>
      </c>
      <c r="BC5" s="154" t="s">
        <v>116</v>
      </c>
      <c r="BD5" s="154" t="s">
        <v>88</v>
      </c>
    </row>
    <row r="6" spans="2:56" s="1" customFormat="1" ht="12" customHeight="1">
      <c r="B6" s="21"/>
      <c r="D6" s="159" t="s">
        <v>16</v>
      </c>
      <c r="L6" s="21"/>
      <c r="AZ6" s="154" t="s">
        <v>304</v>
      </c>
      <c r="BA6" s="154" t="s">
        <v>305</v>
      </c>
      <c r="BB6" s="154" t="s">
        <v>103</v>
      </c>
      <c r="BC6" s="154" t="s">
        <v>306</v>
      </c>
      <c r="BD6" s="154" t="s">
        <v>88</v>
      </c>
    </row>
    <row r="7" spans="2:56" s="1" customFormat="1" ht="16.5" customHeight="1">
      <c r="B7" s="21"/>
      <c r="E7" s="160" t="str">
        <f>'Rekapitulace stavby'!K6</f>
        <v>FVE na střechách objektů ČEPRO a.s. - Cerekvice</v>
      </c>
      <c r="F7" s="159"/>
      <c r="G7" s="159"/>
      <c r="H7" s="159"/>
      <c r="L7" s="21"/>
      <c r="AZ7" s="154" t="s">
        <v>307</v>
      </c>
      <c r="BA7" s="154" t="s">
        <v>308</v>
      </c>
      <c r="BB7" s="154" t="s">
        <v>103</v>
      </c>
      <c r="BC7" s="154" t="s">
        <v>309</v>
      </c>
      <c r="BD7" s="154" t="s">
        <v>88</v>
      </c>
    </row>
    <row r="8" spans="1:56" s="2" customFormat="1" ht="12" customHeight="1">
      <c r="A8" s="41"/>
      <c r="B8" s="44"/>
      <c r="C8" s="41"/>
      <c r="D8" s="159" t="s">
        <v>119</v>
      </c>
      <c r="E8" s="41"/>
      <c r="F8" s="41"/>
      <c r="G8" s="41"/>
      <c r="H8" s="41"/>
      <c r="I8" s="41"/>
      <c r="J8" s="41"/>
      <c r="K8" s="41"/>
      <c r="L8" s="66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Z8" s="154" t="s">
        <v>310</v>
      </c>
      <c r="BA8" s="154" t="s">
        <v>311</v>
      </c>
      <c r="BB8" s="154" t="s">
        <v>312</v>
      </c>
      <c r="BC8" s="154" t="s">
        <v>313</v>
      </c>
      <c r="BD8" s="154" t="s">
        <v>88</v>
      </c>
    </row>
    <row r="9" spans="1:56" s="2" customFormat="1" ht="16.5" customHeight="1">
      <c r="A9" s="41"/>
      <c r="B9" s="44"/>
      <c r="C9" s="41"/>
      <c r="D9" s="41"/>
      <c r="E9" s="161" t="s">
        <v>314</v>
      </c>
      <c r="F9" s="41"/>
      <c r="G9" s="41"/>
      <c r="H9" s="41"/>
      <c r="I9" s="41"/>
      <c r="J9" s="41"/>
      <c r="K9" s="41"/>
      <c r="L9" s="66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Z9" s="154" t="s">
        <v>315</v>
      </c>
      <c r="BA9" s="154" t="s">
        <v>316</v>
      </c>
      <c r="BB9" s="154" t="s">
        <v>164</v>
      </c>
      <c r="BC9" s="154" t="s">
        <v>317</v>
      </c>
      <c r="BD9" s="154" t="s">
        <v>88</v>
      </c>
    </row>
    <row r="10" spans="1:56" s="2" customFormat="1" ht="12">
      <c r="A10" s="41"/>
      <c r="B10" s="44"/>
      <c r="C10" s="41"/>
      <c r="D10" s="41"/>
      <c r="E10" s="41"/>
      <c r="F10" s="41"/>
      <c r="G10" s="41"/>
      <c r="H10" s="41"/>
      <c r="I10" s="41"/>
      <c r="J10" s="41"/>
      <c r="K10" s="41"/>
      <c r="L10" s="66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Z10" s="154" t="s">
        <v>318</v>
      </c>
      <c r="BA10" s="154" t="s">
        <v>319</v>
      </c>
      <c r="BB10" s="154" t="s">
        <v>164</v>
      </c>
      <c r="BC10" s="154" t="s">
        <v>320</v>
      </c>
      <c r="BD10" s="154" t="s">
        <v>88</v>
      </c>
    </row>
    <row r="11" spans="1:56" s="2" customFormat="1" ht="12" customHeight="1">
      <c r="A11" s="41"/>
      <c r="B11" s="44"/>
      <c r="C11" s="41"/>
      <c r="D11" s="159" t="s">
        <v>18</v>
      </c>
      <c r="E11" s="41"/>
      <c r="F11" s="162" t="s">
        <v>1</v>
      </c>
      <c r="G11" s="41"/>
      <c r="H11" s="41"/>
      <c r="I11" s="159" t="s">
        <v>19</v>
      </c>
      <c r="J11" s="162" t="s">
        <v>1</v>
      </c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Z11" s="154" t="s">
        <v>321</v>
      </c>
      <c r="BA11" s="154" t="s">
        <v>322</v>
      </c>
      <c r="BB11" s="154" t="s">
        <v>312</v>
      </c>
      <c r="BC11" s="154" t="s">
        <v>323</v>
      </c>
      <c r="BD11" s="154" t="s">
        <v>88</v>
      </c>
    </row>
    <row r="12" spans="1:56" s="2" customFormat="1" ht="12" customHeight="1">
      <c r="A12" s="41"/>
      <c r="B12" s="44"/>
      <c r="C12" s="41"/>
      <c r="D12" s="159" t="s">
        <v>20</v>
      </c>
      <c r="E12" s="41"/>
      <c r="F12" s="162" t="s">
        <v>21</v>
      </c>
      <c r="G12" s="41"/>
      <c r="H12" s="41"/>
      <c r="I12" s="159" t="s">
        <v>22</v>
      </c>
      <c r="J12" s="163" t="str">
        <f>'Rekapitulace stavby'!AN8</f>
        <v>17. 5. 2021</v>
      </c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Z12" s="154" t="s">
        <v>324</v>
      </c>
      <c r="BA12" s="154" t="s">
        <v>325</v>
      </c>
      <c r="BB12" s="154" t="s">
        <v>312</v>
      </c>
      <c r="BC12" s="154" t="s">
        <v>326</v>
      </c>
      <c r="BD12" s="154" t="s">
        <v>88</v>
      </c>
    </row>
    <row r="13" spans="1:56" s="2" customFormat="1" ht="10.8" customHeight="1">
      <c r="A13" s="41"/>
      <c r="B13" s="44"/>
      <c r="C13" s="41"/>
      <c r="D13" s="41"/>
      <c r="E13" s="41"/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Z13" s="154" t="s">
        <v>327</v>
      </c>
      <c r="BA13" s="154" t="s">
        <v>328</v>
      </c>
      <c r="BB13" s="154" t="s">
        <v>312</v>
      </c>
      <c r="BC13" s="154" t="s">
        <v>329</v>
      </c>
      <c r="BD13" s="154" t="s">
        <v>88</v>
      </c>
    </row>
    <row r="14" spans="1:56" s="2" customFormat="1" ht="12" customHeight="1">
      <c r="A14" s="41"/>
      <c r="B14" s="44"/>
      <c r="C14" s="41"/>
      <c r="D14" s="159" t="s">
        <v>24</v>
      </c>
      <c r="E14" s="41"/>
      <c r="F14" s="41"/>
      <c r="G14" s="41"/>
      <c r="H14" s="41"/>
      <c r="I14" s="159" t="s">
        <v>25</v>
      </c>
      <c r="J14" s="162" t="s">
        <v>1</v>
      </c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Z14" s="154" t="s">
        <v>330</v>
      </c>
      <c r="BA14" s="154" t="s">
        <v>331</v>
      </c>
      <c r="BB14" s="154" t="s">
        <v>312</v>
      </c>
      <c r="BC14" s="154" t="s">
        <v>332</v>
      </c>
      <c r="BD14" s="154" t="s">
        <v>88</v>
      </c>
    </row>
    <row r="15" spans="1:56" s="2" customFormat="1" ht="18" customHeight="1">
      <c r="A15" s="41"/>
      <c r="B15" s="44"/>
      <c r="C15" s="41"/>
      <c r="D15" s="41"/>
      <c r="E15" s="162" t="s">
        <v>26</v>
      </c>
      <c r="F15" s="41"/>
      <c r="G15" s="41"/>
      <c r="H15" s="41"/>
      <c r="I15" s="159" t="s">
        <v>27</v>
      </c>
      <c r="J15" s="162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Z15" s="154" t="s">
        <v>333</v>
      </c>
      <c r="BA15" s="154" t="s">
        <v>334</v>
      </c>
      <c r="BB15" s="154" t="s">
        <v>164</v>
      </c>
      <c r="BC15" s="154" t="s">
        <v>175</v>
      </c>
      <c r="BD15" s="154" t="s">
        <v>88</v>
      </c>
    </row>
    <row r="16" spans="1:56" s="2" customFormat="1" ht="6.95" customHeight="1">
      <c r="A16" s="41"/>
      <c r="B16" s="44"/>
      <c r="C16" s="41"/>
      <c r="D16" s="41"/>
      <c r="E16" s="41"/>
      <c r="F16" s="41"/>
      <c r="G16" s="41"/>
      <c r="H16" s="41"/>
      <c r="I16" s="41"/>
      <c r="J16" s="41"/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Z16" s="154" t="s">
        <v>335</v>
      </c>
      <c r="BA16" s="154" t="s">
        <v>336</v>
      </c>
      <c r="BB16" s="154" t="s">
        <v>103</v>
      </c>
      <c r="BC16" s="154" t="s">
        <v>104</v>
      </c>
      <c r="BD16" s="154" t="s">
        <v>88</v>
      </c>
    </row>
    <row r="17" spans="1:56" s="2" customFormat="1" ht="12" customHeight="1">
      <c r="A17" s="41"/>
      <c r="B17" s="44"/>
      <c r="C17" s="41"/>
      <c r="D17" s="159" t="s">
        <v>28</v>
      </c>
      <c r="E17" s="41"/>
      <c r="F17" s="41"/>
      <c r="G17" s="41"/>
      <c r="H17" s="41"/>
      <c r="I17" s="159" t="s">
        <v>25</v>
      </c>
      <c r="J17" s="34" t="str">
        <f>'Rekapitulace stavby'!AN13</f>
        <v>Vyplň údaj</v>
      </c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Z17" s="154" t="s">
        <v>337</v>
      </c>
      <c r="BA17" s="154" t="s">
        <v>338</v>
      </c>
      <c r="BB17" s="154" t="s">
        <v>103</v>
      </c>
      <c r="BC17" s="154" t="s">
        <v>339</v>
      </c>
      <c r="BD17" s="154" t="s">
        <v>88</v>
      </c>
    </row>
    <row r="18" spans="1:56" s="2" customFormat="1" ht="18" customHeight="1">
      <c r="A18" s="41"/>
      <c r="B18" s="44"/>
      <c r="C18" s="41"/>
      <c r="D18" s="41"/>
      <c r="E18" s="34" t="str">
        <f>'Rekapitulace stavby'!E14</f>
        <v>Vyplň údaj</v>
      </c>
      <c r="F18" s="162"/>
      <c r="G18" s="162"/>
      <c r="H18" s="162"/>
      <c r="I18" s="159" t="s">
        <v>27</v>
      </c>
      <c r="J18" s="34" t="str">
        <f>'Rekapitulace stavby'!AN14</f>
        <v>Vyplň údaj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Z18" s="154" t="s">
        <v>340</v>
      </c>
      <c r="BA18" s="154" t="s">
        <v>341</v>
      </c>
      <c r="BB18" s="154" t="s">
        <v>103</v>
      </c>
      <c r="BC18" s="154" t="s">
        <v>342</v>
      </c>
      <c r="BD18" s="154" t="s">
        <v>88</v>
      </c>
    </row>
    <row r="19" spans="1:31" s="2" customFormat="1" ht="6.95" customHeight="1">
      <c r="A19" s="41"/>
      <c r="B19" s="44"/>
      <c r="C19" s="41"/>
      <c r="D19" s="41"/>
      <c r="E19" s="41"/>
      <c r="F19" s="41"/>
      <c r="G19" s="41"/>
      <c r="H19" s="41"/>
      <c r="I19" s="41"/>
      <c r="J19" s="41"/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4"/>
      <c r="C20" s="41"/>
      <c r="D20" s="159" t="s">
        <v>30</v>
      </c>
      <c r="E20" s="41"/>
      <c r="F20" s="41"/>
      <c r="G20" s="41"/>
      <c r="H20" s="41"/>
      <c r="I20" s="159" t="s">
        <v>25</v>
      </c>
      <c r="J20" s="162" t="str">
        <f>IF('Rekapitulace stavby'!AN16="","",'Rekapitulace stavby'!AN16)</f>
        <v/>
      </c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4"/>
      <c r="C21" s="41"/>
      <c r="D21" s="41"/>
      <c r="E21" s="162" t="str">
        <f>IF('Rekapitulace stavby'!E17="","",'Rekapitulace stavby'!E17)</f>
        <v xml:space="preserve"> </v>
      </c>
      <c r="F21" s="41"/>
      <c r="G21" s="41"/>
      <c r="H21" s="41"/>
      <c r="I21" s="159" t="s">
        <v>27</v>
      </c>
      <c r="J21" s="162" t="str">
        <f>IF('Rekapitulace stavby'!AN17="","",'Rekapitulace stavby'!AN17)</f>
        <v/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4"/>
      <c r="C22" s="41"/>
      <c r="D22" s="41"/>
      <c r="E22" s="41"/>
      <c r="F22" s="41"/>
      <c r="G22" s="41"/>
      <c r="H22" s="41"/>
      <c r="I22" s="41"/>
      <c r="J22" s="41"/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4"/>
      <c r="C23" s="41"/>
      <c r="D23" s="159" t="s">
        <v>33</v>
      </c>
      <c r="E23" s="41"/>
      <c r="F23" s="41"/>
      <c r="G23" s="41"/>
      <c r="H23" s="41"/>
      <c r="I23" s="159" t="s">
        <v>25</v>
      </c>
      <c r="J23" s="162" t="s">
        <v>1</v>
      </c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4"/>
      <c r="C24" s="41"/>
      <c r="D24" s="41"/>
      <c r="E24" s="162" t="s">
        <v>34</v>
      </c>
      <c r="F24" s="41"/>
      <c r="G24" s="41"/>
      <c r="H24" s="41"/>
      <c r="I24" s="159" t="s">
        <v>27</v>
      </c>
      <c r="J24" s="162" t="s">
        <v>1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4"/>
      <c r="C25" s="41"/>
      <c r="D25" s="41"/>
      <c r="E25" s="41"/>
      <c r="F25" s="41"/>
      <c r="G25" s="41"/>
      <c r="H25" s="41"/>
      <c r="I25" s="41"/>
      <c r="J25" s="41"/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4"/>
      <c r="C26" s="41"/>
      <c r="D26" s="159" t="s">
        <v>35</v>
      </c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64"/>
      <c r="B27" s="165"/>
      <c r="C27" s="164"/>
      <c r="D27" s="164"/>
      <c r="E27" s="166" t="s">
        <v>1</v>
      </c>
      <c r="F27" s="166"/>
      <c r="G27" s="166"/>
      <c r="H27" s="166"/>
      <c r="I27" s="164"/>
      <c r="J27" s="164"/>
      <c r="K27" s="164"/>
      <c r="L27" s="167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</row>
    <row r="28" spans="1:31" s="2" customFormat="1" ht="6.95" customHeight="1">
      <c r="A28" s="41"/>
      <c r="B28" s="44"/>
      <c r="C28" s="41"/>
      <c r="D28" s="41"/>
      <c r="E28" s="41"/>
      <c r="F28" s="41"/>
      <c r="G28" s="41"/>
      <c r="H28" s="41"/>
      <c r="I28" s="41"/>
      <c r="J28" s="41"/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168"/>
      <c r="E29" s="168"/>
      <c r="F29" s="168"/>
      <c r="G29" s="168"/>
      <c r="H29" s="168"/>
      <c r="I29" s="168"/>
      <c r="J29" s="168"/>
      <c r="K29" s="168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4.4" customHeight="1">
      <c r="A30" s="41"/>
      <c r="B30" s="44"/>
      <c r="C30" s="41"/>
      <c r="D30" s="162" t="s">
        <v>121</v>
      </c>
      <c r="E30" s="41"/>
      <c r="F30" s="41"/>
      <c r="G30" s="41"/>
      <c r="H30" s="41"/>
      <c r="I30" s="41"/>
      <c r="J30" s="169">
        <f>J96</f>
        <v>0</v>
      </c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14.4" customHeight="1">
      <c r="A31" s="41"/>
      <c r="B31" s="44"/>
      <c r="C31" s="41"/>
      <c r="D31" s="170" t="s">
        <v>95</v>
      </c>
      <c r="E31" s="41"/>
      <c r="F31" s="41"/>
      <c r="G31" s="41"/>
      <c r="H31" s="41"/>
      <c r="I31" s="41"/>
      <c r="J31" s="169">
        <f>J125</f>
        <v>0</v>
      </c>
      <c r="K31" s="41"/>
      <c r="L31" s="66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4"/>
      <c r="C32" s="41"/>
      <c r="D32" s="171" t="s">
        <v>38</v>
      </c>
      <c r="E32" s="41"/>
      <c r="F32" s="41"/>
      <c r="G32" s="41"/>
      <c r="H32" s="41"/>
      <c r="I32" s="41"/>
      <c r="J32" s="172">
        <f>ROUND(J30+J31,2)</f>
        <v>0</v>
      </c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68"/>
      <c r="E33" s="168"/>
      <c r="F33" s="168"/>
      <c r="G33" s="168"/>
      <c r="H33" s="168"/>
      <c r="I33" s="168"/>
      <c r="J33" s="168"/>
      <c r="K33" s="168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41"/>
      <c r="E34" s="41"/>
      <c r="F34" s="173" t="s">
        <v>40</v>
      </c>
      <c r="G34" s="41"/>
      <c r="H34" s="41"/>
      <c r="I34" s="173" t="s">
        <v>39</v>
      </c>
      <c r="J34" s="173" t="s">
        <v>41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4" t="s">
        <v>42</v>
      </c>
      <c r="E35" s="159" t="s">
        <v>43</v>
      </c>
      <c r="F35" s="175">
        <f>ROUND((SUM(BE125:BE132)+SUM(BE152:BE620)),2)</f>
        <v>0</v>
      </c>
      <c r="G35" s="41"/>
      <c r="H35" s="41"/>
      <c r="I35" s="176">
        <v>0.21</v>
      </c>
      <c r="J35" s="175">
        <f>ROUND(((SUM(BE125:BE132)+SUM(BE152:BE620))*I35),2)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4"/>
      <c r="C36" s="41"/>
      <c r="D36" s="41"/>
      <c r="E36" s="159" t="s">
        <v>44</v>
      </c>
      <c r="F36" s="175">
        <f>ROUND((SUM(BF125:BF132)+SUM(BF152:BF620)),2)</f>
        <v>0</v>
      </c>
      <c r="G36" s="41"/>
      <c r="H36" s="41"/>
      <c r="I36" s="176">
        <v>0.15</v>
      </c>
      <c r="J36" s="175">
        <f>ROUND(((SUM(BF125:BF132)+SUM(BF152:BF620))*I36),2)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4"/>
      <c r="C37" s="41"/>
      <c r="D37" s="41"/>
      <c r="E37" s="159" t="s">
        <v>45</v>
      </c>
      <c r="F37" s="175">
        <f>ROUND((SUM(BG125:BG132)+SUM(BG152:BG620)),2)</f>
        <v>0</v>
      </c>
      <c r="G37" s="41"/>
      <c r="H37" s="41"/>
      <c r="I37" s="176">
        <v>0.21</v>
      </c>
      <c r="J37" s="175">
        <f>0</f>
        <v>0</v>
      </c>
      <c r="K37" s="41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4"/>
      <c r="C38" s="41"/>
      <c r="D38" s="41"/>
      <c r="E38" s="159" t="s">
        <v>46</v>
      </c>
      <c r="F38" s="175">
        <f>ROUND((SUM(BH125:BH132)+SUM(BH152:BH620)),2)</f>
        <v>0</v>
      </c>
      <c r="G38" s="41"/>
      <c r="H38" s="41"/>
      <c r="I38" s="176">
        <v>0.15</v>
      </c>
      <c r="J38" s="175">
        <f>0</f>
        <v>0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4"/>
      <c r="C39" s="41"/>
      <c r="D39" s="41"/>
      <c r="E39" s="159" t="s">
        <v>47</v>
      </c>
      <c r="F39" s="175">
        <f>ROUND((SUM(BI125:BI132)+SUM(BI152:BI620)),2)</f>
        <v>0</v>
      </c>
      <c r="G39" s="41"/>
      <c r="H39" s="41"/>
      <c r="I39" s="176">
        <v>0</v>
      </c>
      <c r="J39" s="175">
        <f>0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4"/>
      <c r="C40" s="41"/>
      <c r="D40" s="41"/>
      <c r="E40" s="41"/>
      <c r="F40" s="41"/>
      <c r="G40" s="41"/>
      <c r="H40" s="41"/>
      <c r="I40" s="41"/>
      <c r="J40" s="41"/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4"/>
      <c r="C41" s="177"/>
      <c r="D41" s="178" t="s">
        <v>48</v>
      </c>
      <c r="E41" s="179"/>
      <c r="F41" s="179"/>
      <c r="G41" s="180" t="s">
        <v>49</v>
      </c>
      <c r="H41" s="181" t="s">
        <v>50</v>
      </c>
      <c r="I41" s="179"/>
      <c r="J41" s="182">
        <f>SUM(J32:J39)</f>
        <v>0</v>
      </c>
      <c r="K41" s="183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44"/>
      <c r="C42" s="41"/>
      <c r="D42" s="41"/>
      <c r="E42" s="41"/>
      <c r="F42" s="41"/>
      <c r="G42" s="41"/>
      <c r="H42" s="41"/>
      <c r="I42" s="41"/>
      <c r="J42" s="41"/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84" t="s">
        <v>51</v>
      </c>
      <c r="E50" s="185"/>
      <c r="F50" s="185"/>
      <c r="G50" s="184" t="s">
        <v>52</v>
      </c>
      <c r="H50" s="185"/>
      <c r="I50" s="185"/>
      <c r="J50" s="185"/>
      <c r="K50" s="185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86" t="s">
        <v>53</v>
      </c>
      <c r="E61" s="187"/>
      <c r="F61" s="188" t="s">
        <v>54</v>
      </c>
      <c r="G61" s="186" t="s">
        <v>53</v>
      </c>
      <c r="H61" s="187"/>
      <c r="I61" s="187"/>
      <c r="J61" s="189" t="s">
        <v>54</v>
      </c>
      <c r="K61" s="187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84" t="s">
        <v>55</v>
      </c>
      <c r="E65" s="190"/>
      <c r="F65" s="190"/>
      <c r="G65" s="184" t="s">
        <v>56</v>
      </c>
      <c r="H65" s="190"/>
      <c r="I65" s="190"/>
      <c r="J65" s="190"/>
      <c r="K65" s="190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86" t="s">
        <v>53</v>
      </c>
      <c r="E76" s="187"/>
      <c r="F76" s="188" t="s">
        <v>54</v>
      </c>
      <c r="G76" s="186" t="s">
        <v>53</v>
      </c>
      <c r="H76" s="187"/>
      <c r="I76" s="187"/>
      <c r="J76" s="189" t="s">
        <v>54</v>
      </c>
      <c r="K76" s="187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122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195" t="str">
        <f>E7</f>
        <v>FVE na střechách objektů ČEPRO a.s. - Cerekvice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3" t="s">
        <v>119</v>
      </c>
      <c r="D86" s="43"/>
      <c r="E86" s="43"/>
      <c r="F86" s="43"/>
      <c r="G86" s="43"/>
      <c r="H86" s="43"/>
      <c r="I86" s="43"/>
      <c r="J86" s="43"/>
      <c r="K86" s="43"/>
      <c r="L86" s="66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6.5" customHeight="1">
      <c r="A87" s="41"/>
      <c r="B87" s="42"/>
      <c r="C87" s="43"/>
      <c r="D87" s="43"/>
      <c r="E87" s="79" t="str">
        <f>E9</f>
        <v>112/2020/sk - FVE - na objektech č.88,č.96,č.97</v>
      </c>
      <c r="F87" s="43"/>
      <c r="G87" s="43"/>
      <c r="H87" s="43"/>
      <c r="I87" s="43"/>
      <c r="J87" s="43"/>
      <c r="K87" s="43"/>
      <c r="L87" s="66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66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3" t="s">
        <v>20</v>
      </c>
      <c r="D89" s="43"/>
      <c r="E89" s="43"/>
      <c r="F89" s="28" t="str">
        <f>F12</f>
        <v>Želkovice 72,Hořiněves</v>
      </c>
      <c r="G89" s="43"/>
      <c r="H89" s="43"/>
      <c r="I89" s="33" t="s">
        <v>22</v>
      </c>
      <c r="J89" s="82" t="str">
        <f>IF(J12="","",J12)</f>
        <v>17. 5. 2021</v>
      </c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5.15" customHeight="1">
      <c r="A91" s="41"/>
      <c r="B91" s="42"/>
      <c r="C91" s="33" t="s">
        <v>24</v>
      </c>
      <c r="D91" s="43"/>
      <c r="E91" s="43"/>
      <c r="F91" s="28" t="str">
        <f>E15</f>
        <v>ČEPRO,a.s.,Dělnická 213/12,Praha 7</v>
      </c>
      <c r="G91" s="43"/>
      <c r="H91" s="43"/>
      <c r="I91" s="33" t="s">
        <v>30</v>
      </c>
      <c r="J91" s="37" t="str">
        <f>E21</f>
        <v xml:space="preserve"> </v>
      </c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5.15" customHeight="1">
      <c r="A92" s="41"/>
      <c r="B92" s="42"/>
      <c r="C92" s="33" t="s">
        <v>28</v>
      </c>
      <c r="D92" s="43"/>
      <c r="E92" s="43"/>
      <c r="F92" s="28" t="str">
        <f>IF(E18="","",E18)</f>
        <v>Vyplň údaj</v>
      </c>
      <c r="G92" s="43"/>
      <c r="H92" s="43"/>
      <c r="I92" s="33" t="s">
        <v>33</v>
      </c>
      <c r="J92" s="37" t="str">
        <f>E24</f>
        <v>Ing.Myšík Petr</v>
      </c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0.3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29.25" customHeight="1">
      <c r="A94" s="41"/>
      <c r="B94" s="42"/>
      <c r="C94" s="196" t="s">
        <v>123</v>
      </c>
      <c r="D94" s="152"/>
      <c r="E94" s="152"/>
      <c r="F94" s="152"/>
      <c r="G94" s="152"/>
      <c r="H94" s="152"/>
      <c r="I94" s="152"/>
      <c r="J94" s="197" t="s">
        <v>124</v>
      </c>
      <c r="K94" s="152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0.3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47" s="2" customFormat="1" ht="22.8" customHeight="1">
      <c r="A96" s="41"/>
      <c r="B96" s="42"/>
      <c r="C96" s="198" t="s">
        <v>125</v>
      </c>
      <c r="D96" s="43"/>
      <c r="E96" s="43"/>
      <c r="F96" s="43"/>
      <c r="G96" s="43"/>
      <c r="H96" s="43"/>
      <c r="I96" s="43"/>
      <c r="J96" s="113">
        <f>J152</f>
        <v>0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U96" s="18" t="s">
        <v>126</v>
      </c>
    </row>
    <row r="97" spans="1:31" s="9" customFormat="1" ht="24.95" customHeight="1">
      <c r="A97" s="9"/>
      <c r="B97" s="199"/>
      <c r="C97" s="200"/>
      <c r="D97" s="201" t="s">
        <v>127</v>
      </c>
      <c r="E97" s="202"/>
      <c r="F97" s="202"/>
      <c r="G97" s="202"/>
      <c r="H97" s="202"/>
      <c r="I97" s="202"/>
      <c r="J97" s="203">
        <f>J153</f>
        <v>0</v>
      </c>
      <c r="K97" s="200"/>
      <c r="L97" s="20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5"/>
      <c r="C98" s="206"/>
      <c r="D98" s="207" t="s">
        <v>343</v>
      </c>
      <c r="E98" s="208"/>
      <c r="F98" s="208"/>
      <c r="G98" s="208"/>
      <c r="H98" s="208"/>
      <c r="I98" s="208"/>
      <c r="J98" s="209">
        <f>J154</f>
        <v>0</v>
      </c>
      <c r="K98" s="206"/>
      <c r="L98" s="2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5"/>
      <c r="C99" s="206"/>
      <c r="D99" s="207" t="s">
        <v>344</v>
      </c>
      <c r="E99" s="208"/>
      <c r="F99" s="208"/>
      <c r="G99" s="208"/>
      <c r="H99" s="208"/>
      <c r="I99" s="208"/>
      <c r="J99" s="209">
        <f>J172</f>
        <v>0</v>
      </c>
      <c r="K99" s="206"/>
      <c r="L99" s="2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5"/>
      <c r="C100" s="206"/>
      <c r="D100" s="207" t="s">
        <v>345</v>
      </c>
      <c r="E100" s="208"/>
      <c r="F100" s="208"/>
      <c r="G100" s="208"/>
      <c r="H100" s="208"/>
      <c r="I100" s="208"/>
      <c r="J100" s="209">
        <f>J199</f>
        <v>0</v>
      </c>
      <c r="K100" s="206"/>
      <c r="L100" s="2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5"/>
      <c r="C101" s="206"/>
      <c r="D101" s="207" t="s">
        <v>346</v>
      </c>
      <c r="E101" s="208"/>
      <c r="F101" s="208"/>
      <c r="G101" s="208"/>
      <c r="H101" s="208"/>
      <c r="I101" s="208"/>
      <c r="J101" s="209">
        <f>J211</f>
        <v>0</v>
      </c>
      <c r="K101" s="206"/>
      <c r="L101" s="2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5"/>
      <c r="C102" s="206"/>
      <c r="D102" s="207" t="s">
        <v>347</v>
      </c>
      <c r="E102" s="208"/>
      <c r="F102" s="208"/>
      <c r="G102" s="208"/>
      <c r="H102" s="208"/>
      <c r="I102" s="208"/>
      <c r="J102" s="209">
        <f>J298</f>
        <v>0</v>
      </c>
      <c r="K102" s="206"/>
      <c r="L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5"/>
      <c r="C103" s="206"/>
      <c r="D103" s="207" t="s">
        <v>348</v>
      </c>
      <c r="E103" s="208"/>
      <c r="F103" s="208"/>
      <c r="G103" s="208"/>
      <c r="H103" s="208"/>
      <c r="I103" s="208"/>
      <c r="J103" s="209">
        <f>J379</f>
        <v>0</v>
      </c>
      <c r="K103" s="206"/>
      <c r="L103" s="2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5"/>
      <c r="C104" s="206"/>
      <c r="D104" s="207" t="s">
        <v>349</v>
      </c>
      <c r="E104" s="208"/>
      <c r="F104" s="208"/>
      <c r="G104" s="208"/>
      <c r="H104" s="208"/>
      <c r="I104" s="208"/>
      <c r="J104" s="209">
        <f>J412</f>
        <v>0</v>
      </c>
      <c r="K104" s="206"/>
      <c r="L104" s="2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>
      <c r="A105" s="10"/>
      <c r="B105" s="205"/>
      <c r="C105" s="206"/>
      <c r="D105" s="207" t="s">
        <v>350</v>
      </c>
      <c r="E105" s="208"/>
      <c r="F105" s="208"/>
      <c r="G105" s="208"/>
      <c r="H105" s="208"/>
      <c r="I105" s="208"/>
      <c r="J105" s="209">
        <f>J413</f>
        <v>0</v>
      </c>
      <c r="K105" s="206"/>
      <c r="L105" s="2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21.8" customHeight="1">
      <c r="A106" s="10"/>
      <c r="B106" s="205"/>
      <c r="C106" s="206"/>
      <c r="D106" s="207" t="s">
        <v>351</v>
      </c>
      <c r="E106" s="208"/>
      <c r="F106" s="208"/>
      <c r="G106" s="208"/>
      <c r="H106" s="208"/>
      <c r="I106" s="208"/>
      <c r="J106" s="209">
        <f>J414</f>
        <v>0</v>
      </c>
      <c r="K106" s="206"/>
      <c r="L106" s="2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21.8" customHeight="1">
      <c r="A107" s="10"/>
      <c r="B107" s="205"/>
      <c r="C107" s="206"/>
      <c r="D107" s="207" t="s">
        <v>352</v>
      </c>
      <c r="E107" s="208"/>
      <c r="F107" s="208"/>
      <c r="G107" s="208"/>
      <c r="H107" s="208"/>
      <c r="I107" s="208"/>
      <c r="J107" s="209">
        <f>J427</f>
        <v>0</v>
      </c>
      <c r="K107" s="206"/>
      <c r="L107" s="2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21.8" customHeight="1">
      <c r="A108" s="10"/>
      <c r="B108" s="205"/>
      <c r="C108" s="206"/>
      <c r="D108" s="207" t="s">
        <v>353</v>
      </c>
      <c r="E108" s="208"/>
      <c r="F108" s="208"/>
      <c r="G108" s="208"/>
      <c r="H108" s="208"/>
      <c r="I108" s="208"/>
      <c r="J108" s="209">
        <f>J441</f>
        <v>0</v>
      </c>
      <c r="K108" s="206"/>
      <c r="L108" s="2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4.85" customHeight="1">
      <c r="A109" s="10"/>
      <c r="B109" s="205"/>
      <c r="C109" s="206"/>
      <c r="D109" s="207" t="s">
        <v>354</v>
      </c>
      <c r="E109" s="208"/>
      <c r="F109" s="208"/>
      <c r="G109" s="208"/>
      <c r="H109" s="208"/>
      <c r="I109" s="208"/>
      <c r="J109" s="209">
        <f>J484</f>
        <v>0</v>
      </c>
      <c r="K109" s="206"/>
      <c r="L109" s="2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21.8" customHeight="1">
      <c r="A110" s="10"/>
      <c r="B110" s="205"/>
      <c r="C110" s="206"/>
      <c r="D110" s="207" t="s">
        <v>355</v>
      </c>
      <c r="E110" s="208"/>
      <c r="F110" s="208"/>
      <c r="G110" s="208"/>
      <c r="H110" s="208"/>
      <c r="I110" s="208"/>
      <c r="J110" s="209">
        <f>J485</f>
        <v>0</v>
      </c>
      <c r="K110" s="206"/>
      <c r="L110" s="2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4.85" customHeight="1">
      <c r="A111" s="10"/>
      <c r="B111" s="205"/>
      <c r="C111" s="206"/>
      <c r="D111" s="207" t="s">
        <v>356</v>
      </c>
      <c r="E111" s="208"/>
      <c r="F111" s="208"/>
      <c r="G111" s="208"/>
      <c r="H111" s="208"/>
      <c r="I111" s="208"/>
      <c r="J111" s="209">
        <f>J514</f>
        <v>0</v>
      </c>
      <c r="K111" s="206"/>
      <c r="L111" s="2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05"/>
      <c r="C112" s="206"/>
      <c r="D112" s="207" t="s">
        <v>357</v>
      </c>
      <c r="E112" s="208"/>
      <c r="F112" s="208"/>
      <c r="G112" s="208"/>
      <c r="H112" s="208"/>
      <c r="I112" s="208"/>
      <c r="J112" s="209">
        <f>J548</f>
        <v>0</v>
      </c>
      <c r="K112" s="206"/>
      <c r="L112" s="2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05"/>
      <c r="C113" s="206"/>
      <c r="D113" s="207" t="s">
        <v>358</v>
      </c>
      <c r="E113" s="208"/>
      <c r="F113" s="208"/>
      <c r="G113" s="208"/>
      <c r="H113" s="208"/>
      <c r="I113" s="208"/>
      <c r="J113" s="209">
        <f>J555</f>
        <v>0</v>
      </c>
      <c r="K113" s="206"/>
      <c r="L113" s="2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05"/>
      <c r="C114" s="206"/>
      <c r="D114" s="207" t="s">
        <v>359</v>
      </c>
      <c r="E114" s="208"/>
      <c r="F114" s="208"/>
      <c r="G114" s="208"/>
      <c r="H114" s="208"/>
      <c r="I114" s="208"/>
      <c r="J114" s="209">
        <f>J564</f>
        <v>0</v>
      </c>
      <c r="K114" s="206"/>
      <c r="L114" s="2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05"/>
      <c r="C115" s="206"/>
      <c r="D115" s="207" t="s">
        <v>360</v>
      </c>
      <c r="E115" s="208"/>
      <c r="F115" s="208"/>
      <c r="G115" s="208"/>
      <c r="H115" s="208"/>
      <c r="I115" s="208"/>
      <c r="J115" s="209">
        <f>J593</f>
        <v>0</v>
      </c>
      <c r="K115" s="206"/>
      <c r="L115" s="2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205"/>
      <c r="C116" s="206"/>
      <c r="D116" s="207" t="s">
        <v>361</v>
      </c>
      <c r="E116" s="208"/>
      <c r="F116" s="208"/>
      <c r="G116" s="208"/>
      <c r="H116" s="208"/>
      <c r="I116" s="208"/>
      <c r="J116" s="209">
        <f>J595</f>
        <v>0</v>
      </c>
      <c r="K116" s="206"/>
      <c r="L116" s="2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9" customFormat="1" ht="24.95" customHeight="1">
      <c r="A117" s="9"/>
      <c r="B117" s="199"/>
      <c r="C117" s="200"/>
      <c r="D117" s="201" t="s">
        <v>362</v>
      </c>
      <c r="E117" s="202"/>
      <c r="F117" s="202"/>
      <c r="G117" s="202"/>
      <c r="H117" s="202"/>
      <c r="I117" s="202"/>
      <c r="J117" s="203">
        <f>J600</f>
        <v>0</v>
      </c>
      <c r="K117" s="200"/>
      <c r="L117" s="204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s="10" customFormat="1" ht="19.9" customHeight="1">
      <c r="A118" s="10"/>
      <c r="B118" s="205"/>
      <c r="C118" s="206"/>
      <c r="D118" s="207" t="s">
        <v>363</v>
      </c>
      <c r="E118" s="208"/>
      <c r="F118" s="208"/>
      <c r="G118" s="208"/>
      <c r="H118" s="208"/>
      <c r="I118" s="208"/>
      <c r="J118" s="209">
        <f>J601</f>
        <v>0</v>
      </c>
      <c r="K118" s="206"/>
      <c r="L118" s="2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205"/>
      <c r="C119" s="206"/>
      <c r="D119" s="207" t="s">
        <v>364</v>
      </c>
      <c r="E119" s="208"/>
      <c r="F119" s="208"/>
      <c r="G119" s="208"/>
      <c r="H119" s="208"/>
      <c r="I119" s="208"/>
      <c r="J119" s="209">
        <f>J607</f>
        <v>0</v>
      </c>
      <c r="K119" s="206"/>
      <c r="L119" s="2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205"/>
      <c r="C120" s="206"/>
      <c r="D120" s="207" t="s">
        <v>365</v>
      </c>
      <c r="E120" s="208"/>
      <c r="F120" s="208"/>
      <c r="G120" s="208"/>
      <c r="H120" s="208"/>
      <c r="I120" s="208"/>
      <c r="J120" s="209">
        <f>J609</f>
        <v>0</v>
      </c>
      <c r="K120" s="206"/>
      <c r="L120" s="2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205"/>
      <c r="C121" s="206"/>
      <c r="D121" s="207" t="s">
        <v>366</v>
      </c>
      <c r="E121" s="208"/>
      <c r="F121" s="208"/>
      <c r="G121" s="208"/>
      <c r="H121" s="208"/>
      <c r="I121" s="208"/>
      <c r="J121" s="209">
        <f>J612</f>
        <v>0</v>
      </c>
      <c r="K121" s="206"/>
      <c r="L121" s="2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205"/>
      <c r="C122" s="206"/>
      <c r="D122" s="207" t="s">
        <v>367</v>
      </c>
      <c r="E122" s="208"/>
      <c r="F122" s="208"/>
      <c r="G122" s="208"/>
      <c r="H122" s="208"/>
      <c r="I122" s="208"/>
      <c r="J122" s="209">
        <f>J615</f>
        <v>0</v>
      </c>
      <c r="K122" s="206"/>
      <c r="L122" s="2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2" customFormat="1" ht="21.8" customHeight="1">
      <c r="A123" s="41"/>
      <c r="B123" s="42"/>
      <c r="C123" s="43"/>
      <c r="D123" s="43"/>
      <c r="E123" s="43"/>
      <c r="F123" s="43"/>
      <c r="G123" s="43"/>
      <c r="H123" s="4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6.95" customHeight="1">
      <c r="A124" s="41"/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1:31" s="2" customFormat="1" ht="29.25" customHeight="1">
      <c r="A125" s="41"/>
      <c r="B125" s="42"/>
      <c r="C125" s="198" t="s">
        <v>133</v>
      </c>
      <c r="D125" s="43"/>
      <c r="E125" s="43"/>
      <c r="F125" s="43"/>
      <c r="G125" s="43"/>
      <c r="H125" s="43"/>
      <c r="I125" s="43"/>
      <c r="J125" s="211">
        <f>ROUND(J126+J127+J128+J129+J130+J131,2)</f>
        <v>0</v>
      </c>
      <c r="K125" s="43"/>
      <c r="L125" s="66"/>
      <c r="N125" s="212" t="s">
        <v>42</v>
      </c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1:65" s="2" customFormat="1" ht="18" customHeight="1">
      <c r="A126" s="41"/>
      <c r="B126" s="42"/>
      <c r="C126" s="43"/>
      <c r="D126" s="147" t="s">
        <v>134</v>
      </c>
      <c r="E126" s="140"/>
      <c r="F126" s="140"/>
      <c r="G126" s="43"/>
      <c r="H126" s="43"/>
      <c r="I126" s="43"/>
      <c r="J126" s="141">
        <v>0</v>
      </c>
      <c r="K126" s="43"/>
      <c r="L126" s="213"/>
      <c r="M126" s="214"/>
      <c r="N126" s="215" t="s">
        <v>43</v>
      </c>
      <c r="O126" s="214"/>
      <c r="P126" s="214"/>
      <c r="Q126" s="214"/>
      <c r="R126" s="214"/>
      <c r="S126" s="216"/>
      <c r="T126" s="216"/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  <c r="AF126" s="214"/>
      <c r="AG126" s="214"/>
      <c r="AH126" s="214"/>
      <c r="AI126" s="214"/>
      <c r="AJ126" s="214"/>
      <c r="AK126" s="214"/>
      <c r="AL126" s="214"/>
      <c r="AM126" s="214"/>
      <c r="AN126" s="214"/>
      <c r="AO126" s="214"/>
      <c r="AP126" s="214"/>
      <c r="AQ126" s="214"/>
      <c r="AR126" s="214"/>
      <c r="AS126" s="214"/>
      <c r="AT126" s="214"/>
      <c r="AU126" s="214"/>
      <c r="AV126" s="214"/>
      <c r="AW126" s="214"/>
      <c r="AX126" s="214"/>
      <c r="AY126" s="217" t="s">
        <v>135</v>
      </c>
      <c r="AZ126" s="214"/>
      <c r="BA126" s="214"/>
      <c r="BB126" s="214"/>
      <c r="BC126" s="214"/>
      <c r="BD126" s="214"/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217" t="s">
        <v>86</v>
      </c>
      <c r="BK126" s="214"/>
      <c r="BL126" s="214"/>
      <c r="BM126" s="214"/>
    </row>
    <row r="127" spans="1:65" s="2" customFormat="1" ht="18" customHeight="1">
      <c r="A127" s="41"/>
      <c r="B127" s="42"/>
      <c r="C127" s="43"/>
      <c r="D127" s="147" t="s">
        <v>136</v>
      </c>
      <c r="E127" s="140"/>
      <c r="F127" s="140"/>
      <c r="G127" s="43"/>
      <c r="H127" s="43"/>
      <c r="I127" s="43"/>
      <c r="J127" s="141">
        <v>0</v>
      </c>
      <c r="K127" s="43"/>
      <c r="L127" s="213"/>
      <c r="M127" s="214"/>
      <c r="N127" s="215" t="s">
        <v>43</v>
      </c>
      <c r="O127" s="214"/>
      <c r="P127" s="214"/>
      <c r="Q127" s="214"/>
      <c r="R127" s="214"/>
      <c r="S127" s="216"/>
      <c r="T127" s="216"/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  <c r="AF127" s="214"/>
      <c r="AG127" s="214"/>
      <c r="AH127" s="214"/>
      <c r="AI127" s="214"/>
      <c r="AJ127" s="214"/>
      <c r="AK127" s="214"/>
      <c r="AL127" s="214"/>
      <c r="AM127" s="214"/>
      <c r="AN127" s="214"/>
      <c r="AO127" s="214"/>
      <c r="AP127" s="214"/>
      <c r="AQ127" s="214"/>
      <c r="AR127" s="214"/>
      <c r="AS127" s="214"/>
      <c r="AT127" s="214"/>
      <c r="AU127" s="214"/>
      <c r="AV127" s="214"/>
      <c r="AW127" s="214"/>
      <c r="AX127" s="214"/>
      <c r="AY127" s="217" t="s">
        <v>135</v>
      </c>
      <c r="AZ127" s="214"/>
      <c r="BA127" s="214"/>
      <c r="BB127" s="214"/>
      <c r="BC127" s="214"/>
      <c r="BD127" s="214"/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217" t="s">
        <v>86</v>
      </c>
      <c r="BK127" s="214"/>
      <c r="BL127" s="214"/>
      <c r="BM127" s="214"/>
    </row>
    <row r="128" spans="1:65" s="2" customFormat="1" ht="18" customHeight="1">
      <c r="A128" s="41"/>
      <c r="B128" s="42"/>
      <c r="C128" s="43"/>
      <c r="D128" s="147" t="s">
        <v>137</v>
      </c>
      <c r="E128" s="140"/>
      <c r="F128" s="140"/>
      <c r="G128" s="43"/>
      <c r="H128" s="43"/>
      <c r="I128" s="43"/>
      <c r="J128" s="141">
        <v>0</v>
      </c>
      <c r="K128" s="43"/>
      <c r="L128" s="213"/>
      <c r="M128" s="214"/>
      <c r="N128" s="215" t="s">
        <v>43</v>
      </c>
      <c r="O128" s="214"/>
      <c r="P128" s="214"/>
      <c r="Q128" s="214"/>
      <c r="R128" s="214"/>
      <c r="S128" s="216"/>
      <c r="T128" s="216"/>
      <c r="U128" s="216"/>
      <c r="V128" s="216"/>
      <c r="W128" s="216"/>
      <c r="X128" s="216"/>
      <c r="Y128" s="216"/>
      <c r="Z128" s="216"/>
      <c r="AA128" s="216"/>
      <c r="AB128" s="216"/>
      <c r="AC128" s="216"/>
      <c r="AD128" s="216"/>
      <c r="AE128" s="216"/>
      <c r="AF128" s="214"/>
      <c r="AG128" s="214"/>
      <c r="AH128" s="214"/>
      <c r="AI128" s="214"/>
      <c r="AJ128" s="214"/>
      <c r="AK128" s="214"/>
      <c r="AL128" s="214"/>
      <c r="AM128" s="214"/>
      <c r="AN128" s="214"/>
      <c r="AO128" s="214"/>
      <c r="AP128" s="214"/>
      <c r="AQ128" s="214"/>
      <c r="AR128" s="214"/>
      <c r="AS128" s="214"/>
      <c r="AT128" s="214"/>
      <c r="AU128" s="214"/>
      <c r="AV128" s="214"/>
      <c r="AW128" s="214"/>
      <c r="AX128" s="214"/>
      <c r="AY128" s="217" t="s">
        <v>135</v>
      </c>
      <c r="AZ128" s="214"/>
      <c r="BA128" s="214"/>
      <c r="BB128" s="214"/>
      <c r="BC128" s="214"/>
      <c r="BD128" s="214"/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217" t="s">
        <v>86</v>
      </c>
      <c r="BK128" s="214"/>
      <c r="BL128" s="214"/>
      <c r="BM128" s="214"/>
    </row>
    <row r="129" spans="1:65" s="2" customFormat="1" ht="18" customHeight="1">
      <c r="A129" s="41"/>
      <c r="B129" s="42"/>
      <c r="C129" s="43"/>
      <c r="D129" s="147" t="s">
        <v>138</v>
      </c>
      <c r="E129" s="140"/>
      <c r="F129" s="140"/>
      <c r="G129" s="43"/>
      <c r="H129" s="43"/>
      <c r="I129" s="43"/>
      <c r="J129" s="141">
        <v>0</v>
      </c>
      <c r="K129" s="43"/>
      <c r="L129" s="213"/>
      <c r="M129" s="214"/>
      <c r="N129" s="215" t="s">
        <v>43</v>
      </c>
      <c r="O129" s="214"/>
      <c r="P129" s="214"/>
      <c r="Q129" s="214"/>
      <c r="R129" s="214"/>
      <c r="S129" s="216"/>
      <c r="T129" s="216"/>
      <c r="U129" s="216"/>
      <c r="V129" s="216"/>
      <c r="W129" s="216"/>
      <c r="X129" s="216"/>
      <c r="Y129" s="216"/>
      <c r="Z129" s="216"/>
      <c r="AA129" s="216"/>
      <c r="AB129" s="216"/>
      <c r="AC129" s="216"/>
      <c r="AD129" s="216"/>
      <c r="AE129" s="216"/>
      <c r="AF129" s="214"/>
      <c r="AG129" s="214"/>
      <c r="AH129" s="214"/>
      <c r="AI129" s="214"/>
      <c r="AJ129" s="214"/>
      <c r="AK129" s="214"/>
      <c r="AL129" s="214"/>
      <c r="AM129" s="214"/>
      <c r="AN129" s="214"/>
      <c r="AO129" s="214"/>
      <c r="AP129" s="214"/>
      <c r="AQ129" s="214"/>
      <c r="AR129" s="214"/>
      <c r="AS129" s="214"/>
      <c r="AT129" s="214"/>
      <c r="AU129" s="214"/>
      <c r="AV129" s="214"/>
      <c r="AW129" s="214"/>
      <c r="AX129" s="214"/>
      <c r="AY129" s="217" t="s">
        <v>135</v>
      </c>
      <c r="AZ129" s="214"/>
      <c r="BA129" s="214"/>
      <c r="BB129" s="214"/>
      <c r="BC129" s="214"/>
      <c r="BD129" s="214"/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217" t="s">
        <v>86</v>
      </c>
      <c r="BK129" s="214"/>
      <c r="BL129" s="214"/>
      <c r="BM129" s="214"/>
    </row>
    <row r="130" spans="1:65" s="2" customFormat="1" ht="18" customHeight="1">
      <c r="A130" s="41"/>
      <c r="B130" s="42"/>
      <c r="C130" s="43"/>
      <c r="D130" s="147" t="s">
        <v>139</v>
      </c>
      <c r="E130" s="140"/>
      <c r="F130" s="140"/>
      <c r="G130" s="43"/>
      <c r="H130" s="43"/>
      <c r="I130" s="43"/>
      <c r="J130" s="141">
        <v>0</v>
      </c>
      <c r="K130" s="43"/>
      <c r="L130" s="213"/>
      <c r="M130" s="214"/>
      <c r="N130" s="215" t="s">
        <v>43</v>
      </c>
      <c r="O130" s="214"/>
      <c r="P130" s="214"/>
      <c r="Q130" s="214"/>
      <c r="R130" s="214"/>
      <c r="S130" s="216"/>
      <c r="T130" s="216"/>
      <c r="U130" s="216"/>
      <c r="V130" s="216"/>
      <c r="W130" s="216"/>
      <c r="X130" s="216"/>
      <c r="Y130" s="216"/>
      <c r="Z130" s="216"/>
      <c r="AA130" s="216"/>
      <c r="AB130" s="216"/>
      <c r="AC130" s="216"/>
      <c r="AD130" s="216"/>
      <c r="AE130" s="216"/>
      <c r="AF130" s="214"/>
      <c r="AG130" s="214"/>
      <c r="AH130" s="214"/>
      <c r="AI130" s="214"/>
      <c r="AJ130" s="214"/>
      <c r="AK130" s="214"/>
      <c r="AL130" s="214"/>
      <c r="AM130" s="214"/>
      <c r="AN130" s="214"/>
      <c r="AO130" s="214"/>
      <c r="AP130" s="214"/>
      <c r="AQ130" s="214"/>
      <c r="AR130" s="214"/>
      <c r="AS130" s="214"/>
      <c r="AT130" s="214"/>
      <c r="AU130" s="214"/>
      <c r="AV130" s="214"/>
      <c r="AW130" s="214"/>
      <c r="AX130" s="214"/>
      <c r="AY130" s="217" t="s">
        <v>135</v>
      </c>
      <c r="AZ130" s="214"/>
      <c r="BA130" s="214"/>
      <c r="BB130" s="214"/>
      <c r="BC130" s="214"/>
      <c r="BD130" s="214"/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217" t="s">
        <v>86</v>
      </c>
      <c r="BK130" s="214"/>
      <c r="BL130" s="214"/>
      <c r="BM130" s="214"/>
    </row>
    <row r="131" spans="1:65" s="2" customFormat="1" ht="18" customHeight="1">
      <c r="A131" s="41"/>
      <c r="B131" s="42"/>
      <c r="C131" s="43"/>
      <c r="D131" s="140" t="s">
        <v>140</v>
      </c>
      <c r="E131" s="43"/>
      <c r="F131" s="43"/>
      <c r="G131" s="43"/>
      <c r="H131" s="43"/>
      <c r="I131" s="43"/>
      <c r="J131" s="141">
        <f>ROUND(J30*T131,2)</f>
        <v>0</v>
      </c>
      <c r="K131" s="43"/>
      <c r="L131" s="213"/>
      <c r="M131" s="214"/>
      <c r="N131" s="215" t="s">
        <v>43</v>
      </c>
      <c r="O131" s="214"/>
      <c r="P131" s="214"/>
      <c r="Q131" s="214"/>
      <c r="R131" s="214"/>
      <c r="S131" s="216"/>
      <c r="T131" s="216"/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  <c r="AF131" s="214"/>
      <c r="AG131" s="214"/>
      <c r="AH131" s="214"/>
      <c r="AI131" s="214"/>
      <c r="AJ131" s="214"/>
      <c r="AK131" s="214"/>
      <c r="AL131" s="214"/>
      <c r="AM131" s="214"/>
      <c r="AN131" s="214"/>
      <c r="AO131" s="214"/>
      <c r="AP131" s="214"/>
      <c r="AQ131" s="214"/>
      <c r="AR131" s="214"/>
      <c r="AS131" s="214"/>
      <c r="AT131" s="214"/>
      <c r="AU131" s="214"/>
      <c r="AV131" s="214"/>
      <c r="AW131" s="214"/>
      <c r="AX131" s="214"/>
      <c r="AY131" s="217" t="s">
        <v>141</v>
      </c>
      <c r="AZ131" s="214"/>
      <c r="BA131" s="214"/>
      <c r="BB131" s="214"/>
      <c r="BC131" s="214"/>
      <c r="BD131" s="214"/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217" t="s">
        <v>86</v>
      </c>
      <c r="BK131" s="214"/>
      <c r="BL131" s="214"/>
      <c r="BM131" s="214"/>
    </row>
    <row r="132" spans="1:31" s="2" customFormat="1" ht="12">
      <c r="A132" s="41"/>
      <c r="B132" s="42"/>
      <c r="C132" s="43"/>
      <c r="D132" s="43"/>
      <c r="E132" s="43"/>
      <c r="F132" s="43"/>
      <c r="G132" s="43"/>
      <c r="H132" s="43"/>
      <c r="I132" s="43"/>
      <c r="J132" s="43"/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29.25" customHeight="1">
      <c r="A133" s="41"/>
      <c r="B133" s="42"/>
      <c r="C133" s="151" t="s">
        <v>100</v>
      </c>
      <c r="D133" s="152"/>
      <c r="E133" s="152"/>
      <c r="F133" s="152"/>
      <c r="G133" s="152"/>
      <c r="H133" s="152"/>
      <c r="I133" s="152"/>
      <c r="J133" s="153">
        <f>ROUND(J96+J125,2)</f>
        <v>0</v>
      </c>
      <c r="K133" s="152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6.95" customHeight="1">
      <c r="A134" s="41"/>
      <c r="B134" s="69"/>
      <c r="C134" s="70"/>
      <c r="D134" s="70"/>
      <c r="E134" s="70"/>
      <c r="F134" s="70"/>
      <c r="G134" s="70"/>
      <c r="H134" s="70"/>
      <c r="I134" s="70"/>
      <c r="J134" s="70"/>
      <c r="K134" s="70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8" spans="1:31" s="2" customFormat="1" ht="6.95" customHeight="1">
      <c r="A138" s="41"/>
      <c r="B138" s="71"/>
      <c r="C138" s="72"/>
      <c r="D138" s="72"/>
      <c r="E138" s="72"/>
      <c r="F138" s="72"/>
      <c r="G138" s="72"/>
      <c r="H138" s="72"/>
      <c r="I138" s="72"/>
      <c r="J138" s="72"/>
      <c r="K138" s="72"/>
      <c r="L138" s="66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</row>
    <row r="139" spans="1:31" s="2" customFormat="1" ht="24.95" customHeight="1">
      <c r="A139" s="41"/>
      <c r="B139" s="42"/>
      <c r="C139" s="24" t="s">
        <v>142</v>
      </c>
      <c r="D139" s="43"/>
      <c r="E139" s="43"/>
      <c r="F139" s="43"/>
      <c r="G139" s="43"/>
      <c r="H139" s="43"/>
      <c r="I139" s="43"/>
      <c r="J139" s="43"/>
      <c r="K139" s="43"/>
      <c r="L139" s="66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</row>
    <row r="140" spans="1:31" s="2" customFormat="1" ht="6.95" customHeight="1">
      <c r="A140" s="41"/>
      <c r="B140" s="42"/>
      <c r="C140" s="43"/>
      <c r="D140" s="43"/>
      <c r="E140" s="43"/>
      <c r="F140" s="43"/>
      <c r="G140" s="43"/>
      <c r="H140" s="43"/>
      <c r="I140" s="43"/>
      <c r="J140" s="43"/>
      <c r="K140" s="43"/>
      <c r="L140" s="66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</row>
    <row r="141" spans="1:31" s="2" customFormat="1" ht="12" customHeight="1">
      <c r="A141" s="41"/>
      <c r="B141" s="42"/>
      <c r="C141" s="33" t="s">
        <v>16</v>
      </c>
      <c r="D141" s="43"/>
      <c r="E141" s="43"/>
      <c r="F141" s="43"/>
      <c r="G141" s="43"/>
      <c r="H141" s="43"/>
      <c r="I141" s="43"/>
      <c r="J141" s="43"/>
      <c r="K141" s="43"/>
      <c r="L141" s="66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</row>
    <row r="142" spans="1:31" s="2" customFormat="1" ht="16.5" customHeight="1">
      <c r="A142" s="41"/>
      <c r="B142" s="42"/>
      <c r="C142" s="43"/>
      <c r="D142" s="43"/>
      <c r="E142" s="195" t="str">
        <f>E7</f>
        <v>FVE na střechách objektů ČEPRO a.s. - Cerekvice</v>
      </c>
      <c r="F142" s="33"/>
      <c r="G142" s="33"/>
      <c r="H142" s="33"/>
      <c r="I142" s="43"/>
      <c r="J142" s="43"/>
      <c r="K142" s="43"/>
      <c r="L142" s="66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</row>
    <row r="143" spans="1:31" s="2" customFormat="1" ht="12" customHeight="1">
      <c r="A143" s="41"/>
      <c r="B143" s="42"/>
      <c r="C143" s="33" t="s">
        <v>119</v>
      </c>
      <c r="D143" s="43"/>
      <c r="E143" s="43"/>
      <c r="F143" s="43"/>
      <c r="G143" s="43"/>
      <c r="H143" s="43"/>
      <c r="I143" s="43"/>
      <c r="J143" s="43"/>
      <c r="K143" s="43"/>
      <c r="L143" s="66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</row>
    <row r="144" spans="1:31" s="2" customFormat="1" ht="16.5" customHeight="1">
      <c r="A144" s="41"/>
      <c r="B144" s="42"/>
      <c r="C144" s="43"/>
      <c r="D144" s="43"/>
      <c r="E144" s="79" t="str">
        <f>E9</f>
        <v>112/2020/sk - FVE - na objektech č.88,č.96,č.97</v>
      </c>
      <c r="F144" s="43"/>
      <c r="G144" s="43"/>
      <c r="H144" s="43"/>
      <c r="I144" s="43"/>
      <c r="J144" s="43"/>
      <c r="K144" s="43"/>
      <c r="L144" s="66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</row>
    <row r="145" spans="1:31" s="2" customFormat="1" ht="6.95" customHeight="1">
      <c r="A145" s="41"/>
      <c r="B145" s="42"/>
      <c r="C145" s="43"/>
      <c r="D145" s="43"/>
      <c r="E145" s="43"/>
      <c r="F145" s="43"/>
      <c r="G145" s="43"/>
      <c r="H145" s="43"/>
      <c r="I145" s="43"/>
      <c r="J145" s="43"/>
      <c r="K145" s="43"/>
      <c r="L145" s="66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</row>
    <row r="146" spans="1:31" s="2" customFormat="1" ht="12" customHeight="1">
      <c r="A146" s="41"/>
      <c r="B146" s="42"/>
      <c r="C146" s="33" t="s">
        <v>20</v>
      </c>
      <c r="D146" s="43"/>
      <c r="E146" s="43"/>
      <c r="F146" s="28" t="str">
        <f>F12</f>
        <v>Želkovice 72,Hořiněves</v>
      </c>
      <c r="G146" s="43"/>
      <c r="H146" s="43"/>
      <c r="I146" s="33" t="s">
        <v>22</v>
      </c>
      <c r="J146" s="82" t="str">
        <f>IF(J12="","",J12)</f>
        <v>17. 5. 2021</v>
      </c>
      <c r="K146" s="43"/>
      <c r="L146" s="66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</row>
    <row r="147" spans="1:31" s="2" customFormat="1" ht="6.95" customHeight="1">
      <c r="A147" s="41"/>
      <c r="B147" s="42"/>
      <c r="C147" s="43"/>
      <c r="D147" s="43"/>
      <c r="E147" s="43"/>
      <c r="F147" s="43"/>
      <c r="G147" s="43"/>
      <c r="H147" s="43"/>
      <c r="I147" s="43"/>
      <c r="J147" s="43"/>
      <c r="K147" s="43"/>
      <c r="L147" s="66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</row>
    <row r="148" spans="1:31" s="2" customFormat="1" ht="15.15" customHeight="1">
      <c r="A148" s="41"/>
      <c r="B148" s="42"/>
      <c r="C148" s="33" t="s">
        <v>24</v>
      </c>
      <c r="D148" s="43"/>
      <c r="E148" s="43"/>
      <c r="F148" s="28" t="str">
        <f>E15</f>
        <v>ČEPRO,a.s.,Dělnická 213/12,Praha 7</v>
      </c>
      <c r="G148" s="43"/>
      <c r="H148" s="43"/>
      <c r="I148" s="33" t="s">
        <v>30</v>
      </c>
      <c r="J148" s="37" t="str">
        <f>E21</f>
        <v xml:space="preserve"> </v>
      </c>
      <c r="K148" s="43"/>
      <c r="L148" s="66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</row>
    <row r="149" spans="1:31" s="2" customFormat="1" ht="15.15" customHeight="1">
      <c r="A149" s="41"/>
      <c r="B149" s="42"/>
      <c r="C149" s="33" t="s">
        <v>28</v>
      </c>
      <c r="D149" s="43"/>
      <c r="E149" s="43"/>
      <c r="F149" s="28" t="str">
        <f>IF(E18="","",E18)</f>
        <v>Vyplň údaj</v>
      </c>
      <c r="G149" s="43"/>
      <c r="H149" s="43"/>
      <c r="I149" s="33" t="s">
        <v>33</v>
      </c>
      <c r="J149" s="37" t="str">
        <f>E24</f>
        <v>Ing.Myšík Petr</v>
      </c>
      <c r="K149" s="43"/>
      <c r="L149" s="66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</row>
    <row r="150" spans="1:31" s="2" customFormat="1" ht="10.3" customHeight="1">
      <c r="A150" s="41"/>
      <c r="B150" s="42"/>
      <c r="C150" s="43"/>
      <c r="D150" s="43"/>
      <c r="E150" s="43"/>
      <c r="F150" s="43"/>
      <c r="G150" s="43"/>
      <c r="H150" s="43"/>
      <c r="I150" s="43"/>
      <c r="J150" s="43"/>
      <c r="K150" s="43"/>
      <c r="L150" s="66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</row>
    <row r="151" spans="1:31" s="11" customFormat="1" ht="29.25" customHeight="1">
      <c r="A151" s="219"/>
      <c r="B151" s="220"/>
      <c r="C151" s="221" t="s">
        <v>143</v>
      </c>
      <c r="D151" s="222" t="s">
        <v>63</v>
      </c>
      <c r="E151" s="222" t="s">
        <v>59</v>
      </c>
      <c r="F151" s="222" t="s">
        <v>60</v>
      </c>
      <c r="G151" s="222" t="s">
        <v>144</v>
      </c>
      <c r="H151" s="222" t="s">
        <v>145</v>
      </c>
      <c r="I151" s="222" t="s">
        <v>146</v>
      </c>
      <c r="J151" s="223" t="s">
        <v>124</v>
      </c>
      <c r="K151" s="224" t="s">
        <v>147</v>
      </c>
      <c r="L151" s="225"/>
      <c r="M151" s="103" t="s">
        <v>1</v>
      </c>
      <c r="N151" s="104" t="s">
        <v>42</v>
      </c>
      <c r="O151" s="104" t="s">
        <v>148</v>
      </c>
      <c r="P151" s="104" t="s">
        <v>149</v>
      </c>
      <c r="Q151" s="104" t="s">
        <v>150</v>
      </c>
      <c r="R151" s="104" t="s">
        <v>151</v>
      </c>
      <c r="S151" s="104" t="s">
        <v>152</v>
      </c>
      <c r="T151" s="105" t="s">
        <v>153</v>
      </c>
      <c r="U151" s="219"/>
      <c r="V151" s="219"/>
      <c r="W151" s="219"/>
      <c r="X151" s="219"/>
      <c r="Y151" s="219"/>
      <c r="Z151" s="219"/>
      <c r="AA151" s="219"/>
      <c r="AB151" s="219"/>
      <c r="AC151" s="219"/>
      <c r="AD151" s="219"/>
      <c r="AE151" s="219"/>
    </row>
    <row r="152" spans="1:63" s="2" customFormat="1" ht="22.8" customHeight="1">
      <c r="A152" s="41"/>
      <c r="B152" s="42"/>
      <c r="C152" s="110" t="s">
        <v>154</v>
      </c>
      <c r="D152" s="43"/>
      <c r="E152" s="43"/>
      <c r="F152" s="43"/>
      <c r="G152" s="43"/>
      <c r="H152" s="43"/>
      <c r="I152" s="43"/>
      <c r="J152" s="226">
        <f>BK152</f>
        <v>0</v>
      </c>
      <c r="K152" s="43"/>
      <c r="L152" s="44"/>
      <c r="M152" s="106"/>
      <c r="N152" s="227"/>
      <c r="O152" s="107"/>
      <c r="P152" s="228">
        <f>P153+P600</f>
        <v>0</v>
      </c>
      <c r="Q152" s="107"/>
      <c r="R152" s="228">
        <f>R153+R600</f>
        <v>26.133087299999996</v>
      </c>
      <c r="S152" s="107"/>
      <c r="T152" s="229">
        <f>T153+T600</f>
        <v>0.6928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18" t="s">
        <v>77</v>
      </c>
      <c r="AU152" s="18" t="s">
        <v>126</v>
      </c>
      <c r="BK152" s="230">
        <f>BK153+BK600</f>
        <v>0</v>
      </c>
    </row>
    <row r="153" spans="1:63" s="12" customFormat="1" ht="25.9" customHeight="1">
      <c r="A153" s="12"/>
      <c r="B153" s="231"/>
      <c r="C153" s="232"/>
      <c r="D153" s="233" t="s">
        <v>77</v>
      </c>
      <c r="E153" s="234" t="s">
        <v>155</v>
      </c>
      <c r="F153" s="234" t="s">
        <v>156</v>
      </c>
      <c r="G153" s="232"/>
      <c r="H153" s="232"/>
      <c r="I153" s="235"/>
      <c r="J153" s="236">
        <f>BK153</f>
        <v>0</v>
      </c>
      <c r="K153" s="232"/>
      <c r="L153" s="237"/>
      <c r="M153" s="238"/>
      <c r="N153" s="239"/>
      <c r="O153" s="239"/>
      <c r="P153" s="240">
        <f>P154+P172+P199+P211+P298+P379+P412+P548+P555+P564+P593+P595</f>
        <v>0</v>
      </c>
      <c r="Q153" s="239"/>
      <c r="R153" s="240">
        <f>R154+R172+R199+R211+R298+R379+R412+R548+R555+R564+R593+R595</f>
        <v>26.133087299999996</v>
      </c>
      <c r="S153" s="239"/>
      <c r="T153" s="241">
        <f>T154+T172+T199+T211+T298+T379+T412+T548+T555+T564+T593+T595</f>
        <v>0.6928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42" t="s">
        <v>157</v>
      </c>
      <c r="AT153" s="243" t="s">
        <v>77</v>
      </c>
      <c r="AU153" s="243" t="s">
        <v>78</v>
      </c>
      <c r="AY153" s="242" t="s">
        <v>158</v>
      </c>
      <c r="BK153" s="244">
        <f>BK154+BK172+BK199+BK211+BK298+BK379+BK412+BK548+BK555+BK564+BK593+BK595</f>
        <v>0</v>
      </c>
    </row>
    <row r="154" spans="1:63" s="12" customFormat="1" ht="22.8" customHeight="1">
      <c r="A154" s="12"/>
      <c r="B154" s="231"/>
      <c r="C154" s="232"/>
      <c r="D154" s="233" t="s">
        <v>77</v>
      </c>
      <c r="E154" s="245" t="s">
        <v>159</v>
      </c>
      <c r="F154" s="245" t="s">
        <v>368</v>
      </c>
      <c r="G154" s="232"/>
      <c r="H154" s="232"/>
      <c r="I154" s="235"/>
      <c r="J154" s="246">
        <f>BK154</f>
        <v>0</v>
      </c>
      <c r="K154" s="232"/>
      <c r="L154" s="237"/>
      <c r="M154" s="238"/>
      <c r="N154" s="239"/>
      <c r="O154" s="239"/>
      <c r="P154" s="240">
        <f>SUM(P155:P171)</f>
        <v>0</v>
      </c>
      <c r="Q154" s="239"/>
      <c r="R154" s="240">
        <f>SUM(R155:R171)</f>
        <v>8.85</v>
      </c>
      <c r="S154" s="239"/>
      <c r="T154" s="241">
        <f>SUM(T155:T171)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42" t="s">
        <v>157</v>
      </c>
      <c r="AT154" s="243" t="s">
        <v>77</v>
      </c>
      <c r="AU154" s="243" t="s">
        <v>86</v>
      </c>
      <c r="AY154" s="242" t="s">
        <v>158</v>
      </c>
      <c r="BK154" s="244">
        <f>SUM(BK155:BK171)</f>
        <v>0</v>
      </c>
    </row>
    <row r="155" spans="1:65" s="2" customFormat="1" ht="24.15" customHeight="1">
      <c r="A155" s="41"/>
      <c r="B155" s="42"/>
      <c r="C155" s="247" t="s">
        <v>86</v>
      </c>
      <c r="D155" s="247" t="s">
        <v>161</v>
      </c>
      <c r="E155" s="248" t="s">
        <v>369</v>
      </c>
      <c r="F155" s="249" t="s">
        <v>370</v>
      </c>
      <c r="G155" s="250" t="s">
        <v>164</v>
      </c>
      <c r="H155" s="251">
        <v>590</v>
      </c>
      <c r="I155" s="252"/>
      <c r="J155" s="253">
        <f>ROUND(I155*H155,2)</f>
        <v>0</v>
      </c>
      <c r="K155" s="254"/>
      <c r="L155" s="44"/>
      <c r="M155" s="255" t="s">
        <v>1</v>
      </c>
      <c r="N155" s="256" t="s">
        <v>43</v>
      </c>
      <c r="O155" s="94"/>
      <c r="P155" s="257">
        <f>O155*H155</f>
        <v>0</v>
      </c>
      <c r="Q155" s="257">
        <v>0</v>
      </c>
      <c r="R155" s="257">
        <f>Q155*H155</f>
        <v>0</v>
      </c>
      <c r="S155" s="257">
        <v>0</v>
      </c>
      <c r="T155" s="258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59" t="s">
        <v>165</v>
      </c>
      <c r="AT155" s="259" t="s">
        <v>161</v>
      </c>
      <c r="AU155" s="259" t="s">
        <v>88</v>
      </c>
      <c r="AY155" s="18" t="s">
        <v>158</v>
      </c>
      <c r="BE155" s="146">
        <f>IF(N155="základní",J155,0)</f>
        <v>0</v>
      </c>
      <c r="BF155" s="146">
        <f>IF(N155="snížená",J155,0)</f>
        <v>0</v>
      </c>
      <c r="BG155" s="146">
        <f>IF(N155="zákl. přenesená",J155,0)</f>
        <v>0</v>
      </c>
      <c r="BH155" s="146">
        <f>IF(N155="sníž. přenesená",J155,0)</f>
        <v>0</v>
      </c>
      <c r="BI155" s="146">
        <f>IF(N155="nulová",J155,0)</f>
        <v>0</v>
      </c>
      <c r="BJ155" s="18" t="s">
        <v>86</v>
      </c>
      <c r="BK155" s="146">
        <f>ROUND(I155*H155,2)</f>
        <v>0</v>
      </c>
      <c r="BL155" s="18" t="s">
        <v>165</v>
      </c>
      <c r="BM155" s="259" t="s">
        <v>371</v>
      </c>
    </row>
    <row r="156" spans="1:51" s="13" customFormat="1" ht="12">
      <c r="A156" s="13"/>
      <c r="B156" s="260"/>
      <c r="C156" s="261"/>
      <c r="D156" s="262" t="s">
        <v>167</v>
      </c>
      <c r="E156" s="263" t="s">
        <v>1</v>
      </c>
      <c r="F156" s="264" t="s">
        <v>372</v>
      </c>
      <c r="G156" s="261"/>
      <c r="H156" s="263" t="s">
        <v>1</v>
      </c>
      <c r="I156" s="265"/>
      <c r="J156" s="261"/>
      <c r="K156" s="261"/>
      <c r="L156" s="266"/>
      <c r="M156" s="267"/>
      <c r="N156" s="268"/>
      <c r="O156" s="268"/>
      <c r="P156" s="268"/>
      <c r="Q156" s="268"/>
      <c r="R156" s="268"/>
      <c r="S156" s="268"/>
      <c r="T156" s="26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70" t="s">
        <v>167</v>
      </c>
      <c r="AU156" s="270" t="s">
        <v>88</v>
      </c>
      <c r="AV156" s="13" t="s">
        <v>86</v>
      </c>
      <c r="AW156" s="13" t="s">
        <v>32</v>
      </c>
      <c r="AX156" s="13" t="s">
        <v>78</v>
      </c>
      <c r="AY156" s="270" t="s">
        <v>158</v>
      </c>
    </row>
    <row r="157" spans="1:51" s="14" customFormat="1" ht="12">
      <c r="A157" s="14"/>
      <c r="B157" s="271"/>
      <c r="C157" s="272"/>
      <c r="D157" s="262" t="s">
        <v>167</v>
      </c>
      <c r="E157" s="273" t="s">
        <v>1</v>
      </c>
      <c r="F157" s="274" t="s">
        <v>373</v>
      </c>
      <c r="G157" s="272"/>
      <c r="H157" s="275">
        <v>336</v>
      </c>
      <c r="I157" s="276"/>
      <c r="J157" s="272"/>
      <c r="K157" s="272"/>
      <c r="L157" s="277"/>
      <c r="M157" s="278"/>
      <c r="N157" s="279"/>
      <c r="O157" s="279"/>
      <c r="P157" s="279"/>
      <c r="Q157" s="279"/>
      <c r="R157" s="279"/>
      <c r="S157" s="279"/>
      <c r="T157" s="280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81" t="s">
        <v>167</v>
      </c>
      <c r="AU157" s="281" t="s">
        <v>88</v>
      </c>
      <c r="AV157" s="14" t="s">
        <v>88</v>
      </c>
      <c r="AW157" s="14" t="s">
        <v>32</v>
      </c>
      <c r="AX157" s="14" t="s">
        <v>78</v>
      </c>
      <c r="AY157" s="281" t="s">
        <v>158</v>
      </c>
    </row>
    <row r="158" spans="1:51" s="13" customFormat="1" ht="12">
      <c r="A158" s="13"/>
      <c r="B158" s="260"/>
      <c r="C158" s="261"/>
      <c r="D158" s="262" t="s">
        <v>167</v>
      </c>
      <c r="E158" s="263" t="s">
        <v>1</v>
      </c>
      <c r="F158" s="264" t="s">
        <v>374</v>
      </c>
      <c r="G158" s="261"/>
      <c r="H158" s="263" t="s">
        <v>1</v>
      </c>
      <c r="I158" s="265"/>
      <c r="J158" s="261"/>
      <c r="K158" s="261"/>
      <c r="L158" s="266"/>
      <c r="M158" s="267"/>
      <c r="N158" s="268"/>
      <c r="O158" s="268"/>
      <c r="P158" s="268"/>
      <c r="Q158" s="268"/>
      <c r="R158" s="268"/>
      <c r="S158" s="268"/>
      <c r="T158" s="26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70" t="s">
        <v>167</v>
      </c>
      <c r="AU158" s="270" t="s">
        <v>88</v>
      </c>
      <c r="AV158" s="13" t="s">
        <v>86</v>
      </c>
      <c r="AW158" s="13" t="s">
        <v>32</v>
      </c>
      <c r="AX158" s="13" t="s">
        <v>78</v>
      </c>
      <c r="AY158" s="270" t="s">
        <v>158</v>
      </c>
    </row>
    <row r="159" spans="1:51" s="14" customFormat="1" ht="12">
      <c r="A159" s="14"/>
      <c r="B159" s="271"/>
      <c r="C159" s="272"/>
      <c r="D159" s="262" t="s">
        <v>167</v>
      </c>
      <c r="E159" s="273" t="s">
        <v>1</v>
      </c>
      <c r="F159" s="274" t="s">
        <v>301</v>
      </c>
      <c r="G159" s="272"/>
      <c r="H159" s="275">
        <v>80</v>
      </c>
      <c r="I159" s="276"/>
      <c r="J159" s="272"/>
      <c r="K159" s="272"/>
      <c r="L159" s="277"/>
      <c r="M159" s="278"/>
      <c r="N159" s="279"/>
      <c r="O159" s="279"/>
      <c r="P159" s="279"/>
      <c r="Q159" s="279"/>
      <c r="R159" s="279"/>
      <c r="S159" s="279"/>
      <c r="T159" s="280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81" t="s">
        <v>167</v>
      </c>
      <c r="AU159" s="281" t="s">
        <v>88</v>
      </c>
      <c r="AV159" s="14" t="s">
        <v>88</v>
      </c>
      <c r="AW159" s="14" t="s">
        <v>32</v>
      </c>
      <c r="AX159" s="14" t="s">
        <v>78</v>
      </c>
      <c r="AY159" s="281" t="s">
        <v>158</v>
      </c>
    </row>
    <row r="160" spans="1:51" s="13" customFormat="1" ht="12">
      <c r="A160" s="13"/>
      <c r="B160" s="260"/>
      <c r="C160" s="261"/>
      <c r="D160" s="262" t="s">
        <v>167</v>
      </c>
      <c r="E160" s="263" t="s">
        <v>1</v>
      </c>
      <c r="F160" s="264" t="s">
        <v>375</v>
      </c>
      <c r="G160" s="261"/>
      <c r="H160" s="263" t="s">
        <v>1</v>
      </c>
      <c r="I160" s="265"/>
      <c r="J160" s="261"/>
      <c r="K160" s="261"/>
      <c r="L160" s="266"/>
      <c r="M160" s="267"/>
      <c r="N160" s="268"/>
      <c r="O160" s="268"/>
      <c r="P160" s="268"/>
      <c r="Q160" s="268"/>
      <c r="R160" s="268"/>
      <c r="S160" s="268"/>
      <c r="T160" s="26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70" t="s">
        <v>167</v>
      </c>
      <c r="AU160" s="270" t="s">
        <v>88</v>
      </c>
      <c r="AV160" s="13" t="s">
        <v>86</v>
      </c>
      <c r="AW160" s="13" t="s">
        <v>32</v>
      </c>
      <c r="AX160" s="13" t="s">
        <v>78</v>
      </c>
      <c r="AY160" s="270" t="s">
        <v>158</v>
      </c>
    </row>
    <row r="161" spans="1:51" s="14" customFormat="1" ht="12">
      <c r="A161" s="14"/>
      <c r="B161" s="271"/>
      <c r="C161" s="272"/>
      <c r="D161" s="262" t="s">
        <v>167</v>
      </c>
      <c r="E161" s="273" t="s">
        <v>1</v>
      </c>
      <c r="F161" s="274" t="s">
        <v>376</v>
      </c>
      <c r="G161" s="272"/>
      <c r="H161" s="275">
        <v>174</v>
      </c>
      <c r="I161" s="276"/>
      <c r="J161" s="272"/>
      <c r="K161" s="272"/>
      <c r="L161" s="277"/>
      <c r="M161" s="278"/>
      <c r="N161" s="279"/>
      <c r="O161" s="279"/>
      <c r="P161" s="279"/>
      <c r="Q161" s="279"/>
      <c r="R161" s="279"/>
      <c r="S161" s="279"/>
      <c r="T161" s="280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81" t="s">
        <v>167</v>
      </c>
      <c r="AU161" s="281" t="s">
        <v>88</v>
      </c>
      <c r="AV161" s="14" t="s">
        <v>88</v>
      </c>
      <c r="AW161" s="14" t="s">
        <v>32</v>
      </c>
      <c r="AX161" s="14" t="s">
        <v>78</v>
      </c>
      <c r="AY161" s="281" t="s">
        <v>158</v>
      </c>
    </row>
    <row r="162" spans="1:51" s="15" customFormat="1" ht="12">
      <c r="A162" s="15"/>
      <c r="B162" s="282"/>
      <c r="C162" s="283"/>
      <c r="D162" s="262" t="s">
        <v>167</v>
      </c>
      <c r="E162" s="284" t="s">
        <v>318</v>
      </c>
      <c r="F162" s="285" t="s">
        <v>198</v>
      </c>
      <c r="G162" s="283"/>
      <c r="H162" s="286">
        <v>590</v>
      </c>
      <c r="I162" s="287"/>
      <c r="J162" s="283"/>
      <c r="K162" s="283"/>
      <c r="L162" s="288"/>
      <c r="M162" s="289"/>
      <c r="N162" s="290"/>
      <c r="O162" s="290"/>
      <c r="P162" s="290"/>
      <c r="Q162" s="290"/>
      <c r="R162" s="290"/>
      <c r="S162" s="290"/>
      <c r="T162" s="291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92" t="s">
        <v>167</v>
      </c>
      <c r="AU162" s="292" t="s">
        <v>88</v>
      </c>
      <c r="AV162" s="15" t="s">
        <v>157</v>
      </c>
      <c r="AW162" s="15" t="s">
        <v>32</v>
      </c>
      <c r="AX162" s="15" t="s">
        <v>86</v>
      </c>
      <c r="AY162" s="292" t="s">
        <v>158</v>
      </c>
    </row>
    <row r="163" spans="1:65" s="2" customFormat="1" ht="14.4" customHeight="1">
      <c r="A163" s="41"/>
      <c r="B163" s="42"/>
      <c r="C163" s="293" t="s">
        <v>88</v>
      </c>
      <c r="D163" s="293" t="s">
        <v>200</v>
      </c>
      <c r="E163" s="294" t="s">
        <v>377</v>
      </c>
      <c r="F163" s="295" t="s">
        <v>378</v>
      </c>
      <c r="G163" s="296" t="s">
        <v>164</v>
      </c>
      <c r="H163" s="297">
        <v>590</v>
      </c>
      <c r="I163" s="298"/>
      <c r="J163" s="299">
        <f>ROUND(I163*H163,2)</f>
        <v>0</v>
      </c>
      <c r="K163" s="300"/>
      <c r="L163" s="301"/>
      <c r="M163" s="302" t="s">
        <v>1</v>
      </c>
      <c r="N163" s="303" t="s">
        <v>43</v>
      </c>
      <c r="O163" s="94"/>
      <c r="P163" s="257">
        <f>O163*H163</f>
        <v>0</v>
      </c>
      <c r="Q163" s="257">
        <v>0.015</v>
      </c>
      <c r="R163" s="257">
        <f>Q163*H163</f>
        <v>8.85</v>
      </c>
      <c r="S163" s="257">
        <v>0</v>
      </c>
      <c r="T163" s="258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59" t="s">
        <v>165</v>
      </c>
      <c r="AT163" s="259" t="s">
        <v>200</v>
      </c>
      <c r="AU163" s="259" t="s">
        <v>88</v>
      </c>
      <c r="AY163" s="18" t="s">
        <v>158</v>
      </c>
      <c r="BE163" s="146">
        <f>IF(N163="základní",J163,0)</f>
        <v>0</v>
      </c>
      <c r="BF163" s="146">
        <f>IF(N163="snížená",J163,0)</f>
        <v>0</v>
      </c>
      <c r="BG163" s="146">
        <f>IF(N163="zákl. přenesená",J163,0)</f>
        <v>0</v>
      </c>
      <c r="BH163" s="146">
        <f>IF(N163="sníž. přenesená",J163,0)</f>
        <v>0</v>
      </c>
      <c r="BI163" s="146">
        <f>IF(N163="nulová",J163,0)</f>
        <v>0</v>
      </c>
      <c r="BJ163" s="18" t="s">
        <v>86</v>
      </c>
      <c r="BK163" s="146">
        <f>ROUND(I163*H163,2)</f>
        <v>0</v>
      </c>
      <c r="BL163" s="18" t="s">
        <v>165</v>
      </c>
      <c r="BM163" s="259" t="s">
        <v>379</v>
      </c>
    </row>
    <row r="164" spans="1:51" s="14" customFormat="1" ht="12">
      <c r="A164" s="14"/>
      <c r="B164" s="271"/>
      <c r="C164" s="272"/>
      <c r="D164" s="262" t="s">
        <v>167</v>
      </c>
      <c r="E164" s="273" t="s">
        <v>1</v>
      </c>
      <c r="F164" s="274" t="s">
        <v>318</v>
      </c>
      <c r="G164" s="272"/>
      <c r="H164" s="275">
        <v>590</v>
      </c>
      <c r="I164" s="276"/>
      <c r="J164" s="272"/>
      <c r="K164" s="272"/>
      <c r="L164" s="277"/>
      <c r="M164" s="278"/>
      <c r="N164" s="279"/>
      <c r="O164" s="279"/>
      <c r="P164" s="279"/>
      <c r="Q164" s="279"/>
      <c r="R164" s="279"/>
      <c r="S164" s="279"/>
      <c r="T164" s="28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81" t="s">
        <v>167</v>
      </c>
      <c r="AU164" s="281" t="s">
        <v>88</v>
      </c>
      <c r="AV164" s="14" t="s">
        <v>88</v>
      </c>
      <c r="AW164" s="14" t="s">
        <v>32</v>
      </c>
      <c r="AX164" s="14" t="s">
        <v>86</v>
      </c>
      <c r="AY164" s="281" t="s">
        <v>158</v>
      </c>
    </row>
    <row r="165" spans="1:65" s="2" customFormat="1" ht="14.4" customHeight="1">
      <c r="A165" s="41"/>
      <c r="B165" s="42"/>
      <c r="C165" s="247" t="s">
        <v>175</v>
      </c>
      <c r="D165" s="247" t="s">
        <v>161</v>
      </c>
      <c r="E165" s="248" t="s">
        <v>380</v>
      </c>
      <c r="F165" s="249" t="s">
        <v>381</v>
      </c>
      <c r="G165" s="250" t="s">
        <v>183</v>
      </c>
      <c r="H165" s="251">
        <v>296</v>
      </c>
      <c r="I165" s="252"/>
      <c r="J165" s="253">
        <f>ROUND(I165*H165,2)</f>
        <v>0</v>
      </c>
      <c r="K165" s="254"/>
      <c r="L165" s="44"/>
      <c r="M165" s="255" t="s">
        <v>1</v>
      </c>
      <c r="N165" s="256" t="s">
        <v>43</v>
      </c>
      <c r="O165" s="94"/>
      <c r="P165" s="257">
        <f>O165*H165</f>
        <v>0</v>
      </c>
      <c r="Q165" s="257">
        <v>0</v>
      </c>
      <c r="R165" s="257">
        <f>Q165*H165</f>
        <v>0</v>
      </c>
      <c r="S165" s="257">
        <v>0</v>
      </c>
      <c r="T165" s="258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59" t="s">
        <v>165</v>
      </c>
      <c r="AT165" s="259" t="s">
        <v>161</v>
      </c>
      <c r="AU165" s="259" t="s">
        <v>88</v>
      </c>
      <c r="AY165" s="18" t="s">
        <v>158</v>
      </c>
      <c r="BE165" s="146">
        <f>IF(N165="základní",J165,0)</f>
        <v>0</v>
      </c>
      <c r="BF165" s="146">
        <f>IF(N165="snížená",J165,0)</f>
        <v>0</v>
      </c>
      <c r="BG165" s="146">
        <f>IF(N165="zákl. přenesená",J165,0)</f>
        <v>0</v>
      </c>
      <c r="BH165" s="146">
        <f>IF(N165="sníž. přenesená",J165,0)</f>
        <v>0</v>
      </c>
      <c r="BI165" s="146">
        <f>IF(N165="nulová",J165,0)</f>
        <v>0</v>
      </c>
      <c r="BJ165" s="18" t="s">
        <v>86</v>
      </c>
      <c r="BK165" s="146">
        <f>ROUND(I165*H165,2)</f>
        <v>0</v>
      </c>
      <c r="BL165" s="18" t="s">
        <v>165</v>
      </c>
      <c r="BM165" s="259" t="s">
        <v>382</v>
      </c>
    </row>
    <row r="166" spans="1:51" s="13" customFormat="1" ht="12">
      <c r="A166" s="13"/>
      <c r="B166" s="260"/>
      <c r="C166" s="261"/>
      <c r="D166" s="262" t="s">
        <v>167</v>
      </c>
      <c r="E166" s="263" t="s">
        <v>1</v>
      </c>
      <c r="F166" s="264" t="s">
        <v>383</v>
      </c>
      <c r="G166" s="261"/>
      <c r="H166" s="263" t="s">
        <v>1</v>
      </c>
      <c r="I166" s="265"/>
      <c r="J166" s="261"/>
      <c r="K166" s="261"/>
      <c r="L166" s="266"/>
      <c r="M166" s="267"/>
      <c r="N166" s="268"/>
      <c r="O166" s="268"/>
      <c r="P166" s="268"/>
      <c r="Q166" s="268"/>
      <c r="R166" s="268"/>
      <c r="S166" s="268"/>
      <c r="T166" s="26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70" t="s">
        <v>167</v>
      </c>
      <c r="AU166" s="270" t="s">
        <v>88</v>
      </c>
      <c r="AV166" s="13" t="s">
        <v>86</v>
      </c>
      <c r="AW166" s="13" t="s">
        <v>32</v>
      </c>
      <c r="AX166" s="13" t="s">
        <v>78</v>
      </c>
      <c r="AY166" s="270" t="s">
        <v>158</v>
      </c>
    </row>
    <row r="167" spans="1:51" s="13" customFormat="1" ht="12">
      <c r="A167" s="13"/>
      <c r="B167" s="260"/>
      <c r="C167" s="261"/>
      <c r="D167" s="262" t="s">
        <v>167</v>
      </c>
      <c r="E167" s="263" t="s">
        <v>1</v>
      </c>
      <c r="F167" s="264" t="s">
        <v>384</v>
      </c>
      <c r="G167" s="261"/>
      <c r="H167" s="263" t="s">
        <v>1</v>
      </c>
      <c r="I167" s="265"/>
      <c r="J167" s="261"/>
      <c r="K167" s="261"/>
      <c r="L167" s="266"/>
      <c r="M167" s="267"/>
      <c r="N167" s="268"/>
      <c r="O167" s="268"/>
      <c r="P167" s="268"/>
      <c r="Q167" s="268"/>
      <c r="R167" s="268"/>
      <c r="S167" s="268"/>
      <c r="T167" s="26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70" t="s">
        <v>167</v>
      </c>
      <c r="AU167" s="270" t="s">
        <v>88</v>
      </c>
      <c r="AV167" s="13" t="s">
        <v>86</v>
      </c>
      <c r="AW167" s="13" t="s">
        <v>32</v>
      </c>
      <c r="AX167" s="13" t="s">
        <v>78</v>
      </c>
      <c r="AY167" s="270" t="s">
        <v>158</v>
      </c>
    </row>
    <row r="168" spans="1:51" s="13" customFormat="1" ht="12">
      <c r="A168" s="13"/>
      <c r="B168" s="260"/>
      <c r="C168" s="261"/>
      <c r="D168" s="262" t="s">
        <v>167</v>
      </c>
      <c r="E168" s="263" t="s">
        <v>1</v>
      </c>
      <c r="F168" s="264" t="s">
        <v>385</v>
      </c>
      <c r="G168" s="261"/>
      <c r="H168" s="263" t="s">
        <v>1</v>
      </c>
      <c r="I168" s="265"/>
      <c r="J168" s="261"/>
      <c r="K168" s="261"/>
      <c r="L168" s="266"/>
      <c r="M168" s="267"/>
      <c r="N168" s="268"/>
      <c r="O168" s="268"/>
      <c r="P168" s="268"/>
      <c r="Q168" s="268"/>
      <c r="R168" s="268"/>
      <c r="S168" s="268"/>
      <c r="T168" s="26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70" t="s">
        <v>167</v>
      </c>
      <c r="AU168" s="270" t="s">
        <v>88</v>
      </c>
      <c r="AV168" s="13" t="s">
        <v>86</v>
      </c>
      <c r="AW168" s="13" t="s">
        <v>32</v>
      </c>
      <c r="AX168" s="13" t="s">
        <v>78</v>
      </c>
      <c r="AY168" s="270" t="s">
        <v>158</v>
      </c>
    </row>
    <row r="169" spans="1:51" s="14" customFormat="1" ht="12">
      <c r="A169" s="14"/>
      <c r="B169" s="271"/>
      <c r="C169" s="272"/>
      <c r="D169" s="262" t="s">
        <v>167</v>
      </c>
      <c r="E169" s="273" t="s">
        <v>315</v>
      </c>
      <c r="F169" s="274" t="s">
        <v>317</v>
      </c>
      <c r="G169" s="272"/>
      <c r="H169" s="275">
        <v>296</v>
      </c>
      <c r="I169" s="276"/>
      <c r="J169" s="272"/>
      <c r="K169" s="272"/>
      <c r="L169" s="277"/>
      <c r="M169" s="278"/>
      <c r="N169" s="279"/>
      <c r="O169" s="279"/>
      <c r="P169" s="279"/>
      <c r="Q169" s="279"/>
      <c r="R169" s="279"/>
      <c r="S169" s="279"/>
      <c r="T169" s="280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81" t="s">
        <v>167</v>
      </c>
      <c r="AU169" s="281" t="s">
        <v>88</v>
      </c>
      <c r="AV169" s="14" t="s">
        <v>88</v>
      </c>
      <c r="AW169" s="14" t="s">
        <v>32</v>
      </c>
      <c r="AX169" s="14" t="s">
        <v>86</v>
      </c>
      <c r="AY169" s="281" t="s">
        <v>158</v>
      </c>
    </row>
    <row r="170" spans="1:65" s="2" customFormat="1" ht="14.4" customHeight="1">
      <c r="A170" s="41"/>
      <c r="B170" s="42"/>
      <c r="C170" s="293" t="s">
        <v>157</v>
      </c>
      <c r="D170" s="293" t="s">
        <v>200</v>
      </c>
      <c r="E170" s="294" t="s">
        <v>386</v>
      </c>
      <c r="F170" s="295" t="s">
        <v>387</v>
      </c>
      <c r="G170" s="296" t="s">
        <v>164</v>
      </c>
      <c r="H170" s="297">
        <v>296</v>
      </c>
      <c r="I170" s="298"/>
      <c r="J170" s="299">
        <f>ROUND(I170*H170,2)</f>
        <v>0</v>
      </c>
      <c r="K170" s="300"/>
      <c r="L170" s="301"/>
      <c r="M170" s="302" t="s">
        <v>1</v>
      </c>
      <c r="N170" s="303" t="s">
        <v>43</v>
      </c>
      <c r="O170" s="94"/>
      <c r="P170" s="257">
        <f>O170*H170</f>
        <v>0</v>
      </c>
      <c r="Q170" s="257">
        <v>0</v>
      </c>
      <c r="R170" s="257">
        <f>Q170*H170</f>
        <v>0</v>
      </c>
      <c r="S170" s="257">
        <v>0</v>
      </c>
      <c r="T170" s="258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59" t="s">
        <v>165</v>
      </c>
      <c r="AT170" s="259" t="s">
        <v>200</v>
      </c>
      <c r="AU170" s="259" t="s">
        <v>88</v>
      </c>
      <c r="AY170" s="18" t="s">
        <v>158</v>
      </c>
      <c r="BE170" s="146">
        <f>IF(N170="základní",J170,0)</f>
        <v>0</v>
      </c>
      <c r="BF170" s="146">
        <f>IF(N170="snížená",J170,0)</f>
        <v>0</v>
      </c>
      <c r="BG170" s="146">
        <f>IF(N170="zákl. přenesená",J170,0)</f>
        <v>0</v>
      </c>
      <c r="BH170" s="146">
        <f>IF(N170="sníž. přenesená",J170,0)</f>
        <v>0</v>
      </c>
      <c r="BI170" s="146">
        <f>IF(N170="nulová",J170,0)</f>
        <v>0</v>
      </c>
      <c r="BJ170" s="18" t="s">
        <v>86</v>
      </c>
      <c r="BK170" s="146">
        <f>ROUND(I170*H170,2)</f>
        <v>0</v>
      </c>
      <c r="BL170" s="18" t="s">
        <v>165</v>
      </c>
      <c r="BM170" s="259" t="s">
        <v>388</v>
      </c>
    </row>
    <row r="171" spans="1:51" s="14" customFormat="1" ht="12">
      <c r="A171" s="14"/>
      <c r="B171" s="271"/>
      <c r="C171" s="272"/>
      <c r="D171" s="262" t="s">
        <v>167</v>
      </c>
      <c r="E171" s="273" t="s">
        <v>1</v>
      </c>
      <c r="F171" s="274" t="s">
        <v>315</v>
      </c>
      <c r="G171" s="272"/>
      <c r="H171" s="275">
        <v>296</v>
      </c>
      <c r="I171" s="276"/>
      <c r="J171" s="272"/>
      <c r="K171" s="272"/>
      <c r="L171" s="277"/>
      <c r="M171" s="278"/>
      <c r="N171" s="279"/>
      <c r="O171" s="279"/>
      <c r="P171" s="279"/>
      <c r="Q171" s="279"/>
      <c r="R171" s="279"/>
      <c r="S171" s="279"/>
      <c r="T171" s="280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81" t="s">
        <v>167</v>
      </c>
      <c r="AU171" s="281" t="s">
        <v>88</v>
      </c>
      <c r="AV171" s="14" t="s">
        <v>88</v>
      </c>
      <c r="AW171" s="14" t="s">
        <v>32</v>
      </c>
      <c r="AX171" s="14" t="s">
        <v>86</v>
      </c>
      <c r="AY171" s="281" t="s">
        <v>158</v>
      </c>
    </row>
    <row r="172" spans="1:63" s="12" customFormat="1" ht="22.8" customHeight="1">
      <c r="A172" s="12"/>
      <c r="B172" s="231"/>
      <c r="C172" s="232"/>
      <c r="D172" s="233" t="s">
        <v>77</v>
      </c>
      <c r="E172" s="245" t="s">
        <v>389</v>
      </c>
      <c r="F172" s="245" t="s">
        <v>390</v>
      </c>
      <c r="G172" s="232"/>
      <c r="H172" s="232"/>
      <c r="I172" s="235"/>
      <c r="J172" s="246">
        <f>BK172</f>
        <v>0</v>
      </c>
      <c r="K172" s="232"/>
      <c r="L172" s="237"/>
      <c r="M172" s="238"/>
      <c r="N172" s="239"/>
      <c r="O172" s="239"/>
      <c r="P172" s="240">
        <f>SUM(P173:P198)</f>
        <v>0</v>
      </c>
      <c r="Q172" s="239"/>
      <c r="R172" s="240">
        <f>SUM(R173:R198)</f>
        <v>4.522075</v>
      </c>
      <c r="S172" s="239"/>
      <c r="T172" s="241">
        <f>SUM(T173:T198)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42" t="s">
        <v>86</v>
      </c>
      <c r="AT172" s="243" t="s">
        <v>77</v>
      </c>
      <c r="AU172" s="243" t="s">
        <v>86</v>
      </c>
      <c r="AY172" s="242" t="s">
        <v>158</v>
      </c>
      <c r="BK172" s="244">
        <f>SUM(BK173:BK198)</f>
        <v>0</v>
      </c>
    </row>
    <row r="173" spans="1:65" s="2" customFormat="1" ht="14.4" customHeight="1">
      <c r="A173" s="41"/>
      <c r="B173" s="42"/>
      <c r="C173" s="247" t="s">
        <v>187</v>
      </c>
      <c r="D173" s="247" t="s">
        <v>161</v>
      </c>
      <c r="E173" s="248" t="s">
        <v>391</v>
      </c>
      <c r="F173" s="249" t="s">
        <v>392</v>
      </c>
      <c r="G173" s="250" t="s">
        <v>183</v>
      </c>
      <c r="H173" s="251">
        <v>416</v>
      </c>
      <c r="I173" s="252"/>
      <c r="J173" s="253">
        <f>ROUND(I173*H173,2)</f>
        <v>0</v>
      </c>
      <c r="K173" s="254"/>
      <c r="L173" s="44"/>
      <c r="M173" s="255" t="s">
        <v>1</v>
      </c>
      <c r="N173" s="256" t="s">
        <v>43</v>
      </c>
      <c r="O173" s="94"/>
      <c r="P173" s="257">
        <f>O173*H173</f>
        <v>0</v>
      </c>
      <c r="Q173" s="257">
        <v>0</v>
      </c>
      <c r="R173" s="257">
        <f>Q173*H173</f>
        <v>0</v>
      </c>
      <c r="S173" s="257">
        <v>0</v>
      </c>
      <c r="T173" s="258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59" t="s">
        <v>165</v>
      </c>
      <c r="AT173" s="259" t="s">
        <v>161</v>
      </c>
      <c r="AU173" s="259" t="s">
        <v>88</v>
      </c>
      <c r="AY173" s="18" t="s">
        <v>158</v>
      </c>
      <c r="BE173" s="146">
        <f>IF(N173="základní",J173,0)</f>
        <v>0</v>
      </c>
      <c r="BF173" s="146">
        <f>IF(N173="snížená",J173,0)</f>
        <v>0</v>
      </c>
      <c r="BG173" s="146">
        <f>IF(N173="zákl. přenesená",J173,0)</f>
        <v>0</v>
      </c>
      <c r="BH173" s="146">
        <f>IF(N173="sníž. přenesená",J173,0)</f>
        <v>0</v>
      </c>
      <c r="BI173" s="146">
        <f>IF(N173="nulová",J173,0)</f>
        <v>0</v>
      </c>
      <c r="BJ173" s="18" t="s">
        <v>86</v>
      </c>
      <c r="BK173" s="146">
        <f>ROUND(I173*H173,2)</f>
        <v>0</v>
      </c>
      <c r="BL173" s="18" t="s">
        <v>165</v>
      </c>
      <c r="BM173" s="259" t="s">
        <v>393</v>
      </c>
    </row>
    <row r="174" spans="1:51" s="13" customFormat="1" ht="12">
      <c r="A174" s="13"/>
      <c r="B174" s="260"/>
      <c r="C174" s="261"/>
      <c r="D174" s="262" t="s">
        <v>167</v>
      </c>
      <c r="E174" s="263" t="s">
        <v>1</v>
      </c>
      <c r="F174" s="264" t="s">
        <v>394</v>
      </c>
      <c r="G174" s="261"/>
      <c r="H174" s="263" t="s">
        <v>1</v>
      </c>
      <c r="I174" s="265"/>
      <c r="J174" s="261"/>
      <c r="K174" s="261"/>
      <c r="L174" s="266"/>
      <c r="M174" s="267"/>
      <c r="N174" s="268"/>
      <c r="O174" s="268"/>
      <c r="P174" s="268"/>
      <c r="Q174" s="268"/>
      <c r="R174" s="268"/>
      <c r="S174" s="268"/>
      <c r="T174" s="26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70" t="s">
        <v>167</v>
      </c>
      <c r="AU174" s="270" t="s">
        <v>88</v>
      </c>
      <c r="AV174" s="13" t="s">
        <v>86</v>
      </c>
      <c r="AW174" s="13" t="s">
        <v>32</v>
      </c>
      <c r="AX174" s="13" t="s">
        <v>78</v>
      </c>
      <c r="AY174" s="270" t="s">
        <v>158</v>
      </c>
    </row>
    <row r="175" spans="1:51" s="14" customFormat="1" ht="12">
      <c r="A175" s="14"/>
      <c r="B175" s="271"/>
      <c r="C175" s="272"/>
      <c r="D175" s="262" t="s">
        <v>167</v>
      </c>
      <c r="E175" s="273" t="s">
        <v>1</v>
      </c>
      <c r="F175" s="274" t="s">
        <v>395</v>
      </c>
      <c r="G175" s="272"/>
      <c r="H175" s="275">
        <v>416</v>
      </c>
      <c r="I175" s="276"/>
      <c r="J175" s="272"/>
      <c r="K175" s="272"/>
      <c r="L175" s="277"/>
      <c r="M175" s="278"/>
      <c r="N175" s="279"/>
      <c r="O175" s="279"/>
      <c r="P175" s="279"/>
      <c r="Q175" s="279"/>
      <c r="R175" s="279"/>
      <c r="S175" s="279"/>
      <c r="T175" s="28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81" t="s">
        <v>167</v>
      </c>
      <c r="AU175" s="281" t="s">
        <v>88</v>
      </c>
      <c r="AV175" s="14" t="s">
        <v>88</v>
      </c>
      <c r="AW175" s="14" t="s">
        <v>32</v>
      </c>
      <c r="AX175" s="14" t="s">
        <v>86</v>
      </c>
      <c r="AY175" s="281" t="s">
        <v>158</v>
      </c>
    </row>
    <row r="176" spans="1:65" s="2" customFormat="1" ht="14.4" customHeight="1">
      <c r="A176" s="41"/>
      <c r="B176" s="42"/>
      <c r="C176" s="293" t="s">
        <v>199</v>
      </c>
      <c r="D176" s="293" t="s">
        <v>200</v>
      </c>
      <c r="E176" s="294" t="s">
        <v>396</v>
      </c>
      <c r="F176" s="295" t="s">
        <v>397</v>
      </c>
      <c r="G176" s="296" t="s">
        <v>183</v>
      </c>
      <c r="H176" s="297">
        <v>1</v>
      </c>
      <c r="I176" s="298"/>
      <c r="J176" s="299">
        <f>ROUND(I176*H176,2)</f>
        <v>0</v>
      </c>
      <c r="K176" s="300"/>
      <c r="L176" s="301"/>
      <c r="M176" s="302" t="s">
        <v>1</v>
      </c>
      <c r="N176" s="303" t="s">
        <v>43</v>
      </c>
      <c r="O176" s="94"/>
      <c r="P176" s="257">
        <f>O176*H176</f>
        <v>0</v>
      </c>
      <c r="Q176" s="257">
        <v>0</v>
      </c>
      <c r="R176" s="257">
        <f>Q176*H176</f>
        <v>0</v>
      </c>
      <c r="S176" s="257">
        <v>0</v>
      </c>
      <c r="T176" s="258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59" t="s">
        <v>165</v>
      </c>
      <c r="AT176" s="259" t="s">
        <v>200</v>
      </c>
      <c r="AU176" s="259" t="s">
        <v>88</v>
      </c>
      <c r="AY176" s="18" t="s">
        <v>158</v>
      </c>
      <c r="BE176" s="146">
        <f>IF(N176="základní",J176,0)</f>
        <v>0</v>
      </c>
      <c r="BF176" s="146">
        <f>IF(N176="snížená",J176,0)</f>
        <v>0</v>
      </c>
      <c r="BG176" s="146">
        <f>IF(N176="zákl. přenesená",J176,0)</f>
        <v>0</v>
      </c>
      <c r="BH176" s="146">
        <f>IF(N176="sníž. přenesená",J176,0)</f>
        <v>0</v>
      </c>
      <c r="BI176" s="146">
        <f>IF(N176="nulová",J176,0)</f>
        <v>0</v>
      </c>
      <c r="BJ176" s="18" t="s">
        <v>86</v>
      </c>
      <c r="BK176" s="146">
        <f>ROUND(I176*H176,2)</f>
        <v>0</v>
      </c>
      <c r="BL176" s="18" t="s">
        <v>165</v>
      </c>
      <c r="BM176" s="259" t="s">
        <v>398</v>
      </c>
    </row>
    <row r="177" spans="1:51" s="13" customFormat="1" ht="12">
      <c r="A177" s="13"/>
      <c r="B177" s="260"/>
      <c r="C177" s="261"/>
      <c r="D177" s="262" t="s">
        <v>167</v>
      </c>
      <c r="E177" s="263" t="s">
        <v>1</v>
      </c>
      <c r="F177" s="264" t="s">
        <v>399</v>
      </c>
      <c r="G177" s="261"/>
      <c r="H177" s="263" t="s">
        <v>1</v>
      </c>
      <c r="I177" s="265"/>
      <c r="J177" s="261"/>
      <c r="K177" s="261"/>
      <c r="L177" s="266"/>
      <c r="M177" s="267"/>
      <c r="N177" s="268"/>
      <c r="O177" s="268"/>
      <c r="P177" s="268"/>
      <c r="Q177" s="268"/>
      <c r="R177" s="268"/>
      <c r="S177" s="268"/>
      <c r="T177" s="26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70" t="s">
        <v>167</v>
      </c>
      <c r="AU177" s="270" t="s">
        <v>88</v>
      </c>
      <c r="AV177" s="13" t="s">
        <v>86</v>
      </c>
      <c r="AW177" s="13" t="s">
        <v>32</v>
      </c>
      <c r="AX177" s="13" t="s">
        <v>78</v>
      </c>
      <c r="AY177" s="270" t="s">
        <v>158</v>
      </c>
    </row>
    <row r="178" spans="1:51" s="13" customFormat="1" ht="12">
      <c r="A178" s="13"/>
      <c r="B178" s="260"/>
      <c r="C178" s="261"/>
      <c r="D178" s="262" t="s">
        <v>167</v>
      </c>
      <c r="E178" s="263" t="s">
        <v>1</v>
      </c>
      <c r="F178" s="264" t="s">
        <v>400</v>
      </c>
      <c r="G178" s="261"/>
      <c r="H178" s="263" t="s">
        <v>1</v>
      </c>
      <c r="I178" s="265"/>
      <c r="J178" s="261"/>
      <c r="K178" s="261"/>
      <c r="L178" s="266"/>
      <c r="M178" s="267"/>
      <c r="N178" s="268"/>
      <c r="O178" s="268"/>
      <c r="P178" s="268"/>
      <c r="Q178" s="268"/>
      <c r="R178" s="268"/>
      <c r="S178" s="268"/>
      <c r="T178" s="26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70" t="s">
        <v>167</v>
      </c>
      <c r="AU178" s="270" t="s">
        <v>88</v>
      </c>
      <c r="AV178" s="13" t="s">
        <v>86</v>
      </c>
      <c r="AW178" s="13" t="s">
        <v>32</v>
      </c>
      <c r="AX178" s="13" t="s">
        <v>78</v>
      </c>
      <c r="AY178" s="270" t="s">
        <v>158</v>
      </c>
    </row>
    <row r="179" spans="1:51" s="14" customFormat="1" ht="12">
      <c r="A179" s="14"/>
      <c r="B179" s="271"/>
      <c r="C179" s="272"/>
      <c r="D179" s="262" t="s">
        <v>167</v>
      </c>
      <c r="E179" s="273" t="s">
        <v>1</v>
      </c>
      <c r="F179" s="274" t="s">
        <v>86</v>
      </c>
      <c r="G179" s="272"/>
      <c r="H179" s="275">
        <v>1</v>
      </c>
      <c r="I179" s="276"/>
      <c r="J179" s="272"/>
      <c r="K179" s="272"/>
      <c r="L179" s="277"/>
      <c r="M179" s="278"/>
      <c r="N179" s="279"/>
      <c r="O179" s="279"/>
      <c r="P179" s="279"/>
      <c r="Q179" s="279"/>
      <c r="R179" s="279"/>
      <c r="S179" s="279"/>
      <c r="T179" s="28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81" t="s">
        <v>167</v>
      </c>
      <c r="AU179" s="281" t="s">
        <v>88</v>
      </c>
      <c r="AV179" s="14" t="s">
        <v>88</v>
      </c>
      <c r="AW179" s="14" t="s">
        <v>32</v>
      </c>
      <c r="AX179" s="14" t="s">
        <v>86</v>
      </c>
      <c r="AY179" s="281" t="s">
        <v>158</v>
      </c>
    </row>
    <row r="180" spans="1:65" s="2" customFormat="1" ht="14.4" customHeight="1">
      <c r="A180" s="41"/>
      <c r="B180" s="42"/>
      <c r="C180" s="247" t="s">
        <v>203</v>
      </c>
      <c r="D180" s="247" t="s">
        <v>161</v>
      </c>
      <c r="E180" s="248" t="s">
        <v>401</v>
      </c>
      <c r="F180" s="249" t="s">
        <v>402</v>
      </c>
      <c r="G180" s="250" t="s">
        <v>183</v>
      </c>
      <c r="H180" s="251">
        <v>174</v>
      </c>
      <c r="I180" s="252"/>
      <c r="J180" s="253">
        <f>ROUND(I180*H180,2)</f>
        <v>0</v>
      </c>
      <c r="K180" s="254"/>
      <c r="L180" s="44"/>
      <c r="M180" s="255" t="s">
        <v>1</v>
      </c>
      <c r="N180" s="256" t="s">
        <v>43</v>
      </c>
      <c r="O180" s="94"/>
      <c r="P180" s="257">
        <f>O180*H180</f>
        <v>0</v>
      </c>
      <c r="Q180" s="257">
        <v>0</v>
      </c>
      <c r="R180" s="257">
        <f>Q180*H180</f>
        <v>0</v>
      </c>
      <c r="S180" s="257">
        <v>0</v>
      </c>
      <c r="T180" s="258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59" t="s">
        <v>165</v>
      </c>
      <c r="AT180" s="259" t="s">
        <v>161</v>
      </c>
      <c r="AU180" s="259" t="s">
        <v>88</v>
      </c>
      <c r="AY180" s="18" t="s">
        <v>158</v>
      </c>
      <c r="BE180" s="146">
        <f>IF(N180="základní",J180,0)</f>
        <v>0</v>
      </c>
      <c r="BF180" s="146">
        <f>IF(N180="snížená",J180,0)</f>
        <v>0</v>
      </c>
      <c r="BG180" s="146">
        <f>IF(N180="zákl. přenesená",J180,0)</f>
        <v>0</v>
      </c>
      <c r="BH180" s="146">
        <f>IF(N180="sníž. přenesená",J180,0)</f>
        <v>0</v>
      </c>
      <c r="BI180" s="146">
        <f>IF(N180="nulová",J180,0)</f>
        <v>0</v>
      </c>
      <c r="BJ180" s="18" t="s">
        <v>86</v>
      </c>
      <c r="BK180" s="146">
        <f>ROUND(I180*H180,2)</f>
        <v>0</v>
      </c>
      <c r="BL180" s="18" t="s">
        <v>165</v>
      </c>
      <c r="BM180" s="259" t="s">
        <v>403</v>
      </c>
    </row>
    <row r="181" spans="1:51" s="13" customFormat="1" ht="12">
      <c r="A181" s="13"/>
      <c r="B181" s="260"/>
      <c r="C181" s="261"/>
      <c r="D181" s="262" t="s">
        <v>167</v>
      </c>
      <c r="E181" s="263" t="s">
        <v>1</v>
      </c>
      <c r="F181" s="264" t="s">
        <v>394</v>
      </c>
      <c r="G181" s="261"/>
      <c r="H181" s="263" t="s">
        <v>1</v>
      </c>
      <c r="I181" s="265"/>
      <c r="J181" s="261"/>
      <c r="K181" s="261"/>
      <c r="L181" s="266"/>
      <c r="M181" s="267"/>
      <c r="N181" s="268"/>
      <c r="O181" s="268"/>
      <c r="P181" s="268"/>
      <c r="Q181" s="268"/>
      <c r="R181" s="268"/>
      <c r="S181" s="268"/>
      <c r="T181" s="26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70" t="s">
        <v>167</v>
      </c>
      <c r="AU181" s="270" t="s">
        <v>88</v>
      </c>
      <c r="AV181" s="13" t="s">
        <v>86</v>
      </c>
      <c r="AW181" s="13" t="s">
        <v>32</v>
      </c>
      <c r="AX181" s="13" t="s">
        <v>78</v>
      </c>
      <c r="AY181" s="270" t="s">
        <v>158</v>
      </c>
    </row>
    <row r="182" spans="1:51" s="14" customFormat="1" ht="12">
      <c r="A182" s="14"/>
      <c r="B182" s="271"/>
      <c r="C182" s="272"/>
      <c r="D182" s="262" t="s">
        <v>167</v>
      </c>
      <c r="E182" s="273" t="s">
        <v>1</v>
      </c>
      <c r="F182" s="274" t="s">
        <v>376</v>
      </c>
      <c r="G182" s="272"/>
      <c r="H182" s="275">
        <v>174</v>
      </c>
      <c r="I182" s="276"/>
      <c r="J182" s="272"/>
      <c r="K182" s="272"/>
      <c r="L182" s="277"/>
      <c r="M182" s="278"/>
      <c r="N182" s="279"/>
      <c r="O182" s="279"/>
      <c r="P182" s="279"/>
      <c r="Q182" s="279"/>
      <c r="R182" s="279"/>
      <c r="S182" s="279"/>
      <c r="T182" s="280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1" t="s">
        <v>167</v>
      </c>
      <c r="AU182" s="281" t="s">
        <v>88</v>
      </c>
      <c r="AV182" s="14" t="s">
        <v>88</v>
      </c>
      <c r="AW182" s="14" t="s">
        <v>32</v>
      </c>
      <c r="AX182" s="14" t="s">
        <v>86</v>
      </c>
      <c r="AY182" s="281" t="s">
        <v>158</v>
      </c>
    </row>
    <row r="183" spans="1:65" s="2" customFormat="1" ht="14.4" customHeight="1">
      <c r="A183" s="41"/>
      <c r="B183" s="42"/>
      <c r="C183" s="293" t="s">
        <v>206</v>
      </c>
      <c r="D183" s="293" t="s">
        <v>200</v>
      </c>
      <c r="E183" s="294" t="s">
        <v>404</v>
      </c>
      <c r="F183" s="295" t="s">
        <v>405</v>
      </c>
      <c r="G183" s="296" t="s">
        <v>183</v>
      </c>
      <c r="H183" s="297">
        <v>1</v>
      </c>
      <c r="I183" s="298"/>
      <c r="J183" s="299">
        <f>ROUND(I183*H183,2)</f>
        <v>0</v>
      </c>
      <c r="K183" s="300"/>
      <c r="L183" s="301"/>
      <c r="M183" s="302" t="s">
        <v>1</v>
      </c>
      <c r="N183" s="303" t="s">
        <v>43</v>
      </c>
      <c r="O183" s="94"/>
      <c r="P183" s="257">
        <f>O183*H183</f>
        <v>0</v>
      </c>
      <c r="Q183" s="257">
        <v>0.441</v>
      </c>
      <c r="R183" s="257">
        <f>Q183*H183</f>
        <v>0.441</v>
      </c>
      <c r="S183" s="257">
        <v>0</v>
      </c>
      <c r="T183" s="258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59" t="s">
        <v>165</v>
      </c>
      <c r="AT183" s="259" t="s">
        <v>200</v>
      </c>
      <c r="AU183" s="259" t="s">
        <v>88</v>
      </c>
      <c r="AY183" s="18" t="s">
        <v>158</v>
      </c>
      <c r="BE183" s="146">
        <f>IF(N183="základní",J183,0)</f>
        <v>0</v>
      </c>
      <c r="BF183" s="146">
        <f>IF(N183="snížená",J183,0)</f>
        <v>0</v>
      </c>
      <c r="BG183" s="146">
        <f>IF(N183="zákl. přenesená",J183,0)</f>
        <v>0</v>
      </c>
      <c r="BH183" s="146">
        <f>IF(N183="sníž. přenesená",J183,0)</f>
        <v>0</v>
      </c>
      <c r="BI183" s="146">
        <f>IF(N183="nulová",J183,0)</f>
        <v>0</v>
      </c>
      <c r="BJ183" s="18" t="s">
        <v>86</v>
      </c>
      <c r="BK183" s="146">
        <f>ROUND(I183*H183,2)</f>
        <v>0</v>
      </c>
      <c r="BL183" s="18" t="s">
        <v>165</v>
      </c>
      <c r="BM183" s="259" t="s">
        <v>406</v>
      </c>
    </row>
    <row r="184" spans="1:51" s="13" customFormat="1" ht="12">
      <c r="A184" s="13"/>
      <c r="B184" s="260"/>
      <c r="C184" s="261"/>
      <c r="D184" s="262" t="s">
        <v>167</v>
      </c>
      <c r="E184" s="263" t="s">
        <v>1</v>
      </c>
      <c r="F184" s="264" t="s">
        <v>399</v>
      </c>
      <c r="G184" s="261"/>
      <c r="H184" s="263" t="s">
        <v>1</v>
      </c>
      <c r="I184" s="265"/>
      <c r="J184" s="261"/>
      <c r="K184" s="261"/>
      <c r="L184" s="266"/>
      <c r="M184" s="267"/>
      <c r="N184" s="268"/>
      <c r="O184" s="268"/>
      <c r="P184" s="268"/>
      <c r="Q184" s="268"/>
      <c r="R184" s="268"/>
      <c r="S184" s="268"/>
      <c r="T184" s="26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70" t="s">
        <v>167</v>
      </c>
      <c r="AU184" s="270" t="s">
        <v>88</v>
      </c>
      <c r="AV184" s="13" t="s">
        <v>86</v>
      </c>
      <c r="AW184" s="13" t="s">
        <v>32</v>
      </c>
      <c r="AX184" s="13" t="s">
        <v>78</v>
      </c>
      <c r="AY184" s="270" t="s">
        <v>158</v>
      </c>
    </row>
    <row r="185" spans="1:51" s="13" customFormat="1" ht="12">
      <c r="A185" s="13"/>
      <c r="B185" s="260"/>
      <c r="C185" s="261"/>
      <c r="D185" s="262" t="s">
        <v>167</v>
      </c>
      <c r="E185" s="263" t="s">
        <v>1</v>
      </c>
      <c r="F185" s="264" t="s">
        <v>400</v>
      </c>
      <c r="G185" s="261"/>
      <c r="H185" s="263" t="s">
        <v>1</v>
      </c>
      <c r="I185" s="265"/>
      <c r="J185" s="261"/>
      <c r="K185" s="261"/>
      <c r="L185" s="266"/>
      <c r="M185" s="267"/>
      <c r="N185" s="268"/>
      <c r="O185" s="268"/>
      <c r="P185" s="268"/>
      <c r="Q185" s="268"/>
      <c r="R185" s="268"/>
      <c r="S185" s="268"/>
      <c r="T185" s="26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70" t="s">
        <v>167</v>
      </c>
      <c r="AU185" s="270" t="s">
        <v>88</v>
      </c>
      <c r="AV185" s="13" t="s">
        <v>86</v>
      </c>
      <c r="AW185" s="13" t="s">
        <v>32</v>
      </c>
      <c r="AX185" s="13" t="s">
        <v>78</v>
      </c>
      <c r="AY185" s="270" t="s">
        <v>158</v>
      </c>
    </row>
    <row r="186" spans="1:51" s="14" customFormat="1" ht="12">
      <c r="A186" s="14"/>
      <c r="B186" s="271"/>
      <c r="C186" s="272"/>
      <c r="D186" s="262" t="s">
        <v>167</v>
      </c>
      <c r="E186" s="273" t="s">
        <v>1</v>
      </c>
      <c r="F186" s="274" t="s">
        <v>86</v>
      </c>
      <c r="G186" s="272"/>
      <c r="H186" s="275">
        <v>1</v>
      </c>
      <c r="I186" s="276"/>
      <c r="J186" s="272"/>
      <c r="K186" s="272"/>
      <c r="L186" s="277"/>
      <c r="M186" s="278"/>
      <c r="N186" s="279"/>
      <c r="O186" s="279"/>
      <c r="P186" s="279"/>
      <c r="Q186" s="279"/>
      <c r="R186" s="279"/>
      <c r="S186" s="279"/>
      <c r="T186" s="280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81" t="s">
        <v>167</v>
      </c>
      <c r="AU186" s="281" t="s">
        <v>88</v>
      </c>
      <c r="AV186" s="14" t="s">
        <v>88</v>
      </c>
      <c r="AW186" s="14" t="s">
        <v>32</v>
      </c>
      <c r="AX186" s="14" t="s">
        <v>86</v>
      </c>
      <c r="AY186" s="281" t="s">
        <v>158</v>
      </c>
    </row>
    <row r="187" spans="1:65" s="2" customFormat="1" ht="24.15" customHeight="1">
      <c r="A187" s="41"/>
      <c r="B187" s="42"/>
      <c r="C187" s="247" t="s">
        <v>210</v>
      </c>
      <c r="D187" s="247" t="s">
        <v>161</v>
      </c>
      <c r="E187" s="248" t="s">
        <v>407</v>
      </c>
      <c r="F187" s="249" t="s">
        <v>408</v>
      </c>
      <c r="G187" s="250" t="s">
        <v>164</v>
      </c>
      <c r="H187" s="251">
        <v>257</v>
      </c>
      <c r="I187" s="252"/>
      <c r="J187" s="253">
        <f>ROUND(I187*H187,2)</f>
        <v>0</v>
      </c>
      <c r="K187" s="254"/>
      <c r="L187" s="44"/>
      <c r="M187" s="255" t="s">
        <v>1</v>
      </c>
      <c r="N187" s="256" t="s">
        <v>43</v>
      </c>
      <c r="O187" s="94"/>
      <c r="P187" s="257">
        <f>O187*H187</f>
        <v>0</v>
      </c>
      <c r="Q187" s="257">
        <v>0.0158</v>
      </c>
      <c r="R187" s="257">
        <f>Q187*H187</f>
        <v>4.0606</v>
      </c>
      <c r="S187" s="257">
        <v>0</v>
      </c>
      <c r="T187" s="258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59" t="s">
        <v>157</v>
      </c>
      <c r="AT187" s="259" t="s">
        <v>161</v>
      </c>
      <c r="AU187" s="259" t="s">
        <v>88</v>
      </c>
      <c r="AY187" s="18" t="s">
        <v>158</v>
      </c>
      <c r="BE187" s="146">
        <f>IF(N187="základní",J187,0)</f>
        <v>0</v>
      </c>
      <c r="BF187" s="146">
        <f>IF(N187="snížená",J187,0)</f>
        <v>0</v>
      </c>
      <c r="BG187" s="146">
        <f>IF(N187="zákl. přenesená",J187,0)</f>
        <v>0</v>
      </c>
      <c r="BH187" s="146">
        <f>IF(N187="sníž. přenesená",J187,0)</f>
        <v>0</v>
      </c>
      <c r="BI187" s="146">
        <f>IF(N187="nulová",J187,0)</f>
        <v>0</v>
      </c>
      <c r="BJ187" s="18" t="s">
        <v>86</v>
      </c>
      <c r="BK187" s="146">
        <f>ROUND(I187*H187,2)</f>
        <v>0</v>
      </c>
      <c r="BL187" s="18" t="s">
        <v>157</v>
      </c>
      <c r="BM187" s="259" t="s">
        <v>409</v>
      </c>
    </row>
    <row r="188" spans="1:51" s="13" customFormat="1" ht="12">
      <c r="A188" s="13"/>
      <c r="B188" s="260"/>
      <c r="C188" s="261"/>
      <c r="D188" s="262" t="s">
        <v>167</v>
      </c>
      <c r="E188" s="263" t="s">
        <v>1</v>
      </c>
      <c r="F188" s="264" t="s">
        <v>410</v>
      </c>
      <c r="G188" s="261"/>
      <c r="H188" s="263" t="s">
        <v>1</v>
      </c>
      <c r="I188" s="265"/>
      <c r="J188" s="261"/>
      <c r="K188" s="261"/>
      <c r="L188" s="266"/>
      <c r="M188" s="267"/>
      <c r="N188" s="268"/>
      <c r="O188" s="268"/>
      <c r="P188" s="268"/>
      <c r="Q188" s="268"/>
      <c r="R188" s="268"/>
      <c r="S188" s="268"/>
      <c r="T188" s="26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70" t="s">
        <v>167</v>
      </c>
      <c r="AU188" s="270" t="s">
        <v>88</v>
      </c>
      <c r="AV188" s="13" t="s">
        <v>86</v>
      </c>
      <c r="AW188" s="13" t="s">
        <v>32</v>
      </c>
      <c r="AX188" s="13" t="s">
        <v>78</v>
      </c>
      <c r="AY188" s="270" t="s">
        <v>158</v>
      </c>
    </row>
    <row r="189" spans="1:51" s="13" customFormat="1" ht="12">
      <c r="A189" s="13"/>
      <c r="B189" s="260"/>
      <c r="C189" s="261"/>
      <c r="D189" s="262" t="s">
        <v>167</v>
      </c>
      <c r="E189" s="263" t="s">
        <v>1</v>
      </c>
      <c r="F189" s="264" t="s">
        <v>411</v>
      </c>
      <c r="G189" s="261"/>
      <c r="H189" s="263" t="s">
        <v>1</v>
      </c>
      <c r="I189" s="265"/>
      <c r="J189" s="261"/>
      <c r="K189" s="261"/>
      <c r="L189" s="266"/>
      <c r="M189" s="267"/>
      <c r="N189" s="268"/>
      <c r="O189" s="268"/>
      <c r="P189" s="268"/>
      <c r="Q189" s="268"/>
      <c r="R189" s="268"/>
      <c r="S189" s="268"/>
      <c r="T189" s="26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70" t="s">
        <v>167</v>
      </c>
      <c r="AU189" s="270" t="s">
        <v>88</v>
      </c>
      <c r="AV189" s="13" t="s">
        <v>86</v>
      </c>
      <c r="AW189" s="13" t="s">
        <v>32</v>
      </c>
      <c r="AX189" s="13" t="s">
        <v>78</v>
      </c>
      <c r="AY189" s="270" t="s">
        <v>158</v>
      </c>
    </row>
    <row r="190" spans="1:51" s="14" customFormat="1" ht="12">
      <c r="A190" s="14"/>
      <c r="B190" s="271"/>
      <c r="C190" s="272"/>
      <c r="D190" s="262" t="s">
        <v>167</v>
      </c>
      <c r="E190" s="273" t="s">
        <v>1</v>
      </c>
      <c r="F190" s="274" t="s">
        <v>412</v>
      </c>
      <c r="G190" s="272"/>
      <c r="H190" s="275">
        <v>257</v>
      </c>
      <c r="I190" s="276"/>
      <c r="J190" s="272"/>
      <c r="K190" s="272"/>
      <c r="L190" s="277"/>
      <c r="M190" s="278"/>
      <c r="N190" s="279"/>
      <c r="O190" s="279"/>
      <c r="P190" s="279"/>
      <c r="Q190" s="279"/>
      <c r="R190" s="279"/>
      <c r="S190" s="279"/>
      <c r="T190" s="280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81" t="s">
        <v>167</v>
      </c>
      <c r="AU190" s="281" t="s">
        <v>88</v>
      </c>
      <c r="AV190" s="14" t="s">
        <v>88</v>
      </c>
      <c r="AW190" s="14" t="s">
        <v>32</v>
      </c>
      <c r="AX190" s="14" t="s">
        <v>78</v>
      </c>
      <c r="AY190" s="281" t="s">
        <v>158</v>
      </c>
    </row>
    <row r="191" spans="1:51" s="15" customFormat="1" ht="12">
      <c r="A191" s="15"/>
      <c r="B191" s="282"/>
      <c r="C191" s="283"/>
      <c r="D191" s="262" t="s">
        <v>167</v>
      </c>
      <c r="E191" s="284" t="s">
        <v>1</v>
      </c>
      <c r="F191" s="285" t="s">
        <v>198</v>
      </c>
      <c r="G191" s="283"/>
      <c r="H191" s="286">
        <v>257</v>
      </c>
      <c r="I191" s="287"/>
      <c r="J191" s="283"/>
      <c r="K191" s="283"/>
      <c r="L191" s="288"/>
      <c r="M191" s="289"/>
      <c r="N191" s="290"/>
      <c r="O191" s="290"/>
      <c r="P191" s="290"/>
      <c r="Q191" s="290"/>
      <c r="R191" s="290"/>
      <c r="S191" s="290"/>
      <c r="T191" s="291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92" t="s">
        <v>167</v>
      </c>
      <c r="AU191" s="292" t="s">
        <v>88</v>
      </c>
      <c r="AV191" s="15" t="s">
        <v>157</v>
      </c>
      <c r="AW191" s="15" t="s">
        <v>32</v>
      </c>
      <c r="AX191" s="15" t="s">
        <v>86</v>
      </c>
      <c r="AY191" s="292" t="s">
        <v>158</v>
      </c>
    </row>
    <row r="192" spans="1:65" s="2" customFormat="1" ht="14.4" customHeight="1">
      <c r="A192" s="41"/>
      <c r="B192" s="42"/>
      <c r="C192" s="247" t="s">
        <v>107</v>
      </c>
      <c r="D192" s="247" t="s">
        <v>161</v>
      </c>
      <c r="E192" s="248" t="s">
        <v>413</v>
      </c>
      <c r="F192" s="249" t="s">
        <v>414</v>
      </c>
      <c r="G192" s="250" t="s">
        <v>103</v>
      </c>
      <c r="H192" s="251">
        <v>150</v>
      </c>
      <c r="I192" s="252"/>
      <c r="J192" s="253">
        <f>ROUND(I192*H192,2)</f>
        <v>0</v>
      </c>
      <c r="K192" s="254"/>
      <c r="L192" s="44"/>
      <c r="M192" s="255" t="s">
        <v>1</v>
      </c>
      <c r="N192" s="256" t="s">
        <v>43</v>
      </c>
      <c r="O192" s="94"/>
      <c r="P192" s="257">
        <f>O192*H192</f>
        <v>0</v>
      </c>
      <c r="Q192" s="257">
        <v>0</v>
      </c>
      <c r="R192" s="257">
        <f>Q192*H192</f>
        <v>0</v>
      </c>
      <c r="S192" s="257">
        <v>0</v>
      </c>
      <c r="T192" s="258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59" t="s">
        <v>233</v>
      </c>
      <c r="AT192" s="259" t="s">
        <v>161</v>
      </c>
      <c r="AU192" s="259" t="s">
        <v>88</v>
      </c>
      <c r="AY192" s="18" t="s">
        <v>158</v>
      </c>
      <c r="BE192" s="146">
        <f>IF(N192="základní",J192,0)</f>
        <v>0</v>
      </c>
      <c r="BF192" s="146">
        <f>IF(N192="snížená",J192,0)</f>
        <v>0</v>
      </c>
      <c r="BG192" s="146">
        <f>IF(N192="zákl. přenesená",J192,0)</f>
        <v>0</v>
      </c>
      <c r="BH192" s="146">
        <f>IF(N192="sníž. přenesená",J192,0)</f>
        <v>0</v>
      </c>
      <c r="BI192" s="146">
        <f>IF(N192="nulová",J192,0)</f>
        <v>0</v>
      </c>
      <c r="BJ192" s="18" t="s">
        <v>86</v>
      </c>
      <c r="BK192" s="146">
        <f>ROUND(I192*H192,2)</f>
        <v>0</v>
      </c>
      <c r="BL192" s="18" t="s">
        <v>233</v>
      </c>
      <c r="BM192" s="259" t="s">
        <v>415</v>
      </c>
    </row>
    <row r="193" spans="1:51" s="13" customFormat="1" ht="12">
      <c r="A193" s="13"/>
      <c r="B193" s="260"/>
      <c r="C193" s="261"/>
      <c r="D193" s="262" t="s">
        <v>167</v>
      </c>
      <c r="E193" s="263" t="s">
        <v>1</v>
      </c>
      <c r="F193" s="264" t="s">
        <v>416</v>
      </c>
      <c r="G193" s="261"/>
      <c r="H193" s="263" t="s">
        <v>1</v>
      </c>
      <c r="I193" s="265"/>
      <c r="J193" s="261"/>
      <c r="K193" s="261"/>
      <c r="L193" s="266"/>
      <c r="M193" s="267"/>
      <c r="N193" s="268"/>
      <c r="O193" s="268"/>
      <c r="P193" s="268"/>
      <c r="Q193" s="268"/>
      <c r="R193" s="268"/>
      <c r="S193" s="268"/>
      <c r="T193" s="26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70" t="s">
        <v>167</v>
      </c>
      <c r="AU193" s="270" t="s">
        <v>88</v>
      </c>
      <c r="AV193" s="13" t="s">
        <v>86</v>
      </c>
      <c r="AW193" s="13" t="s">
        <v>32</v>
      </c>
      <c r="AX193" s="13" t="s">
        <v>78</v>
      </c>
      <c r="AY193" s="270" t="s">
        <v>158</v>
      </c>
    </row>
    <row r="194" spans="1:51" s="13" customFormat="1" ht="12">
      <c r="A194" s="13"/>
      <c r="B194" s="260"/>
      <c r="C194" s="261"/>
      <c r="D194" s="262" t="s">
        <v>167</v>
      </c>
      <c r="E194" s="263" t="s">
        <v>1</v>
      </c>
      <c r="F194" s="264" t="s">
        <v>417</v>
      </c>
      <c r="G194" s="261"/>
      <c r="H194" s="263" t="s">
        <v>1</v>
      </c>
      <c r="I194" s="265"/>
      <c r="J194" s="261"/>
      <c r="K194" s="261"/>
      <c r="L194" s="266"/>
      <c r="M194" s="267"/>
      <c r="N194" s="268"/>
      <c r="O194" s="268"/>
      <c r="P194" s="268"/>
      <c r="Q194" s="268"/>
      <c r="R194" s="268"/>
      <c r="S194" s="268"/>
      <c r="T194" s="26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70" t="s">
        <v>167</v>
      </c>
      <c r="AU194" s="270" t="s">
        <v>88</v>
      </c>
      <c r="AV194" s="13" t="s">
        <v>86</v>
      </c>
      <c r="AW194" s="13" t="s">
        <v>32</v>
      </c>
      <c r="AX194" s="13" t="s">
        <v>78</v>
      </c>
      <c r="AY194" s="270" t="s">
        <v>158</v>
      </c>
    </row>
    <row r="195" spans="1:51" s="14" customFormat="1" ht="12">
      <c r="A195" s="14"/>
      <c r="B195" s="271"/>
      <c r="C195" s="272"/>
      <c r="D195" s="262" t="s">
        <v>167</v>
      </c>
      <c r="E195" s="273" t="s">
        <v>1</v>
      </c>
      <c r="F195" s="274" t="s">
        <v>306</v>
      </c>
      <c r="G195" s="272"/>
      <c r="H195" s="275">
        <v>150</v>
      </c>
      <c r="I195" s="276"/>
      <c r="J195" s="272"/>
      <c r="K195" s="272"/>
      <c r="L195" s="277"/>
      <c r="M195" s="278"/>
      <c r="N195" s="279"/>
      <c r="O195" s="279"/>
      <c r="P195" s="279"/>
      <c r="Q195" s="279"/>
      <c r="R195" s="279"/>
      <c r="S195" s="279"/>
      <c r="T195" s="280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81" t="s">
        <v>167</v>
      </c>
      <c r="AU195" s="281" t="s">
        <v>88</v>
      </c>
      <c r="AV195" s="14" t="s">
        <v>88</v>
      </c>
      <c r="AW195" s="14" t="s">
        <v>32</v>
      </c>
      <c r="AX195" s="14" t="s">
        <v>86</v>
      </c>
      <c r="AY195" s="281" t="s">
        <v>158</v>
      </c>
    </row>
    <row r="196" spans="1:65" s="2" customFormat="1" ht="14.4" customHeight="1">
      <c r="A196" s="41"/>
      <c r="B196" s="42"/>
      <c r="C196" s="293" t="s">
        <v>215</v>
      </c>
      <c r="D196" s="293" t="s">
        <v>200</v>
      </c>
      <c r="E196" s="294" t="s">
        <v>418</v>
      </c>
      <c r="F196" s="295" t="s">
        <v>419</v>
      </c>
      <c r="G196" s="296" t="s">
        <v>103</v>
      </c>
      <c r="H196" s="297">
        <v>157.5</v>
      </c>
      <c r="I196" s="298"/>
      <c r="J196" s="299">
        <f>ROUND(I196*H196,2)</f>
        <v>0</v>
      </c>
      <c r="K196" s="300"/>
      <c r="L196" s="301"/>
      <c r="M196" s="302" t="s">
        <v>1</v>
      </c>
      <c r="N196" s="303" t="s">
        <v>43</v>
      </c>
      <c r="O196" s="94"/>
      <c r="P196" s="257">
        <f>O196*H196</f>
        <v>0</v>
      </c>
      <c r="Q196" s="257">
        <v>0.00013</v>
      </c>
      <c r="R196" s="257">
        <f>Q196*H196</f>
        <v>0.020474999999999997</v>
      </c>
      <c r="S196" s="257">
        <v>0</v>
      </c>
      <c r="T196" s="258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59" t="s">
        <v>420</v>
      </c>
      <c r="AT196" s="259" t="s">
        <v>200</v>
      </c>
      <c r="AU196" s="259" t="s">
        <v>88</v>
      </c>
      <c r="AY196" s="18" t="s">
        <v>158</v>
      </c>
      <c r="BE196" s="146">
        <f>IF(N196="základní",J196,0)</f>
        <v>0</v>
      </c>
      <c r="BF196" s="146">
        <f>IF(N196="snížená",J196,0)</f>
        <v>0</v>
      </c>
      <c r="BG196" s="146">
        <f>IF(N196="zákl. přenesená",J196,0)</f>
        <v>0</v>
      </c>
      <c r="BH196" s="146">
        <f>IF(N196="sníž. přenesená",J196,0)</f>
        <v>0</v>
      </c>
      <c r="BI196" s="146">
        <f>IF(N196="nulová",J196,0)</f>
        <v>0</v>
      </c>
      <c r="BJ196" s="18" t="s">
        <v>86</v>
      </c>
      <c r="BK196" s="146">
        <f>ROUND(I196*H196,2)</f>
        <v>0</v>
      </c>
      <c r="BL196" s="18" t="s">
        <v>233</v>
      </c>
      <c r="BM196" s="259" t="s">
        <v>421</v>
      </c>
    </row>
    <row r="197" spans="1:51" s="14" customFormat="1" ht="12">
      <c r="A197" s="14"/>
      <c r="B197" s="271"/>
      <c r="C197" s="272"/>
      <c r="D197" s="262" t="s">
        <v>167</v>
      </c>
      <c r="E197" s="273" t="s">
        <v>1</v>
      </c>
      <c r="F197" s="274" t="s">
        <v>306</v>
      </c>
      <c r="G197" s="272"/>
      <c r="H197" s="275">
        <v>150</v>
      </c>
      <c r="I197" s="276"/>
      <c r="J197" s="272"/>
      <c r="K197" s="272"/>
      <c r="L197" s="277"/>
      <c r="M197" s="278"/>
      <c r="N197" s="279"/>
      <c r="O197" s="279"/>
      <c r="P197" s="279"/>
      <c r="Q197" s="279"/>
      <c r="R197" s="279"/>
      <c r="S197" s="279"/>
      <c r="T197" s="280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81" t="s">
        <v>167</v>
      </c>
      <c r="AU197" s="281" t="s">
        <v>88</v>
      </c>
      <c r="AV197" s="14" t="s">
        <v>88</v>
      </c>
      <c r="AW197" s="14" t="s">
        <v>32</v>
      </c>
      <c r="AX197" s="14" t="s">
        <v>86</v>
      </c>
      <c r="AY197" s="281" t="s">
        <v>158</v>
      </c>
    </row>
    <row r="198" spans="1:51" s="14" customFormat="1" ht="12">
      <c r="A198" s="14"/>
      <c r="B198" s="271"/>
      <c r="C198" s="272"/>
      <c r="D198" s="262" t="s">
        <v>167</v>
      </c>
      <c r="E198" s="272"/>
      <c r="F198" s="274" t="s">
        <v>422</v>
      </c>
      <c r="G198" s="272"/>
      <c r="H198" s="275">
        <v>157.5</v>
      </c>
      <c r="I198" s="276"/>
      <c r="J198" s="272"/>
      <c r="K198" s="272"/>
      <c r="L198" s="277"/>
      <c r="M198" s="278"/>
      <c r="N198" s="279"/>
      <c r="O198" s="279"/>
      <c r="P198" s="279"/>
      <c r="Q198" s="279"/>
      <c r="R198" s="279"/>
      <c r="S198" s="279"/>
      <c r="T198" s="280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81" t="s">
        <v>167</v>
      </c>
      <c r="AU198" s="281" t="s">
        <v>88</v>
      </c>
      <c r="AV198" s="14" t="s">
        <v>88</v>
      </c>
      <c r="AW198" s="14" t="s">
        <v>4</v>
      </c>
      <c r="AX198" s="14" t="s">
        <v>86</v>
      </c>
      <c r="AY198" s="281" t="s">
        <v>158</v>
      </c>
    </row>
    <row r="199" spans="1:63" s="12" customFormat="1" ht="22.8" customHeight="1">
      <c r="A199" s="12"/>
      <c r="B199" s="231"/>
      <c r="C199" s="232"/>
      <c r="D199" s="233" t="s">
        <v>77</v>
      </c>
      <c r="E199" s="245" t="s">
        <v>423</v>
      </c>
      <c r="F199" s="245" t="s">
        <v>424</v>
      </c>
      <c r="G199" s="232"/>
      <c r="H199" s="232"/>
      <c r="I199" s="235"/>
      <c r="J199" s="246">
        <f>BK199</f>
        <v>0</v>
      </c>
      <c r="K199" s="232"/>
      <c r="L199" s="237"/>
      <c r="M199" s="238"/>
      <c r="N199" s="239"/>
      <c r="O199" s="239"/>
      <c r="P199" s="240">
        <f>SUM(P200:P210)</f>
        <v>0</v>
      </c>
      <c r="Q199" s="239"/>
      <c r="R199" s="240">
        <f>SUM(R200:R210)</f>
        <v>0</v>
      </c>
      <c r="S199" s="239"/>
      <c r="T199" s="241">
        <f>SUM(T200:T210)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42" t="s">
        <v>86</v>
      </c>
      <c r="AT199" s="243" t="s">
        <v>77</v>
      </c>
      <c r="AU199" s="243" t="s">
        <v>86</v>
      </c>
      <c r="AY199" s="242" t="s">
        <v>158</v>
      </c>
      <c r="BK199" s="244">
        <f>SUM(BK200:BK210)</f>
        <v>0</v>
      </c>
    </row>
    <row r="200" spans="1:65" s="2" customFormat="1" ht="14.4" customHeight="1">
      <c r="A200" s="41"/>
      <c r="B200" s="42"/>
      <c r="C200" s="247" t="s">
        <v>219</v>
      </c>
      <c r="D200" s="247" t="s">
        <v>161</v>
      </c>
      <c r="E200" s="248" t="s">
        <v>425</v>
      </c>
      <c r="F200" s="249" t="s">
        <v>426</v>
      </c>
      <c r="G200" s="250" t="s">
        <v>164</v>
      </c>
      <c r="H200" s="251">
        <v>3</v>
      </c>
      <c r="I200" s="252"/>
      <c r="J200" s="253">
        <f>ROUND(I200*H200,2)</f>
        <v>0</v>
      </c>
      <c r="K200" s="254"/>
      <c r="L200" s="44"/>
      <c r="M200" s="255" t="s">
        <v>1</v>
      </c>
      <c r="N200" s="256" t="s">
        <v>43</v>
      </c>
      <c r="O200" s="94"/>
      <c r="P200" s="257">
        <f>O200*H200</f>
        <v>0</v>
      </c>
      <c r="Q200" s="257">
        <v>0</v>
      </c>
      <c r="R200" s="257">
        <f>Q200*H200</f>
        <v>0</v>
      </c>
      <c r="S200" s="257">
        <v>0</v>
      </c>
      <c r="T200" s="258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59" t="s">
        <v>165</v>
      </c>
      <c r="AT200" s="259" t="s">
        <v>161</v>
      </c>
      <c r="AU200" s="259" t="s">
        <v>88</v>
      </c>
      <c r="AY200" s="18" t="s">
        <v>158</v>
      </c>
      <c r="BE200" s="146">
        <f>IF(N200="základní",J200,0)</f>
        <v>0</v>
      </c>
      <c r="BF200" s="146">
        <f>IF(N200="snížená",J200,0)</f>
        <v>0</v>
      </c>
      <c r="BG200" s="146">
        <f>IF(N200="zákl. přenesená",J200,0)</f>
        <v>0</v>
      </c>
      <c r="BH200" s="146">
        <f>IF(N200="sníž. přenesená",J200,0)</f>
        <v>0</v>
      </c>
      <c r="BI200" s="146">
        <f>IF(N200="nulová",J200,0)</f>
        <v>0</v>
      </c>
      <c r="BJ200" s="18" t="s">
        <v>86</v>
      </c>
      <c r="BK200" s="146">
        <f>ROUND(I200*H200,2)</f>
        <v>0</v>
      </c>
      <c r="BL200" s="18" t="s">
        <v>165</v>
      </c>
      <c r="BM200" s="259" t="s">
        <v>427</v>
      </c>
    </row>
    <row r="201" spans="1:51" s="13" customFormat="1" ht="12">
      <c r="A201" s="13"/>
      <c r="B201" s="260"/>
      <c r="C201" s="261"/>
      <c r="D201" s="262" t="s">
        <v>167</v>
      </c>
      <c r="E201" s="263" t="s">
        <v>1</v>
      </c>
      <c r="F201" s="264" t="s">
        <v>428</v>
      </c>
      <c r="G201" s="261"/>
      <c r="H201" s="263" t="s">
        <v>1</v>
      </c>
      <c r="I201" s="265"/>
      <c r="J201" s="261"/>
      <c r="K201" s="261"/>
      <c r="L201" s="266"/>
      <c r="M201" s="267"/>
      <c r="N201" s="268"/>
      <c r="O201" s="268"/>
      <c r="P201" s="268"/>
      <c r="Q201" s="268"/>
      <c r="R201" s="268"/>
      <c r="S201" s="268"/>
      <c r="T201" s="26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70" t="s">
        <v>167</v>
      </c>
      <c r="AU201" s="270" t="s">
        <v>88</v>
      </c>
      <c r="AV201" s="13" t="s">
        <v>86</v>
      </c>
      <c r="AW201" s="13" t="s">
        <v>32</v>
      </c>
      <c r="AX201" s="13" t="s">
        <v>78</v>
      </c>
      <c r="AY201" s="270" t="s">
        <v>158</v>
      </c>
    </row>
    <row r="202" spans="1:51" s="13" customFormat="1" ht="12">
      <c r="A202" s="13"/>
      <c r="B202" s="260"/>
      <c r="C202" s="261"/>
      <c r="D202" s="262" t="s">
        <v>167</v>
      </c>
      <c r="E202" s="263" t="s">
        <v>1</v>
      </c>
      <c r="F202" s="264" t="s">
        <v>429</v>
      </c>
      <c r="G202" s="261"/>
      <c r="H202" s="263" t="s">
        <v>1</v>
      </c>
      <c r="I202" s="265"/>
      <c r="J202" s="261"/>
      <c r="K202" s="261"/>
      <c r="L202" s="266"/>
      <c r="M202" s="267"/>
      <c r="N202" s="268"/>
      <c r="O202" s="268"/>
      <c r="P202" s="268"/>
      <c r="Q202" s="268"/>
      <c r="R202" s="268"/>
      <c r="S202" s="268"/>
      <c r="T202" s="26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70" t="s">
        <v>167</v>
      </c>
      <c r="AU202" s="270" t="s">
        <v>88</v>
      </c>
      <c r="AV202" s="13" t="s">
        <v>86</v>
      </c>
      <c r="AW202" s="13" t="s">
        <v>32</v>
      </c>
      <c r="AX202" s="13" t="s">
        <v>78</v>
      </c>
      <c r="AY202" s="270" t="s">
        <v>158</v>
      </c>
    </row>
    <row r="203" spans="1:51" s="14" customFormat="1" ht="12">
      <c r="A203" s="14"/>
      <c r="B203" s="271"/>
      <c r="C203" s="272"/>
      <c r="D203" s="262" t="s">
        <v>167</v>
      </c>
      <c r="E203" s="273" t="s">
        <v>333</v>
      </c>
      <c r="F203" s="274" t="s">
        <v>175</v>
      </c>
      <c r="G203" s="272"/>
      <c r="H203" s="275">
        <v>3</v>
      </c>
      <c r="I203" s="276"/>
      <c r="J203" s="272"/>
      <c r="K203" s="272"/>
      <c r="L203" s="277"/>
      <c r="M203" s="278"/>
      <c r="N203" s="279"/>
      <c r="O203" s="279"/>
      <c r="P203" s="279"/>
      <c r="Q203" s="279"/>
      <c r="R203" s="279"/>
      <c r="S203" s="279"/>
      <c r="T203" s="280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81" t="s">
        <v>167</v>
      </c>
      <c r="AU203" s="281" t="s">
        <v>88</v>
      </c>
      <c r="AV203" s="14" t="s">
        <v>88</v>
      </c>
      <c r="AW203" s="14" t="s">
        <v>32</v>
      </c>
      <c r="AX203" s="14" t="s">
        <v>86</v>
      </c>
      <c r="AY203" s="281" t="s">
        <v>158</v>
      </c>
    </row>
    <row r="204" spans="1:65" s="2" customFormat="1" ht="14.4" customHeight="1">
      <c r="A204" s="41"/>
      <c r="B204" s="42"/>
      <c r="C204" s="293" t="s">
        <v>223</v>
      </c>
      <c r="D204" s="293" t="s">
        <v>200</v>
      </c>
      <c r="E204" s="294" t="s">
        <v>430</v>
      </c>
      <c r="F204" s="295" t="s">
        <v>431</v>
      </c>
      <c r="G204" s="296" t="s">
        <v>183</v>
      </c>
      <c r="H204" s="297">
        <v>3</v>
      </c>
      <c r="I204" s="298"/>
      <c r="J204" s="299">
        <f>ROUND(I204*H204,2)</f>
        <v>0</v>
      </c>
      <c r="K204" s="300"/>
      <c r="L204" s="301"/>
      <c r="M204" s="302" t="s">
        <v>1</v>
      </c>
      <c r="N204" s="303" t="s">
        <v>43</v>
      </c>
      <c r="O204" s="94"/>
      <c r="P204" s="257">
        <f>O204*H204</f>
        <v>0</v>
      </c>
      <c r="Q204" s="257">
        <v>0</v>
      </c>
      <c r="R204" s="257">
        <f>Q204*H204</f>
        <v>0</v>
      </c>
      <c r="S204" s="257">
        <v>0</v>
      </c>
      <c r="T204" s="258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59" t="s">
        <v>165</v>
      </c>
      <c r="AT204" s="259" t="s">
        <v>200</v>
      </c>
      <c r="AU204" s="259" t="s">
        <v>88</v>
      </c>
      <c r="AY204" s="18" t="s">
        <v>158</v>
      </c>
      <c r="BE204" s="146">
        <f>IF(N204="základní",J204,0)</f>
        <v>0</v>
      </c>
      <c r="BF204" s="146">
        <f>IF(N204="snížená",J204,0)</f>
        <v>0</v>
      </c>
      <c r="BG204" s="146">
        <f>IF(N204="zákl. přenesená",J204,0)</f>
        <v>0</v>
      </c>
      <c r="BH204" s="146">
        <f>IF(N204="sníž. přenesená",J204,0)</f>
        <v>0</v>
      </c>
      <c r="BI204" s="146">
        <f>IF(N204="nulová",J204,0)</f>
        <v>0</v>
      </c>
      <c r="BJ204" s="18" t="s">
        <v>86</v>
      </c>
      <c r="BK204" s="146">
        <f>ROUND(I204*H204,2)</f>
        <v>0</v>
      </c>
      <c r="BL204" s="18" t="s">
        <v>165</v>
      </c>
      <c r="BM204" s="259" t="s">
        <v>432</v>
      </c>
    </row>
    <row r="205" spans="1:51" s="13" customFormat="1" ht="12">
      <c r="A205" s="13"/>
      <c r="B205" s="260"/>
      <c r="C205" s="261"/>
      <c r="D205" s="262" t="s">
        <v>167</v>
      </c>
      <c r="E205" s="263" t="s">
        <v>1</v>
      </c>
      <c r="F205" s="264" t="s">
        <v>433</v>
      </c>
      <c r="G205" s="261"/>
      <c r="H205" s="263" t="s">
        <v>1</v>
      </c>
      <c r="I205" s="265"/>
      <c r="J205" s="261"/>
      <c r="K205" s="261"/>
      <c r="L205" s="266"/>
      <c r="M205" s="267"/>
      <c r="N205" s="268"/>
      <c r="O205" s="268"/>
      <c r="P205" s="268"/>
      <c r="Q205" s="268"/>
      <c r="R205" s="268"/>
      <c r="S205" s="268"/>
      <c r="T205" s="26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70" t="s">
        <v>167</v>
      </c>
      <c r="AU205" s="270" t="s">
        <v>88</v>
      </c>
      <c r="AV205" s="13" t="s">
        <v>86</v>
      </c>
      <c r="AW205" s="13" t="s">
        <v>32</v>
      </c>
      <c r="AX205" s="13" t="s">
        <v>78</v>
      </c>
      <c r="AY205" s="270" t="s">
        <v>158</v>
      </c>
    </row>
    <row r="206" spans="1:51" s="14" customFormat="1" ht="12">
      <c r="A206" s="14"/>
      <c r="B206" s="271"/>
      <c r="C206" s="272"/>
      <c r="D206" s="262" t="s">
        <v>167</v>
      </c>
      <c r="E206" s="273" t="s">
        <v>1</v>
      </c>
      <c r="F206" s="274" t="s">
        <v>333</v>
      </c>
      <c r="G206" s="272"/>
      <c r="H206" s="275">
        <v>3</v>
      </c>
      <c r="I206" s="276"/>
      <c r="J206" s="272"/>
      <c r="K206" s="272"/>
      <c r="L206" s="277"/>
      <c r="M206" s="278"/>
      <c r="N206" s="279"/>
      <c r="O206" s="279"/>
      <c r="P206" s="279"/>
      <c r="Q206" s="279"/>
      <c r="R206" s="279"/>
      <c r="S206" s="279"/>
      <c r="T206" s="280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81" t="s">
        <v>167</v>
      </c>
      <c r="AU206" s="281" t="s">
        <v>88</v>
      </c>
      <c r="AV206" s="14" t="s">
        <v>88</v>
      </c>
      <c r="AW206" s="14" t="s">
        <v>32</v>
      </c>
      <c r="AX206" s="14" t="s">
        <v>86</v>
      </c>
      <c r="AY206" s="281" t="s">
        <v>158</v>
      </c>
    </row>
    <row r="207" spans="1:65" s="2" customFormat="1" ht="14.4" customHeight="1">
      <c r="A207" s="41"/>
      <c r="B207" s="42"/>
      <c r="C207" s="247" t="s">
        <v>226</v>
      </c>
      <c r="D207" s="247" t="s">
        <v>161</v>
      </c>
      <c r="E207" s="248" t="s">
        <v>434</v>
      </c>
      <c r="F207" s="249" t="s">
        <v>435</v>
      </c>
      <c r="G207" s="250" t="s">
        <v>183</v>
      </c>
      <c r="H207" s="251">
        <v>2</v>
      </c>
      <c r="I207" s="252"/>
      <c r="J207" s="253">
        <f>ROUND(I207*H207,2)</f>
        <v>0</v>
      </c>
      <c r="K207" s="254"/>
      <c r="L207" s="44"/>
      <c r="M207" s="255" t="s">
        <v>1</v>
      </c>
      <c r="N207" s="256" t="s">
        <v>43</v>
      </c>
      <c r="O207" s="94"/>
      <c r="P207" s="257">
        <f>O207*H207</f>
        <v>0</v>
      </c>
      <c r="Q207" s="257">
        <v>0</v>
      </c>
      <c r="R207" s="257">
        <f>Q207*H207</f>
        <v>0</v>
      </c>
      <c r="S207" s="257">
        <v>0</v>
      </c>
      <c r="T207" s="258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59" t="s">
        <v>165</v>
      </c>
      <c r="AT207" s="259" t="s">
        <v>161</v>
      </c>
      <c r="AU207" s="259" t="s">
        <v>88</v>
      </c>
      <c r="AY207" s="18" t="s">
        <v>158</v>
      </c>
      <c r="BE207" s="146">
        <f>IF(N207="základní",J207,0)</f>
        <v>0</v>
      </c>
      <c r="BF207" s="146">
        <f>IF(N207="snížená",J207,0)</f>
        <v>0</v>
      </c>
      <c r="BG207" s="146">
        <f>IF(N207="zákl. přenesená",J207,0)</f>
        <v>0</v>
      </c>
      <c r="BH207" s="146">
        <f>IF(N207="sníž. přenesená",J207,0)</f>
        <v>0</v>
      </c>
      <c r="BI207" s="146">
        <f>IF(N207="nulová",J207,0)</f>
        <v>0</v>
      </c>
      <c r="BJ207" s="18" t="s">
        <v>86</v>
      </c>
      <c r="BK207" s="146">
        <f>ROUND(I207*H207,2)</f>
        <v>0</v>
      </c>
      <c r="BL207" s="18" t="s">
        <v>165</v>
      </c>
      <c r="BM207" s="259" t="s">
        <v>436</v>
      </c>
    </row>
    <row r="208" spans="1:51" s="14" customFormat="1" ht="12">
      <c r="A208" s="14"/>
      <c r="B208" s="271"/>
      <c r="C208" s="272"/>
      <c r="D208" s="262" t="s">
        <v>167</v>
      </c>
      <c r="E208" s="273" t="s">
        <v>1</v>
      </c>
      <c r="F208" s="274" t="s">
        <v>88</v>
      </c>
      <c r="G208" s="272"/>
      <c r="H208" s="275">
        <v>2</v>
      </c>
      <c r="I208" s="276"/>
      <c r="J208" s="272"/>
      <c r="K208" s="272"/>
      <c r="L208" s="277"/>
      <c r="M208" s="278"/>
      <c r="N208" s="279"/>
      <c r="O208" s="279"/>
      <c r="P208" s="279"/>
      <c r="Q208" s="279"/>
      <c r="R208" s="279"/>
      <c r="S208" s="279"/>
      <c r="T208" s="280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81" t="s">
        <v>167</v>
      </c>
      <c r="AU208" s="281" t="s">
        <v>88</v>
      </c>
      <c r="AV208" s="14" t="s">
        <v>88</v>
      </c>
      <c r="AW208" s="14" t="s">
        <v>32</v>
      </c>
      <c r="AX208" s="14" t="s">
        <v>86</v>
      </c>
      <c r="AY208" s="281" t="s">
        <v>158</v>
      </c>
    </row>
    <row r="209" spans="1:65" s="2" customFormat="1" ht="24.15" customHeight="1">
      <c r="A209" s="41"/>
      <c r="B209" s="42"/>
      <c r="C209" s="247" t="s">
        <v>8</v>
      </c>
      <c r="D209" s="247" t="s">
        <v>161</v>
      </c>
      <c r="E209" s="248" t="s">
        <v>437</v>
      </c>
      <c r="F209" s="249" t="s">
        <v>438</v>
      </c>
      <c r="G209" s="250" t="s">
        <v>183</v>
      </c>
      <c r="H209" s="251">
        <v>3</v>
      </c>
      <c r="I209" s="252"/>
      <c r="J209" s="253">
        <f>ROUND(I209*H209,2)</f>
        <v>0</v>
      </c>
      <c r="K209" s="254"/>
      <c r="L209" s="44"/>
      <c r="M209" s="255" t="s">
        <v>1</v>
      </c>
      <c r="N209" s="256" t="s">
        <v>43</v>
      </c>
      <c r="O209" s="94"/>
      <c r="P209" s="257">
        <f>O209*H209</f>
        <v>0</v>
      </c>
      <c r="Q209" s="257">
        <v>0</v>
      </c>
      <c r="R209" s="257">
        <f>Q209*H209</f>
        <v>0</v>
      </c>
      <c r="S209" s="257">
        <v>0</v>
      </c>
      <c r="T209" s="258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59" t="s">
        <v>165</v>
      </c>
      <c r="AT209" s="259" t="s">
        <v>161</v>
      </c>
      <c r="AU209" s="259" t="s">
        <v>88</v>
      </c>
      <c r="AY209" s="18" t="s">
        <v>158</v>
      </c>
      <c r="BE209" s="146">
        <f>IF(N209="základní",J209,0)</f>
        <v>0</v>
      </c>
      <c r="BF209" s="146">
        <f>IF(N209="snížená",J209,0)</f>
        <v>0</v>
      </c>
      <c r="BG209" s="146">
        <f>IF(N209="zákl. přenesená",J209,0)</f>
        <v>0</v>
      </c>
      <c r="BH209" s="146">
        <f>IF(N209="sníž. přenesená",J209,0)</f>
        <v>0</v>
      </c>
      <c r="BI209" s="146">
        <f>IF(N209="nulová",J209,0)</f>
        <v>0</v>
      </c>
      <c r="BJ209" s="18" t="s">
        <v>86</v>
      </c>
      <c r="BK209" s="146">
        <f>ROUND(I209*H209,2)</f>
        <v>0</v>
      </c>
      <c r="BL209" s="18" t="s">
        <v>165</v>
      </c>
      <c r="BM209" s="259" t="s">
        <v>439</v>
      </c>
    </row>
    <row r="210" spans="1:51" s="14" customFormat="1" ht="12">
      <c r="A210" s="14"/>
      <c r="B210" s="271"/>
      <c r="C210" s="272"/>
      <c r="D210" s="262" t="s">
        <v>167</v>
      </c>
      <c r="E210" s="273" t="s">
        <v>1</v>
      </c>
      <c r="F210" s="274" t="s">
        <v>175</v>
      </c>
      <c r="G210" s="272"/>
      <c r="H210" s="275">
        <v>3</v>
      </c>
      <c r="I210" s="276"/>
      <c r="J210" s="272"/>
      <c r="K210" s="272"/>
      <c r="L210" s="277"/>
      <c r="M210" s="278"/>
      <c r="N210" s="279"/>
      <c r="O210" s="279"/>
      <c r="P210" s="279"/>
      <c r="Q210" s="279"/>
      <c r="R210" s="279"/>
      <c r="S210" s="279"/>
      <c r="T210" s="280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81" t="s">
        <v>167</v>
      </c>
      <c r="AU210" s="281" t="s">
        <v>88</v>
      </c>
      <c r="AV210" s="14" t="s">
        <v>88</v>
      </c>
      <c r="AW210" s="14" t="s">
        <v>32</v>
      </c>
      <c r="AX210" s="14" t="s">
        <v>86</v>
      </c>
      <c r="AY210" s="281" t="s">
        <v>158</v>
      </c>
    </row>
    <row r="211" spans="1:63" s="12" customFormat="1" ht="22.8" customHeight="1">
      <c r="A211" s="12"/>
      <c r="B211" s="231"/>
      <c r="C211" s="232"/>
      <c r="D211" s="233" t="s">
        <v>77</v>
      </c>
      <c r="E211" s="245" t="s">
        <v>440</v>
      </c>
      <c r="F211" s="245" t="s">
        <v>441</v>
      </c>
      <c r="G211" s="232"/>
      <c r="H211" s="232"/>
      <c r="I211" s="235"/>
      <c r="J211" s="246">
        <f>BK211</f>
        <v>0</v>
      </c>
      <c r="K211" s="232"/>
      <c r="L211" s="237"/>
      <c r="M211" s="238"/>
      <c r="N211" s="239"/>
      <c r="O211" s="239"/>
      <c r="P211" s="240">
        <f>SUM(P212:P297)</f>
        <v>0</v>
      </c>
      <c r="Q211" s="239"/>
      <c r="R211" s="240">
        <f>SUM(R212:R297)</f>
        <v>5.49448</v>
      </c>
      <c r="S211" s="239"/>
      <c r="T211" s="241">
        <f>SUM(T212:T297)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42" t="s">
        <v>86</v>
      </c>
      <c r="AT211" s="243" t="s">
        <v>77</v>
      </c>
      <c r="AU211" s="243" t="s">
        <v>86</v>
      </c>
      <c r="AY211" s="242" t="s">
        <v>158</v>
      </c>
      <c r="BK211" s="244">
        <f>SUM(BK212:BK297)</f>
        <v>0</v>
      </c>
    </row>
    <row r="212" spans="1:65" s="2" customFormat="1" ht="24.15" customHeight="1">
      <c r="A212" s="41"/>
      <c r="B212" s="42"/>
      <c r="C212" s="247" t="s">
        <v>233</v>
      </c>
      <c r="D212" s="247" t="s">
        <v>161</v>
      </c>
      <c r="E212" s="248" t="s">
        <v>442</v>
      </c>
      <c r="F212" s="249" t="s">
        <v>443</v>
      </c>
      <c r="G212" s="250" t="s">
        <v>103</v>
      </c>
      <c r="H212" s="251">
        <v>340</v>
      </c>
      <c r="I212" s="252"/>
      <c r="J212" s="253">
        <f>ROUND(I212*H212,2)</f>
        <v>0</v>
      </c>
      <c r="K212" s="254"/>
      <c r="L212" s="44"/>
      <c r="M212" s="255" t="s">
        <v>1</v>
      </c>
      <c r="N212" s="256" t="s">
        <v>43</v>
      </c>
      <c r="O212" s="94"/>
      <c r="P212" s="257">
        <f>O212*H212</f>
        <v>0</v>
      </c>
      <c r="Q212" s="257">
        <v>0</v>
      </c>
      <c r="R212" s="257">
        <f>Q212*H212</f>
        <v>0</v>
      </c>
      <c r="S212" s="257">
        <v>0</v>
      </c>
      <c r="T212" s="258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59" t="s">
        <v>233</v>
      </c>
      <c r="AT212" s="259" t="s">
        <v>161</v>
      </c>
      <c r="AU212" s="259" t="s">
        <v>88</v>
      </c>
      <c r="AY212" s="18" t="s">
        <v>158</v>
      </c>
      <c r="BE212" s="146">
        <f>IF(N212="základní",J212,0)</f>
        <v>0</v>
      </c>
      <c r="BF212" s="146">
        <f>IF(N212="snížená",J212,0)</f>
        <v>0</v>
      </c>
      <c r="BG212" s="146">
        <f>IF(N212="zákl. přenesená",J212,0)</f>
        <v>0</v>
      </c>
      <c r="BH212" s="146">
        <f>IF(N212="sníž. přenesená",J212,0)</f>
        <v>0</v>
      </c>
      <c r="BI212" s="146">
        <f>IF(N212="nulová",J212,0)</f>
        <v>0</v>
      </c>
      <c r="BJ212" s="18" t="s">
        <v>86</v>
      </c>
      <c r="BK212" s="146">
        <f>ROUND(I212*H212,2)</f>
        <v>0</v>
      </c>
      <c r="BL212" s="18" t="s">
        <v>233</v>
      </c>
      <c r="BM212" s="259" t="s">
        <v>444</v>
      </c>
    </row>
    <row r="213" spans="1:65" s="2" customFormat="1" ht="24.15" customHeight="1">
      <c r="A213" s="41"/>
      <c r="B213" s="42"/>
      <c r="C213" s="293" t="s">
        <v>238</v>
      </c>
      <c r="D213" s="293" t="s">
        <v>200</v>
      </c>
      <c r="E213" s="294" t="s">
        <v>445</v>
      </c>
      <c r="F213" s="295" t="s">
        <v>446</v>
      </c>
      <c r="G213" s="296" t="s">
        <v>103</v>
      </c>
      <c r="H213" s="297">
        <v>340</v>
      </c>
      <c r="I213" s="298"/>
      <c r="J213" s="299">
        <f>ROUND(I213*H213,2)</f>
        <v>0</v>
      </c>
      <c r="K213" s="300"/>
      <c r="L213" s="301"/>
      <c r="M213" s="302" t="s">
        <v>1</v>
      </c>
      <c r="N213" s="303" t="s">
        <v>43</v>
      </c>
      <c r="O213" s="94"/>
      <c r="P213" s="257">
        <f>O213*H213</f>
        <v>0</v>
      </c>
      <c r="Q213" s="257">
        <v>0.00019</v>
      </c>
      <c r="R213" s="257">
        <f>Q213*H213</f>
        <v>0.0646</v>
      </c>
      <c r="S213" s="257">
        <v>0</v>
      </c>
      <c r="T213" s="258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59" t="s">
        <v>420</v>
      </c>
      <c r="AT213" s="259" t="s">
        <v>200</v>
      </c>
      <c r="AU213" s="259" t="s">
        <v>88</v>
      </c>
      <c r="AY213" s="18" t="s">
        <v>158</v>
      </c>
      <c r="BE213" s="146">
        <f>IF(N213="základní",J213,0)</f>
        <v>0</v>
      </c>
      <c r="BF213" s="146">
        <f>IF(N213="snížená",J213,0)</f>
        <v>0</v>
      </c>
      <c r="BG213" s="146">
        <f>IF(N213="zákl. přenesená",J213,0)</f>
        <v>0</v>
      </c>
      <c r="BH213" s="146">
        <f>IF(N213="sníž. přenesená",J213,0)</f>
        <v>0</v>
      </c>
      <c r="BI213" s="146">
        <f>IF(N213="nulová",J213,0)</f>
        <v>0</v>
      </c>
      <c r="BJ213" s="18" t="s">
        <v>86</v>
      </c>
      <c r="BK213" s="146">
        <f>ROUND(I213*H213,2)</f>
        <v>0</v>
      </c>
      <c r="BL213" s="18" t="s">
        <v>233</v>
      </c>
      <c r="BM213" s="259" t="s">
        <v>447</v>
      </c>
    </row>
    <row r="214" spans="1:65" s="2" customFormat="1" ht="14.4" customHeight="1">
      <c r="A214" s="41"/>
      <c r="B214" s="42"/>
      <c r="C214" s="247" t="s">
        <v>249</v>
      </c>
      <c r="D214" s="247" t="s">
        <v>161</v>
      </c>
      <c r="E214" s="248" t="s">
        <v>448</v>
      </c>
      <c r="F214" s="249" t="s">
        <v>449</v>
      </c>
      <c r="G214" s="250" t="s">
        <v>103</v>
      </c>
      <c r="H214" s="251">
        <v>3540</v>
      </c>
      <c r="I214" s="252"/>
      <c r="J214" s="253">
        <f>ROUND(I214*H214,2)</f>
        <v>0</v>
      </c>
      <c r="K214" s="254"/>
      <c r="L214" s="44"/>
      <c r="M214" s="255" t="s">
        <v>1</v>
      </c>
      <c r="N214" s="256" t="s">
        <v>43</v>
      </c>
      <c r="O214" s="94"/>
      <c r="P214" s="257">
        <f>O214*H214</f>
        <v>0</v>
      </c>
      <c r="Q214" s="257">
        <v>0</v>
      </c>
      <c r="R214" s="257">
        <f>Q214*H214</f>
        <v>0</v>
      </c>
      <c r="S214" s="257">
        <v>0</v>
      </c>
      <c r="T214" s="258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59" t="s">
        <v>233</v>
      </c>
      <c r="AT214" s="259" t="s">
        <v>161</v>
      </c>
      <c r="AU214" s="259" t="s">
        <v>88</v>
      </c>
      <c r="AY214" s="18" t="s">
        <v>158</v>
      </c>
      <c r="BE214" s="146">
        <f>IF(N214="základní",J214,0)</f>
        <v>0</v>
      </c>
      <c r="BF214" s="146">
        <f>IF(N214="snížená",J214,0)</f>
        <v>0</v>
      </c>
      <c r="BG214" s="146">
        <f>IF(N214="zákl. přenesená",J214,0)</f>
        <v>0</v>
      </c>
      <c r="BH214" s="146">
        <f>IF(N214="sníž. přenesená",J214,0)</f>
        <v>0</v>
      </c>
      <c r="BI214" s="146">
        <f>IF(N214="nulová",J214,0)</f>
        <v>0</v>
      </c>
      <c r="BJ214" s="18" t="s">
        <v>86</v>
      </c>
      <c r="BK214" s="146">
        <f>ROUND(I214*H214,2)</f>
        <v>0</v>
      </c>
      <c r="BL214" s="18" t="s">
        <v>233</v>
      </c>
      <c r="BM214" s="259" t="s">
        <v>450</v>
      </c>
    </row>
    <row r="215" spans="1:51" s="13" customFormat="1" ht="12">
      <c r="A215" s="13"/>
      <c r="B215" s="260"/>
      <c r="C215" s="261"/>
      <c r="D215" s="262" t="s">
        <v>167</v>
      </c>
      <c r="E215" s="263" t="s">
        <v>1</v>
      </c>
      <c r="F215" s="264" t="s">
        <v>451</v>
      </c>
      <c r="G215" s="261"/>
      <c r="H215" s="263" t="s">
        <v>1</v>
      </c>
      <c r="I215" s="265"/>
      <c r="J215" s="261"/>
      <c r="K215" s="261"/>
      <c r="L215" s="266"/>
      <c r="M215" s="267"/>
      <c r="N215" s="268"/>
      <c r="O215" s="268"/>
      <c r="P215" s="268"/>
      <c r="Q215" s="268"/>
      <c r="R215" s="268"/>
      <c r="S215" s="268"/>
      <c r="T215" s="26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70" t="s">
        <v>167</v>
      </c>
      <c r="AU215" s="270" t="s">
        <v>88</v>
      </c>
      <c r="AV215" s="13" t="s">
        <v>86</v>
      </c>
      <c r="AW215" s="13" t="s">
        <v>32</v>
      </c>
      <c r="AX215" s="13" t="s">
        <v>78</v>
      </c>
      <c r="AY215" s="270" t="s">
        <v>158</v>
      </c>
    </row>
    <row r="216" spans="1:51" s="13" customFormat="1" ht="12">
      <c r="A216" s="13"/>
      <c r="B216" s="260"/>
      <c r="C216" s="261"/>
      <c r="D216" s="262" t="s">
        <v>167</v>
      </c>
      <c r="E216" s="263" t="s">
        <v>1</v>
      </c>
      <c r="F216" s="264" t="s">
        <v>452</v>
      </c>
      <c r="G216" s="261"/>
      <c r="H216" s="263" t="s">
        <v>1</v>
      </c>
      <c r="I216" s="265"/>
      <c r="J216" s="261"/>
      <c r="K216" s="261"/>
      <c r="L216" s="266"/>
      <c r="M216" s="267"/>
      <c r="N216" s="268"/>
      <c r="O216" s="268"/>
      <c r="P216" s="268"/>
      <c r="Q216" s="268"/>
      <c r="R216" s="268"/>
      <c r="S216" s="268"/>
      <c r="T216" s="26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70" t="s">
        <v>167</v>
      </c>
      <c r="AU216" s="270" t="s">
        <v>88</v>
      </c>
      <c r="AV216" s="13" t="s">
        <v>86</v>
      </c>
      <c r="AW216" s="13" t="s">
        <v>32</v>
      </c>
      <c r="AX216" s="13" t="s">
        <v>78</v>
      </c>
      <c r="AY216" s="270" t="s">
        <v>158</v>
      </c>
    </row>
    <row r="217" spans="1:51" s="14" customFormat="1" ht="12">
      <c r="A217" s="14"/>
      <c r="B217" s="271"/>
      <c r="C217" s="272"/>
      <c r="D217" s="262" t="s">
        <v>167</v>
      </c>
      <c r="E217" s="273" t="s">
        <v>293</v>
      </c>
      <c r="F217" s="274" t="s">
        <v>453</v>
      </c>
      <c r="G217" s="272"/>
      <c r="H217" s="275">
        <v>3540</v>
      </c>
      <c r="I217" s="276"/>
      <c r="J217" s="272"/>
      <c r="K217" s="272"/>
      <c r="L217" s="277"/>
      <c r="M217" s="278"/>
      <c r="N217" s="279"/>
      <c r="O217" s="279"/>
      <c r="P217" s="279"/>
      <c r="Q217" s="279"/>
      <c r="R217" s="279"/>
      <c r="S217" s="279"/>
      <c r="T217" s="280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81" t="s">
        <v>167</v>
      </c>
      <c r="AU217" s="281" t="s">
        <v>88</v>
      </c>
      <c r="AV217" s="14" t="s">
        <v>88</v>
      </c>
      <c r="AW217" s="14" t="s">
        <v>32</v>
      </c>
      <c r="AX217" s="14" t="s">
        <v>86</v>
      </c>
      <c r="AY217" s="281" t="s">
        <v>158</v>
      </c>
    </row>
    <row r="218" spans="1:65" s="2" customFormat="1" ht="14.4" customHeight="1">
      <c r="A218" s="41"/>
      <c r="B218" s="42"/>
      <c r="C218" s="293" t="s">
        <v>254</v>
      </c>
      <c r="D218" s="293" t="s">
        <v>200</v>
      </c>
      <c r="E218" s="294" t="s">
        <v>454</v>
      </c>
      <c r="F218" s="295" t="s">
        <v>455</v>
      </c>
      <c r="G218" s="296" t="s">
        <v>103</v>
      </c>
      <c r="H218" s="297">
        <v>3894</v>
      </c>
      <c r="I218" s="298"/>
      <c r="J218" s="299">
        <f>ROUND(I218*H218,2)</f>
        <v>0</v>
      </c>
      <c r="K218" s="300"/>
      <c r="L218" s="301"/>
      <c r="M218" s="302" t="s">
        <v>1</v>
      </c>
      <c r="N218" s="303" t="s">
        <v>43</v>
      </c>
      <c r="O218" s="94"/>
      <c r="P218" s="257">
        <f>O218*H218</f>
        <v>0</v>
      </c>
      <c r="Q218" s="257">
        <v>2E-05</v>
      </c>
      <c r="R218" s="257">
        <f>Q218*H218</f>
        <v>0.07788</v>
      </c>
      <c r="S218" s="257">
        <v>0</v>
      </c>
      <c r="T218" s="258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59" t="s">
        <v>420</v>
      </c>
      <c r="AT218" s="259" t="s">
        <v>200</v>
      </c>
      <c r="AU218" s="259" t="s">
        <v>88</v>
      </c>
      <c r="AY218" s="18" t="s">
        <v>158</v>
      </c>
      <c r="BE218" s="146">
        <f>IF(N218="základní",J218,0)</f>
        <v>0</v>
      </c>
      <c r="BF218" s="146">
        <f>IF(N218="snížená",J218,0)</f>
        <v>0</v>
      </c>
      <c r="BG218" s="146">
        <f>IF(N218="zákl. přenesená",J218,0)</f>
        <v>0</v>
      </c>
      <c r="BH218" s="146">
        <f>IF(N218="sníž. přenesená",J218,0)</f>
        <v>0</v>
      </c>
      <c r="BI218" s="146">
        <f>IF(N218="nulová",J218,0)</f>
        <v>0</v>
      </c>
      <c r="BJ218" s="18" t="s">
        <v>86</v>
      </c>
      <c r="BK218" s="146">
        <f>ROUND(I218*H218,2)</f>
        <v>0</v>
      </c>
      <c r="BL218" s="18" t="s">
        <v>233</v>
      </c>
      <c r="BM218" s="259" t="s">
        <v>456</v>
      </c>
    </row>
    <row r="219" spans="1:51" s="14" customFormat="1" ht="12">
      <c r="A219" s="14"/>
      <c r="B219" s="271"/>
      <c r="C219" s="272"/>
      <c r="D219" s="262" t="s">
        <v>167</v>
      </c>
      <c r="E219" s="273" t="s">
        <v>1</v>
      </c>
      <c r="F219" s="274" t="s">
        <v>293</v>
      </c>
      <c r="G219" s="272"/>
      <c r="H219" s="275">
        <v>3540</v>
      </c>
      <c r="I219" s="276"/>
      <c r="J219" s="272"/>
      <c r="K219" s="272"/>
      <c r="L219" s="277"/>
      <c r="M219" s="278"/>
      <c r="N219" s="279"/>
      <c r="O219" s="279"/>
      <c r="P219" s="279"/>
      <c r="Q219" s="279"/>
      <c r="R219" s="279"/>
      <c r="S219" s="279"/>
      <c r="T219" s="280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81" t="s">
        <v>167</v>
      </c>
      <c r="AU219" s="281" t="s">
        <v>88</v>
      </c>
      <c r="AV219" s="14" t="s">
        <v>88</v>
      </c>
      <c r="AW219" s="14" t="s">
        <v>32</v>
      </c>
      <c r="AX219" s="14" t="s">
        <v>86</v>
      </c>
      <c r="AY219" s="281" t="s">
        <v>158</v>
      </c>
    </row>
    <row r="220" spans="1:51" s="14" customFormat="1" ht="12">
      <c r="A220" s="14"/>
      <c r="B220" s="271"/>
      <c r="C220" s="272"/>
      <c r="D220" s="262" t="s">
        <v>167</v>
      </c>
      <c r="E220" s="272"/>
      <c r="F220" s="274" t="s">
        <v>457</v>
      </c>
      <c r="G220" s="272"/>
      <c r="H220" s="275">
        <v>3894</v>
      </c>
      <c r="I220" s="276"/>
      <c r="J220" s="272"/>
      <c r="K220" s="272"/>
      <c r="L220" s="277"/>
      <c r="M220" s="278"/>
      <c r="N220" s="279"/>
      <c r="O220" s="279"/>
      <c r="P220" s="279"/>
      <c r="Q220" s="279"/>
      <c r="R220" s="279"/>
      <c r="S220" s="279"/>
      <c r="T220" s="28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81" t="s">
        <v>167</v>
      </c>
      <c r="AU220" s="281" t="s">
        <v>88</v>
      </c>
      <c r="AV220" s="14" t="s">
        <v>88</v>
      </c>
      <c r="AW220" s="14" t="s">
        <v>4</v>
      </c>
      <c r="AX220" s="14" t="s">
        <v>86</v>
      </c>
      <c r="AY220" s="281" t="s">
        <v>158</v>
      </c>
    </row>
    <row r="221" spans="1:65" s="2" customFormat="1" ht="14.4" customHeight="1">
      <c r="A221" s="41"/>
      <c r="B221" s="42"/>
      <c r="C221" s="293" t="s">
        <v>104</v>
      </c>
      <c r="D221" s="293" t="s">
        <v>200</v>
      </c>
      <c r="E221" s="294" t="s">
        <v>458</v>
      </c>
      <c r="F221" s="295" t="s">
        <v>459</v>
      </c>
      <c r="G221" s="296" t="s">
        <v>164</v>
      </c>
      <c r="H221" s="297">
        <v>108</v>
      </c>
      <c r="I221" s="298"/>
      <c r="J221" s="299">
        <f>ROUND(I221*H221,2)</f>
        <v>0</v>
      </c>
      <c r="K221" s="300"/>
      <c r="L221" s="301"/>
      <c r="M221" s="302" t="s">
        <v>1</v>
      </c>
      <c r="N221" s="303" t="s">
        <v>43</v>
      </c>
      <c r="O221" s="94"/>
      <c r="P221" s="257">
        <f>O221*H221</f>
        <v>0</v>
      </c>
      <c r="Q221" s="257">
        <v>0</v>
      </c>
      <c r="R221" s="257">
        <f>Q221*H221</f>
        <v>0</v>
      </c>
      <c r="S221" s="257">
        <v>0</v>
      </c>
      <c r="T221" s="258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59" t="s">
        <v>420</v>
      </c>
      <c r="AT221" s="259" t="s">
        <v>200</v>
      </c>
      <c r="AU221" s="259" t="s">
        <v>88</v>
      </c>
      <c r="AY221" s="18" t="s">
        <v>158</v>
      </c>
      <c r="BE221" s="146">
        <f>IF(N221="základní",J221,0)</f>
        <v>0</v>
      </c>
      <c r="BF221" s="146">
        <f>IF(N221="snížená",J221,0)</f>
        <v>0</v>
      </c>
      <c r="BG221" s="146">
        <f>IF(N221="zákl. přenesená",J221,0)</f>
        <v>0</v>
      </c>
      <c r="BH221" s="146">
        <f>IF(N221="sníž. přenesená",J221,0)</f>
        <v>0</v>
      </c>
      <c r="BI221" s="146">
        <f>IF(N221="nulová",J221,0)</f>
        <v>0</v>
      </c>
      <c r="BJ221" s="18" t="s">
        <v>86</v>
      </c>
      <c r="BK221" s="146">
        <f>ROUND(I221*H221,2)</f>
        <v>0</v>
      </c>
      <c r="BL221" s="18" t="s">
        <v>233</v>
      </c>
      <c r="BM221" s="259" t="s">
        <v>460</v>
      </c>
    </row>
    <row r="222" spans="1:65" s="2" customFormat="1" ht="14.4" customHeight="1">
      <c r="A222" s="41"/>
      <c r="B222" s="42"/>
      <c r="C222" s="293" t="s">
        <v>7</v>
      </c>
      <c r="D222" s="293" t="s">
        <v>200</v>
      </c>
      <c r="E222" s="294" t="s">
        <v>461</v>
      </c>
      <c r="F222" s="295" t="s">
        <v>462</v>
      </c>
      <c r="G222" s="296" t="s">
        <v>164</v>
      </c>
      <c r="H222" s="297">
        <v>108</v>
      </c>
      <c r="I222" s="298"/>
      <c r="J222" s="299">
        <f>ROUND(I222*H222,2)</f>
        <v>0</v>
      </c>
      <c r="K222" s="300"/>
      <c r="L222" s="301"/>
      <c r="M222" s="302" t="s">
        <v>1</v>
      </c>
      <c r="N222" s="303" t="s">
        <v>43</v>
      </c>
      <c r="O222" s="94"/>
      <c r="P222" s="257">
        <f>O222*H222</f>
        <v>0</v>
      </c>
      <c r="Q222" s="257">
        <v>0</v>
      </c>
      <c r="R222" s="257">
        <f>Q222*H222</f>
        <v>0</v>
      </c>
      <c r="S222" s="257">
        <v>0</v>
      </c>
      <c r="T222" s="258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59" t="s">
        <v>420</v>
      </c>
      <c r="AT222" s="259" t="s">
        <v>200</v>
      </c>
      <c r="AU222" s="259" t="s">
        <v>88</v>
      </c>
      <c r="AY222" s="18" t="s">
        <v>158</v>
      </c>
      <c r="BE222" s="146">
        <f>IF(N222="základní",J222,0)</f>
        <v>0</v>
      </c>
      <c r="BF222" s="146">
        <f>IF(N222="snížená",J222,0)</f>
        <v>0</v>
      </c>
      <c r="BG222" s="146">
        <f>IF(N222="zákl. přenesená",J222,0)</f>
        <v>0</v>
      </c>
      <c r="BH222" s="146">
        <f>IF(N222="sníž. přenesená",J222,0)</f>
        <v>0</v>
      </c>
      <c r="BI222" s="146">
        <f>IF(N222="nulová",J222,0)</f>
        <v>0</v>
      </c>
      <c r="BJ222" s="18" t="s">
        <v>86</v>
      </c>
      <c r="BK222" s="146">
        <f>ROUND(I222*H222,2)</f>
        <v>0</v>
      </c>
      <c r="BL222" s="18" t="s">
        <v>233</v>
      </c>
      <c r="BM222" s="259" t="s">
        <v>463</v>
      </c>
    </row>
    <row r="223" spans="1:65" s="2" customFormat="1" ht="24.15" customHeight="1">
      <c r="A223" s="41"/>
      <c r="B223" s="42"/>
      <c r="C223" s="293" t="s">
        <v>267</v>
      </c>
      <c r="D223" s="293" t="s">
        <v>200</v>
      </c>
      <c r="E223" s="294" t="s">
        <v>464</v>
      </c>
      <c r="F223" s="295" t="s">
        <v>465</v>
      </c>
      <c r="G223" s="296" t="s">
        <v>164</v>
      </c>
      <c r="H223" s="297">
        <v>1500</v>
      </c>
      <c r="I223" s="298"/>
      <c r="J223" s="299">
        <f>ROUND(I223*H223,2)</f>
        <v>0</v>
      </c>
      <c r="K223" s="300"/>
      <c r="L223" s="301"/>
      <c r="M223" s="302" t="s">
        <v>1</v>
      </c>
      <c r="N223" s="303" t="s">
        <v>43</v>
      </c>
      <c r="O223" s="94"/>
      <c r="P223" s="257">
        <f>O223*H223</f>
        <v>0</v>
      </c>
      <c r="Q223" s="257">
        <v>0</v>
      </c>
      <c r="R223" s="257">
        <f>Q223*H223</f>
        <v>0</v>
      </c>
      <c r="S223" s="257">
        <v>0</v>
      </c>
      <c r="T223" s="258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59" t="s">
        <v>420</v>
      </c>
      <c r="AT223" s="259" t="s">
        <v>200</v>
      </c>
      <c r="AU223" s="259" t="s">
        <v>88</v>
      </c>
      <c r="AY223" s="18" t="s">
        <v>158</v>
      </c>
      <c r="BE223" s="146">
        <f>IF(N223="základní",J223,0)</f>
        <v>0</v>
      </c>
      <c r="BF223" s="146">
        <f>IF(N223="snížená",J223,0)</f>
        <v>0</v>
      </c>
      <c r="BG223" s="146">
        <f>IF(N223="zákl. přenesená",J223,0)</f>
        <v>0</v>
      </c>
      <c r="BH223" s="146">
        <f>IF(N223="sníž. přenesená",J223,0)</f>
        <v>0</v>
      </c>
      <c r="BI223" s="146">
        <f>IF(N223="nulová",J223,0)</f>
        <v>0</v>
      </c>
      <c r="BJ223" s="18" t="s">
        <v>86</v>
      </c>
      <c r="BK223" s="146">
        <f>ROUND(I223*H223,2)</f>
        <v>0</v>
      </c>
      <c r="BL223" s="18" t="s">
        <v>233</v>
      </c>
      <c r="BM223" s="259" t="s">
        <v>466</v>
      </c>
    </row>
    <row r="224" spans="1:65" s="2" customFormat="1" ht="24.15" customHeight="1">
      <c r="A224" s="41"/>
      <c r="B224" s="42"/>
      <c r="C224" s="247" t="s">
        <v>271</v>
      </c>
      <c r="D224" s="247" t="s">
        <v>161</v>
      </c>
      <c r="E224" s="248" t="s">
        <v>467</v>
      </c>
      <c r="F224" s="249" t="s">
        <v>468</v>
      </c>
      <c r="G224" s="250" t="s">
        <v>236</v>
      </c>
      <c r="H224" s="251">
        <v>72</v>
      </c>
      <c r="I224" s="252"/>
      <c r="J224" s="253">
        <f>ROUND(I224*H224,2)</f>
        <v>0</v>
      </c>
      <c r="K224" s="254"/>
      <c r="L224" s="44"/>
      <c r="M224" s="255" t="s">
        <v>1</v>
      </c>
      <c r="N224" s="256" t="s">
        <v>43</v>
      </c>
      <c r="O224" s="94"/>
      <c r="P224" s="257">
        <f>O224*H224</f>
        <v>0</v>
      </c>
      <c r="Q224" s="257">
        <v>0</v>
      </c>
      <c r="R224" s="257">
        <f>Q224*H224</f>
        <v>0</v>
      </c>
      <c r="S224" s="257">
        <v>0</v>
      </c>
      <c r="T224" s="258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59" t="s">
        <v>233</v>
      </c>
      <c r="AT224" s="259" t="s">
        <v>161</v>
      </c>
      <c r="AU224" s="259" t="s">
        <v>88</v>
      </c>
      <c r="AY224" s="18" t="s">
        <v>158</v>
      </c>
      <c r="BE224" s="146">
        <f>IF(N224="základní",J224,0)</f>
        <v>0</v>
      </c>
      <c r="BF224" s="146">
        <f>IF(N224="snížená",J224,0)</f>
        <v>0</v>
      </c>
      <c r="BG224" s="146">
        <f>IF(N224="zákl. přenesená",J224,0)</f>
        <v>0</v>
      </c>
      <c r="BH224" s="146">
        <f>IF(N224="sníž. přenesená",J224,0)</f>
        <v>0</v>
      </c>
      <c r="BI224" s="146">
        <f>IF(N224="nulová",J224,0)</f>
        <v>0</v>
      </c>
      <c r="BJ224" s="18" t="s">
        <v>86</v>
      </c>
      <c r="BK224" s="146">
        <f>ROUND(I224*H224,2)</f>
        <v>0</v>
      </c>
      <c r="BL224" s="18" t="s">
        <v>233</v>
      </c>
      <c r="BM224" s="259" t="s">
        <v>469</v>
      </c>
    </row>
    <row r="225" spans="1:51" s="14" customFormat="1" ht="12">
      <c r="A225" s="14"/>
      <c r="B225" s="271"/>
      <c r="C225" s="272"/>
      <c r="D225" s="262" t="s">
        <v>167</v>
      </c>
      <c r="E225" s="273" t="s">
        <v>1</v>
      </c>
      <c r="F225" s="274" t="s">
        <v>470</v>
      </c>
      <c r="G225" s="272"/>
      <c r="H225" s="275">
        <v>72</v>
      </c>
      <c r="I225" s="276"/>
      <c r="J225" s="272"/>
      <c r="K225" s="272"/>
      <c r="L225" s="277"/>
      <c r="M225" s="278"/>
      <c r="N225" s="279"/>
      <c r="O225" s="279"/>
      <c r="P225" s="279"/>
      <c r="Q225" s="279"/>
      <c r="R225" s="279"/>
      <c r="S225" s="279"/>
      <c r="T225" s="280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81" t="s">
        <v>167</v>
      </c>
      <c r="AU225" s="281" t="s">
        <v>88</v>
      </c>
      <c r="AV225" s="14" t="s">
        <v>88</v>
      </c>
      <c r="AW225" s="14" t="s">
        <v>32</v>
      </c>
      <c r="AX225" s="14" t="s">
        <v>86</v>
      </c>
      <c r="AY225" s="281" t="s">
        <v>158</v>
      </c>
    </row>
    <row r="226" spans="1:65" s="2" customFormat="1" ht="24.15" customHeight="1">
      <c r="A226" s="41"/>
      <c r="B226" s="42"/>
      <c r="C226" s="247" t="s">
        <v>277</v>
      </c>
      <c r="D226" s="247" t="s">
        <v>161</v>
      </c>
      <c r="E226" s="248" t="s">
        <v>471</v>
      </c>
      <c r="F226" s="249" t="s">
        <v>472</v>
      </c>
      <c r="G226" s="250" t="s">
        <v>236</v>
      </c>
      <c r="H226" s="251">
        <v>3</v>
      </c>
      <c r="I226" s="252"/>
      <c r="J226" s="253">
        <f>ROUND(I226*H226,2)</f>
        <v>0</v>
      </c>
      <c r="K226" s="254"/>
      <c r="L226" s="44"/>
      <c r="M226" s="255" t="s">
        <v>1</v>
      </c>
      <c r="N226" s="256" t="s">
        <v>43</v>
      </c>
      <c r="O226" s="94"/>
      <c r="P226" s="257">
        <f>O226*H226</f>
        <v>0</v>
      </c>
      <c r="Q226" s="257">
        <v>0</v>
      </c>
      <c r="R226" s="257">
        <f>Q226*H226</f>
        <v>0</v>
      </c>
      <c r="S226" s="257">
        <v>0</v>
      </c>
      <c r="T226" s="258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59" t="s">
        <v>233</v>
      </c>
      <c r="AT226" s="259" t="s">
        <v>161</v>
      </c>
      <c r="AU226" s="259" t="s">
        <v>88</v>
      </c>
      <c r="AY226" s="18" t="s">
        <v>158</v>
      </c>
      <c r="BE226" s="146">
        <f>IF(N226="základní",J226,0)</f>
        <v>0</v>
      </c>
      <c r="BF226" s="146">
        <f>IF(N226="snížená",J226,0)</f>
        <v>0</v>
      </c>
      <c r="BG226" s="146">
        <f>IF(N226="zákl. přenesená",J226,0)</f>
        <v>0</v>
      </c>
      <c r="BH226" s="146">
        <f>IF(N226="sníž. přenesená",J226,0)</f>
        <v>0</v>
      </c>
      <c r="BI226" s="146">
        <f>IF(N226="nulová",J226,0)</f>
        <v>0</v>
      </c>
      <c r="BJ226" s="18" t="s">
        <v>86</v>
      </c>
      <c r="BK226" s="146">
        <f>ROUND(I226*H226,2)</f>
        <v>0</v>
      </c>
      <c r="BL226" s="18" t="s">
        <v>233</v>
      </c>
      <c r="BM226" s="259" t="s">
        <v>473</v>
      </c>
    </row>
    <row r="227" spans="1:51" s="13" customFormat="1" ht="12">
      <c r="A227" s="13"/>
      <c r="B227" s="260"/>
      <c r="C227" s="261"/>
      <c r="D227" s="262" t="s">
        <v>167</v>
      </c>
      <c r="E227" s="263" t="s">
        <v>1</v>
      </c>
      <c r="F227" s="264" t="s">
        <v>474</v>
      </c>
      <c r="G227" s="261"/>
      <c r="H227" s="263" t="s">
        <v>1</v>
      </c>
      <c r="I227" s="265"/>
      <c r="J227" s="261"/>
      <c r="K227" s="261"/>
      <c r="L227" s="266"/>
      <c r="M227" s="267"/>
      <c r="N227" s="268"/>
      <c r="O227" s="268"/>
      <c r="P227" s="268"/>
      <c r="Q227" s="268"/>
      <c r="R227" s="268"/>
      <c r="S227" s="268"/>
      <c r="T227" s="26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70" t="s">
        <v>167</v>
      </c>
      <c r="AU227" s="270" t="s">
        <v>88</v>
      </c>
      <c r="AV227" s="13" t="s">
        <v>86</v>
      </c>
      <c r="AW227" s="13" t="s">
        <v>32</v>
      </c>
      <c r="AX227" s="13" t="s">
        <v>78</v>
      </c>
      <c r="AY227" s="270" t="s">
        <v>158</v>
      </c>
    </row>
    <row r="228" spans="1:51" s="13" customFormat="1" ht="12">
      <c r="A228" s="13"/>
      <c r="B228" s="260"/>
      <c r="C228" s="261"/>
      <c r="D228" s="262" t="s">
        <v>167</v>
      </c>
      <c r="E228" s="263" t="s">
        <v>1</v>
      </c>
      <c r="F228" s="264" t="s">
        <v>475</v>
      </c>
      <c r="G228" s="261"/>
      <c r="H228" s="263" t="s">
        <v>1</v>
      </c>
      <c r="I228" s="265"/>
      <c r="J228" s="261"/>
      <c r="K228" s="261"/>
      <c r="L228" s="266"/>
      <c r="M228" s="267"/>
      <c r="N228" s="268"/>
      <c r="O228" s="268"/>
      <c r="P228" s="268"/>
      <c r="Q228" s="268"/>
      <c r="R228" s="268"/>
      <c r="S228" s="268"/>
      <c r="T228" s="26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70" t="s">
        <v>167</v>
      </c>
      <c r="AU228" s="270" t="s">
        <v>88</v>
      </c>
      <c r="AV228" s="13" t="s">
        <v>86</v>
      </c>
      <c r="AW228" s="13" t="s">
        <v>32</v>
      </c>
      <c r="AX228" s="13" t="s">
        <v>78</v>
      </c>
      <c r="AY228" s="270" t="s">
        <v>158</v>
      </c>
    </row>
    <row r="229" spans="1:51" s="13" customFormat="1" ht="12">
      <c r="A229" s="13"/>
      <c r="B229" s="260"/>
      <c r="C229" s="261"/>
      <c r="D229" s="262" t="s">
        <v>167</v>
      </c>
      <c r="E229" s="263" t="s">
        <v>1</v>
      </c>
      <c r="F229" s="264" t="s">
        <v>476</v>
      </c>
      <c r="G229" s="261"/>
      <c r="H229" s="263" t="s">
        <v>1</v>
      </c>
      <c r="I229" s="265"/>
      <c r="J229" s="261"/>
      <c r="K229" s="261"/>
      <c r="L229" s="266"/>
      <c r="M229" s="267"/>
      <c r="N229" s="268"/>
      <c r="O229" s="268"/>
      <c r="P229" s="268"/>
      <c r="Q229" s="268"/>
      <c r="R229" s="268"/>
      <c r="S229" s="268"/>
      <c r="T229" s="26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70" t="s">
        <v>167</v>
      </c>
      <c r="AU229" s="270" t="s">
        <v>88</v>
      </c>
      <c r="AV229" s="13" t="s">
        <v>86</v>
      </c>
      <c r="AW229" s="13" t="s">
        <v>32</v>
      </c>
      <c r="AX229" s="13" t="s">
        <v>78</v>
      </c>
      <c r="AY229" s="270" t="s">
        <v>158</v>
      </c>
    </row>
    <row r="230" spans="1:51" s="13" customFormat="1" ht="12">
      <c r="A230" s="13"/>
      <c r="B230" s="260"/>
      <c r="C230" s="261"/>
      <c r="D230" s="262" t="s">
        <v>167</v>
      </c>
      <c r="E230" s="263" t="s">
        <v>1</v>
      </c>
      <c r="F230" s="264" t="s">
        <v>477</v>
      </c>
      <c r="G230" s="261"/>
      <c r="H230" s="263" t="s">
        <v>1</v>
      </c>
      <c r="I230" s="265"/>
      <c r="J230" s="261"/>
      <c r="K230" s="261"/>
      <c r="L230" s="266"/>
      <c r="M230" s="267"/>
      <c r="N230" s="268"/>
      <c r="O230" s="268"/>
      <c r="P230" s="268"/>
      <c r="Q230" s="268"/>
      <c r="R230" s="268"/>
      <c r="S230" s="268"/>
      <c r="T230" s="26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70" t="s">
        <v>167</v>
      </c>
      <c r="AU230" s="270" t="s">
        <v>88</v>
      </c>
      <c r="AV230" s="13" t="s">
        <v>86</v>
      </c>
      <c r="AW230" s="13" t="s">
        <v>32</v>
      </c>
      <c r="AX230" s="13" t="s">
        <v>78</v>
      </c>
      <c r="AY230" s="270" t="s">
        <v>158</v>
      </c>
    </row>
    <row r="231" spans="1:51" s="14" customFormat="1" ht="12">
      <c r="A231" s="14"/>
      <c r="B231" s="271"/>
      <c r="C231" s="272"/>
      <c r="D231" s="262" t="s">
        <v>167</v>
      </c>
      <c r="E231" s="273" t="s">
        <v>1</v>
      </c>
      <c r="F231" s="274" t="s">
        <v>175</v>
      </c>
      <c r="G231" s="272"/>
      <c r="H231" s="275">
        <v>3</v>
      </c>
      <c r="I231" s="276"/>
      <c r="J231" s="272"/>
      <c r="K231" s="272"/>
      <c r="L231" s="277"/>
      <c r="M231" s="278"/>
      <c r="N231" s="279"/>
      <c r="O231" s="279"/>
      <c r="P231" s="279"/>
      <c r="Q231" s="279"/>
      <c r="R231" s="279"/>
      <c r="S231" s="279"/>
      <c r="T231" s="280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81" t="s">
        <v>167</v>
      </c>
      <c r="AU231" s="281" t="s">
        <v>88</v>
      </c>
      <c r="AV231" s="14" t="s">
        <v>88</v>
      </c>
      <c r="AW231" s="14" t="s">
        <v>32</v>
      </c>
      <c r="AX231" s="14" t="s">
        <v>86</v>
      </c>
      <c r="AY231" s="281" t="s">
        <v>158</v>
      </c>
    </row>
    <row r="232" spans="1:65" s="2" customFormat="1" ht="14.4" customHeight="1">
      <c r="A232" s="41"/>
      <c r="B232" s="42"/>
      <c r="C232" s="293" t="s">
        <v>281</v>
      </c>
      <c r="D232" s="293" t="s">
        <v>200</v>
      </c>
      <c r="E232" s="294" t="s">
        <v>478</v>
      </c>
      <c r="F232" s="295" t="s">
        <v>479</v>
      </c>
      <c r="G232" s="296" t="s">
        <v>236</v>
      </c>
      <c r="H232" s="297">
        <v>3</v>
      </c>
      <c r="I232" s="298"/>
      <c r="J232" s="299">
        <f>ROUND(I232*H232,2)</f>
        <v>0</v>
      </c>
      <c r="K232" s="300"/>
      <c r="L232" s="301"/>
      <c r="M232" s="302" t="s">
        <v>1</v>
      </c>
      <c r="N232" s="303" t="s">
        <v>43</v>
      </c>
      <c r="O232" s="94"/>
      <c r="P232" s="257">
        <f>O232*H232</f>
        <v>0</v>
      </c>
      <c r="Q232" s="257">
        <v>0.008</v>
      </c>
      <c r="R232" s="257">
        <f>Q232*H232</f>
        <v>0.024</v>
      </c>
      <c r="S232" s="257">
        <v>0</v>
      </c>
      <c r="T232" s="258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59" t="s">
        <v>420</v>
      </c>
      <c r="AT232" s="259" t="s">
        <v>200</v>
      </c>
      <c r="AU232" s="259" t="s">
        <v>88</v>
      </c>
      <c r="AY232" s="18" t="s">
        <v>158</v>
      </c>
      <c r="BE232" s="146">
        <f>IF(N232="základní",J232,0)</f>
        <v>0</v>
      </c>
      <c r="BF232" s="146">
        <f>IF(N232="snížená",J232,0)</f>
        <v>0</v>
      </c>
      <c r="BG232" s="146">
        <f>IF(N232="zákl. přenesená",J232,0)</f>
        <v>0</v>
      </c>
      <c r="BH232" s="146">
        <f>IF(N232="sníž. přenesená",J232,0)</f>
        <v>0</v>
      </c>
      <c r="BI232" s="146">
        <f>IF(N232="nulová",J232,0)</f>
        <v>0</v>
      </c>
      <c r="BJ232" s="18" t="s">
        <v>86</v>
      </c>
      <c r="BK232" s="146">
        <f>ROUND(I232*H232,2)</f>
        <v>0</v>
      </c>
      <c r="BL232" s="18" t="s">
        <v>233</v>
      </c>
      <c r="BM232" s="259" t="s">
        <v>480</v>
      </c>
    </row>
    <row r="233" spans="1:51" s="14" customFormat="1" ht="12">
      <c r="A233" s="14"/>
      <c r="B233" s="271"/>
      <c r="C233" s="272"/>
      <c r="D233" s="262" t="s">
        <v>167</v>
      </c>
      <c r="E233" s="273" t="s">
        <v>1</v>
      </c>
      <c r="F233" s="274" t="s">
        <v>175</v>
      </c>
      <c r="G233" s="272"/>
      <c r="H233" s="275">
        <v>3</v>
      </c>
      <c r="I233" s="276"/>
      <c r="J233" s="272"/>
      <c r="K233" s="272"/>
      <c r="L233" s="277"/>
      <c r="M233" s="278"/>
      <c r="N233" s="279"/>
      <c r="O233" s="279"/>
      <c r="P233" s="279"/>
      <c r="Q233" s="279"/>
      <c r="R233" s="279"/>
      <c r="S233" s="279"/>
      <c r="T233" s="280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81" t="s">
        <v>167</v>
      </c>
      <c r="AU233" s="281" t="s">
        <v>88</v>
      </c>
      <c r="AV233" s="14" t="s">
        <v>88</v>
      </c>
      <c r="AW233" s="14" t="s">
        <v>32</v>
      </c>
      <c r="AX233" s="14" t="s">
        <v>86</v>
      </c>
      <c r="AY233" s="281" t="s">
        <v>158</v>
      </c>
    </row>
    <row r="234" spans="1:65" s="2" customFormat="1" ht="24.15" customHeight="1">
      <c r="A234" s="41"/>
      <c r="B234" s="42"/>
      <c r="C234" s="293" t="s">
        <v>285</v>
      </c>
      <c r="D234" s="293" t="s">
        <v>200</v>
      </c>
      <c r="E234" s="294" t="s">
        <v>481</v>
      </c>
      <c r="F234" s="295" t="s">
        <v>482</v>
      </c>
      <c r="G234" s="296" t="s">
        <v>164</v>
      </c>
      <c r="H234" s="297">
        <v>18</v>
      </c>
      <c r="I234" s="298"/>
      <c r="J234" s="299">
        <f>ROUND(I234*H234,2)</f>
        <v>0</v>
      </c>
      <c r="K234" s="300"/>
      <c r="L234" s="301"/>
      <c r="M234" s="302" t="s">
        <v>1</v>
      </c>
      <c r="N234" s="303" t="s">
        <v>43</v>
      </c>
      <c r="O234" s="94"/>
      <c r="P234" s="257">
        <f>O234*H234</f>
        <v>0</v>
      </c>
      <c r="Q234" s="257">
        <v>0</v>
      </c>
      <c r="R234" s="257">
        <f>Q234*H234</f>
        <v>0</v>
      </c>
      <c r="S234" s="257">
        <v>0</v>
      </c>
      <c r="T234" s="258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59" t="s">
        <v>420</v>
      </c>
      <c r="AT234" s="259" t="s">
        <v>200</v>
      </c>
      <c r="AU234" s="259" t="s">
        <v>88</v>
      </c>
      <c r="AY234" s="18" t="s">
        <v>158</v>
      </c>
      <c r="BE234" s="146">
        <f>IF(N234="základní",J234,0)</f>
        <v>0</v>
      </c>
      <c r="BF234" s="146">
        <f>IF(N234="snížená",J234,0)</f>
        <v>0</v>
      </c>
      <c r="BG234" s="146">
        <f>IF(N234="zákl. přenesená",J234,0)</f>
        <v>0</v>
      </c>
      <c r="BH234" s="146">
        <f>IF(N234="sníž. přenesená",J234,0)</f>
        <v>0</v>
      </c>
      <c r="BI234" s="146">
        <f>IF(N234="nulová",J234,0)</f>
        <v>0</v>
      </c>
      <c r="BJ234" s="18" t="s">
        <v>86</v>
      </c>
      <c r="BK234" s="146">
        <f>ROUND(I234*H234,2)</f>
        <v>0</v>
      </c>
      <c r="BL234" s="18" t="s">
        <v>233</v>
      </c>
      <c r="BM234" s="259" t="s">
        <v>483</v>
      </c>
    </row>
    <row r="235" spans="1:51" s="14" customFormat="1" ht="12">
      <c r="A235" s="14"/>
      <c r="B235" s="271"/>
      <c r="C235" s="272"/>
      <c r="D235" s="262" t="s">
        <v>167</v>
      </c>
      <c r="E235" s="273" t="s">
        <v>1</v>
      </c>
      <c r="F235" s="274" t="s">
        <v>249</v>
      </c>
      <c r="G235" s="272"/>
      <c r="H235" s="275">
        <v>18</v>
      </c>
      <c r="I235" s="276"/>
      <c r="J235" s="272"/>
      <c r="K235" s="272"/>
      <c r="L235" s="277"/>
      <c r="M235" s="278"/>
      <c r="N235" s="279"/>
      <c r="O235" s="279"/>
      <c r="P235" s="279"/>
      <c r="Q235" s="279"/>
      <c r="R235" s="279"/>
      <c r="S235" s="279"/>
      <c r="T235" s="280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81" t="s">
        <v>167</v>
      </c>
      <c r="AU235" s="281" t="s">
        <v>88</v>
      </c>
      <c r="AV235" s="14" t="s">
        <v>88</v>
      </c>
      <c r="AW235" s="14" t="s">
        <v>32</v>
      </c>
      <c r="AX235" s="14" t="s">
        <v>86</v>
      </c>
      <c r="AY235" s="281" t="s">
        <v>158</v>
      </c>
    </row>
    <row r="236" spans="1:65" s="2" customFormat="1" ht="14.4" customHeight="1">
      <c r="A236" s="41"/>
      <c r="B236" s="42"/>
      <c r="C236" s="293" t="s">
        <v>289</v>
      </c>
      <c r="D236" s="293" t="s">
        <v>200</v>
      </c>
      <c r="E236" s="294" t="s">
        <v>484</v>
      </c>
      <c r="F236" s="295" t="s">
        <v>485</v>
      </c>
      <c r="G236" s="296" t="s">
        <v>164</v>
      </c>
      <c r="H236" s="297">
        <v>3</v>
      </c>
      <c r="I236" s="298"/>
      <c r="J236" s="299">
        <f>ROUND(I236*H236,2)</f>
        <v>0</v>
      </c>
      <c r="K236" s="300"/>
      <c r="L236" s="301"/>
      <c r="M236" s="302" t="s">
        <v>1</v>
      </c>
      <c r="N236" s="303" t="s">
        <v>43</v>
      </c>
      <c r="O236" s="94"/>
      <c r="P236" s="257">
        <f>O236*H236</f>
        <v>0</v>
      </c>
      <c r="Q236" s="257">
        <v>0</v>
      </c>
      <c r="R236" s="257">
        <f>Q236*H236</f>
        <v>0</v>
      </c>
      <c r="S236" s="257">
        <v>0</v>
      </c>
      <c r="T236" s="258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59" t="s">
        <v>420</v>
      </c>
      <c r="AT236" s="259" t="s">
        <v>200</v>
      </c>
      <c r="AU236" s="259" t="s">
        <v>88</v>
      </c>
      <c r="AY236" s="18" t="s">
        <v>158</v>
      </c>
      <c r="BE236" s="146">
        <f>IF(N236="základní",J236,0)</f>
        <v>0</v>
      </c>
      <c r="BF236" s="146">
        <f>IF(N236="snížená",J236,0)</f>
        <v>0</v>
      </c>
      <c r="BG236" s="146">
        <f>IF(N236="zákl. přenesená",J236,0)</f>
        <v>0</v>
      </c>
      <c r="BH236" s="146">
        <f>IF(N236="sníž. přenesená",J236,0)</f>
        <v>0</v>
      </c>
      <c r="BI236" s="146">
        <f>IF(N236="nulová",J236,0)</f>
        <v>0</v>
      </c>
      <c r="BJ236" s="18" t="s">
        <v>86</v>
      </c>
      <c r="BK236" s="146">
        <f>ROUND(I236*H236,2)</f>
        <v>0</v>
      </c>
      <c r="BL236" s="18" t="s">
        <v>233</v>
      </c>
      <c r="BM236" s="259" t="s">
        <v>486</v>
      </c>
    </row>
    <row r="237" spans="1:51" s="14" customFormat="1" ht="12">
      <c r="A237" s="14"/>
      <c r="B237" s="271"/>
      <c r="C237" s="272"/>
      <c r="D237" s="262" t="s">
        <v>167</v>
      </c>
      <c r="E237" s="273" t="s">
        <v>1</v>
      </c>
      <c r="F237" s="274" t="s">
        <v>175</v>
      </c>
      <c r="G237" s="272"/>
      <c r="H237" s="275">
        <v>3</v>
      </c>
      <c r="I237" s="276"/>
      <c r="J237" s="272"/>
      <c r="K237" s="272"/>
      <c r="L237" s="277"/>
      <c r="M237" s="278"/>
      <c r="N237" s="279"/>
      <c r="O237" s="279"/>
      <c r="P237" s="279"/>
      <c r="Q237" s="279"/>
      <c r="R237" s="279"/>
      <c r="S237" s="279"/>
      <c r="T237" s="280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81" t="s">
        <v>167</v>
      </c>
      <c r="AU237" s="281" t="s">
        <v>88</v>
      </c>
      <c r="AV237" s="14" t="s">
        <v>88</v>
      </c>
      <c r="AW237" s="14" t="s">
        <v>32</v>
      </c>
      <c r="AX237" s="14" t="s">
        <v>86</v>
      </c>
      <c r="AY237" s="281" t="s">
        <v>158</v>
      </c>
    </row>
    <row r="238" spans="1:65" s="2" customFormat="1" ht="14.4" customHeight="1">
      <c r="A238" s="41"/>
      <c r="B238" s="42"/>
      <c r="C238" s="293" t="s">
        <v>487</v>
      </c>
      <c r="D238" s="293" t="s">
        <v>200</v>
      </c>
      <c r="E238" s="294" t="s">
        <v>488</v>
      </c>
      <c r="F238" s="295" t="s">
        <v>489</v>
      </c>
      <c r="G238" s="296" t="s">
        <v>183</v>
      </c>
      <c r="H238" s="297">
        <v>3</v>
      </c>
      <c r="I238" s="298"/>
      <c r="J238" s="299">
        <f>ROUND(I238*H238,2)</f>
        <v>0</v>
      </c>
      <c r="K238" s="300"/>
      <c r="L238" s="301"/>
      <c r="M238" s="302" t="s">
        <v>1</v>
      </c>
      <c r="N238" s="303" t="s">
        <v>43</v>
      </c>
      <c r="O238" s="94"/>
      <c r="P238" s="257">
        <f>O238*H238</f>
        <v>0</v>
      </c>
      <c r="Q238" s="257">
        <v>0</v>
      </c>
      <c r="R238" s="257">
        <f>Q238*H238</f>
        <v>0</v>
      </c>
      <c r="S238" s="257">
        <v>0</v>
      </c>
      <c r="T238" s="258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59" t="s">
        <v>420</v>
      </c>
      <c r="AT238" s="259" t="s">
        <v>200</v>
      </c>
      <c r="AU238" s="259" t="s">
        <v>88</v>
      </c>
      <c r="AY238" s="18" t="s">
        <v>158</v>
      </c>
      <c r="BE238" s="146">
        <f>IF(N238="základní",J238,0)</f>
        <v>0</v>
      </c>
      <c r="BF238" s="146">
        <f>IF(N238="snížená",J238,0)</f>
        <v>0</v>
      </c>
      <c r="BG238" s="146">
        <f>IF(N238="zákl. přenesená",J238,0)</f>
        <v>0</v>
      </c>
      <c r="BH238" s="146">
        <f>IF(N238="sníž. přenesená",J238,0)</f>
        <v>0</v>
      </c>
      <c r="BI238" s="146">
        <f>IF(N238="nulová",J238,0)</f>
        <v>0</v>
      </c>
      <c r="BJ238" s="18" t="s">
        <v>86</v>
      </c>
      <c r="BK238" s="146">
        <f>ROUND(I238*H238,2)</f>
        <v>0</v>
      </c>
      <c r="BL238" s="18" t="s">
        <v>233</v>
      </c>
      <c r="BM238" s="259" t="s">
        <v>490</v>
      </c>
    </row>
    <row r="239" spans="1:51" s="14" customFormat="1" ht="12">
      <c r="A239" s="14"/>
      <c r="B239" s="271"/>
      <c r="C239" s="272"/>
      <c r="D239" s="262" t="s">
        <v>167</v>
      </c>
      <c r="E239" s="273" t="s">
        <v>1</v>
      </c>
      <c r="F239" s="274" t="s">
        <v>175</v>
      </c>
      <c r="G239" s="272"/>
      <c r="H239" s="275">
        <v>3</v>
      </c>
      <c r="I239" s="276"/>
      <c r="J239" s="272"/>
      <c r="K239" s="272"/>
      <c r="L239" s="277"/>
      <c r="M239" s="278"/>
      <c r="N239" s="279"/>
      <c r="O239" s="279"/>
      <c r="P239" s="279"/>
      <c r="Q239" s="279"/>
      <c r="R239" s="279"/>
      <c r="S239" s="279"/>
      <c r="T239" s="280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81" t="s">
        <v>167</v>
      </c>
      <c r="AU239" s="281" t="s">
        <v>88</v>
      </c>
      <c r="AV239" s="14" t="s">
        <v>88</v>
      </c>
      <c r="AW239" s="14" t="s">
        <v>32</v>
      </c>
      <c r="AX239" s="14" t="s">
        <v>86</v>
      </c>
      <c r="AY239" s="281" t="s">
        <v>158</v>
      </c>
    </row>
    <row r="240" spans="1:65" s="2" customFormat="1" ht="14.4" customHeight="1">
      <c r="A240" s="41"/>
      <c r="B240" s="42"/>
      <c r="C240" s="293" t="s">
        <v>491</v>
      </c>
      <c r="D240" s="293" t="s">
        <v>200</v>
      </c>
      <c r="E240" s="294" t="s">
        <v>492</v>
      </c>
      <c r="F240" s="295" t="s">
        <v>493</v>
      </c>
      <c r="G240" s="296" t="s">
        <v>183</v>
      </c>
      <c r="H240" s="297">
        <v>3</v>
      </c>
      <c r="I240" s="298"/>
      <c r="J240" s="299">
        <f>ROUND(I240*H240,2)</f>
        <v>0</v>
      </c>
      <c r="K240" s="300"/>
      <c r="L240" s="301"/>
      <c r="M240" s="302" t="s">
        <v>1</v>
      </c>
      <c r="N240" s="303" t="s">
        <v>43</v>
      </c>
      <c r="O240" s="94"/>
      <c r="P240" s="257">
        <f>O240*H240</f>
        <v>0</v>
      </c>
      <c r="Q240" s="257">
        <v>0</v>
      </c>
      <c r="R240" s="257">
        <f>Q240*H240</f>
        <v>0</v>
      </c>
      <c r="S240" s="257">
        <v>0</v>
      </c>
      <c r="T240" s="258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59" t="s">
        <v>420</v>
      </c>
      <c r="AT240" s="259" t="s">
        <v>200</v>
      </c>
      <c r="AU240" s="259" t="s">
        <v>88</v>
      </c>
      <c r="AY240" s="18" t="s">
        <v>158</v>
      </c>
      <c r="BE240" s="146">
        <f>IF(N240="základní",J240,0)</f>
        <v>0</v>
      </c>
      <c r="BF240" s="146">
        <f>IF(N240="snížená",J240,0)</f>
        <v>0</v>
      </c>
      <c r="BG240" s="146">
        <f>IF(N240="zákl. přenesená",J240,0)</f>
        <v>0</v>
      </c>
      <c r="BH240" s="146">
        <f>IF(N240="sníž. přenesená",J240,0)</f>
        <v>0</v>
      </c>
      <c r="BI240" s="146">
        <f>IF(N240="nulová",J240,0)</f>
        <v>0</v>
      </c>
      <c r="BJ240" s="18" t="s">
        <v>86</v>
      </c>
      <c r="BK240" s="146">
        <f>ROUND(I240*H240,2)</f>
        <v>0</v>
      </c>
      <c r="BL240" s="18" t="s">
        <v>233</v>
      </c>
      <c r="BM240" s="259" t="s">
        <v>494</v>
      </c>
    </row>
    <row r="241" spans="1:51" s="14" customFormat="1" ht="12">
      <c r="A241" s="14"/>
      <c r="B241" s="271"/>
      <c r="C241" s="272"/>
      <c r="D241" s="262" t="s">
        <v>167</v>
      </c>
      <c r="E241" s="273" t="s">
        <v>1</v>
      </c>
      <c r="F241" s="274" t="s">
        <v>175</v>
      </c>
      <c r="G241" s="272"/>
      <c r="H241" s="275">
        <v>3</v>
      </c>
      <c r="I241" s="276"/>
      <c r="J241" s="272"/>
      <c r="K241" s="272"/>
      <c r="L241" s="277"/>
      <c r="M241" s="278"/>
      <c r="N241" s="279"/>
      <c r="O241" s="279"/>
      <c r="P241" s="279"/>
      <c r="Q241" s="279"/>
      <c r="R241" s="279"/>
      <c r="S241" s="279"/>
      <c r="T241" s="280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81" t="s">
        <v>167</v>
      </c>
      <c r="AU241" s="281" t="s">
        <v>88</v>
      </c>
      <c r="AV241" s="14" t="s">
        <v>88</v>
      </c>
      <c r="AW241" s="14" t="s">
        <v>32</v>
      </c>
      <c r="AX241" s="14" t="s">
        <v>86</v>
      </c>
      <c r="AY241" s="281" t="s">
        <v>158</v>
      </c>
    </row>
    <row r="242" spans="1:65" s="2" customFormat="1" ht="14.4" customHeight="1">
      <c r="A242" s="41"/>
      <c r="B242" s="42"/>
      <c r="C242" s="293" t="s">
        <v>116</v>
      </c>
      <c r="D242" s="293" t="s">
        <v>200</v>
      </c>
      <c r="E242" s="294" t="s">
        <v>495</v>
      </c>
      <c r="F242" s="295" t="s">
        <v>496</v>
      </c>
      <c r="G242" s="296" t="s">
        <v>183</v>
      </c>
      <c r="H242" s="297">
        <v>150</v>
      </c>
      <c r="I242" s="298"/>
      <c r="J242" s="299">
        <f>ROUND(I242*H242,2)</f>
        <v>0</v>
      </c>
      <c r="K242" s="300"/>
      <c r="L242" s="301"/>
      <c r="M242" s="302" t="s">
        <v>1</v>
      </c>
      <c r="N242" s="303" t="s">
        <v>43</v>
      </c>
      <c r="O242" s="94"/>
      <c r="P242" s="257">
        <f>O242*H242</f>
        <v>0</v>
      </c>
      <c r="Q242" s="257">
        <v>0</v>
      </c>
      <c r="R242" s="257">
        <f>Q242*H242</f>
        <v>0</v>
      </c>
      <c r="S242" s="257">
        <v>0</v>
      </c>
      <c r="T242" s="258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59" t="s">
        <v>420</v>
      </c>
      <c r="AT242" s="259" t="s">
        <v>200</v>
      </c>
      <c r="AU242" s="259" t="s">
        <v>88</v>
      </c>
      <c r="AY242" s="18" t="s">
        <v>158</v>
      </c>
      <c r="BE242" s="146">
        <f>IF(N242="základní",J242,0)</f>
        <v>0</v>
      </c>
      <c r="BF242" s="146">
        <f>IF(N242="snížená",J242,0)</f>
        <v>0</v>
      </c>
      <c r="BG242" s="146">
        <f>IF(N242="zákl. přenesená",J242,0)</f>
        <v>0</v>
      </c>
      <c r="BH242" s="146">
        <f>IF(N242="sníž. přenesená",J242,0)</f>
        <v>0</v>
      </c>
      <c r="BI242" s="146">
        <f>IF(N242="nulová",J242,0)</f>
        <v>0</v>
      </c>
      <c r="BJ242" s="18" t="s">
        <v>86</v>
      </c>
      <c r="BK242" s="146">
        <f>ROUND(I242*H242,2)</f>
        <v>0</v>
      </c>
      <c r="BL242" s="18" t="s">
        <v>233</v>
      </c>
      <c r="BM242" s="259" t="s">
        <v>497</v>
      </c>
    </row>
    <row r="243" spans="1:51" s="14" customFormat="1" ht="12">
      <c r="A243" s="14"/>
      <c r="B243" s="271"/>
      <c r="C243" s="272"/>
      <c r="D243" s="262" t="s">
        <v>167</v>
      </c>
      <c r="E243" s="273" t="s">
        <v>1</v>
      </c>
      <c r="F243" s="274" t="s">
        <v>306</v>
      </c>
      <c r="G243" s="272"/>
      <c r="H243" s="275">
        <v>150</v>
      </c>
      <c r="I243" s="276"/>
      <c r="J243" s="272"/>
      <c r="K243" s="272"/>
      <c r="L243" s="277"/>
      <c r="M243" s="278"/>
      <c r="N243" s="279"/>
      <c r="O243" s="279"/>
      <c r="P243" s="279"/>
      <c r="Q243" s="279"/>
      <c r="R243" s="279"/>
      <c r="S243" s="279"/>
      <c r="T243" s="280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81" t="s">
        <v>167</v>
      </c>
      <c r="AU243" s="281" t="s">
        <v>88</v>
      </c>
      <c r="AV243" s="14" t="s">
        <v>88</v>
      </c>
      <c r="AW243" s="14" t="s">
        <v>32</v>
      </c>
      <c r="AX243" s="14" t="s">
        <v>86</v>
      </c>
      <c r="AY243" s="281" t="s">
        <v>158</v>
      </c>
    </row>
    <row r="244" spans="1:65" s="2" customFormat="1" ht="14.4" customHeight="1">
      <c r="A244" s="41"/>
      <c r="B244" s="42"/>
      <c r="C244" s="293" t="s">
        <v>498</v>
      </c>
      <c r="D244" s="293" t="s">
        <v>200</v>
      </c>
      <c r="E244" s="294" t="s">
        <v>499</v>
      </c>
      <c r="F244" s="295" t="s">
        <v>500</v>
      </c>
      <c r="G244" s="296" t="s">
        <v>164</v>
      </c>
      <c r="H244" s="297">
        <v>3</v>
      </c>
      <c r="I244" s="298"/>
      <c r="J244" s="299">
        <f>ROUND(I244*H244,2)</f>
        <v>0</v>
      </c>
      <c r="K244" s="300"/>
      <c r="L244" s="301"/>
      <c r="M244" s="302" t="s">
        <v>1</v>
      </c>
      <c r="N244" s="303" t="s">
        <v>43</v>
      </c>
      <c r="O244" s="94"/>
      <c r="P244" s="257">
        <f>O244*H244</f>
        <v>0</v>
      </c>
      <c r="Q244" s="257">
        <v>0</v>
      </c>
      <c r="R244" s="257">
        <f>Q244*H244</f>
        <v>0</v>
      </c>
      <c r="S244" s="257">
        <v>0</v>
      </c>
      <c r="T244" s="258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59" t="s">
        <v>420</v>
      </c>
      <c r="AT244" s="259" t="s">
        <v>200</v>
      </c>
      <c r="AU244" s="259" t="s">
        <v>88</v>
      </c>
      <c r="AY244" s="18" t="s">
        <v>158</v>
      </c>
      <c r="BE244" s="146">
        <f>IF(N244="základní",J244,0)</f>
        <v>0</v>
      </c>
      <c r="BF244" s="146">
        <f>IF(N244="snížená",J244,0)</f>
        <v>0</v>
      </c>
      <c r="BG244" s="146">
        <f>IF(N244="zákl. přenesená",J244,0)</f>
        <v>0</v>
      </c>
      <c r="BH244" s="146">
        <f>IF(N244="sníž. přenesená",J244,0)</f>
        <v>0</v>
      </c>
      <c r="BI244" s="146">
        <f>IF(N244="nulová",J244,0)</f>
        <v>0</v>
      </c>
      <c r="BJ244" s="18" t="s">
        <v>86</v>
      </c>
      <c r="BK244" s="146">
        <f>ROUND(I244*H244,2)</f>
        <v>0</v>
      </c>
      <c r="BL244" s="18" t="s">
        <v>233</v>
      </c>
      <c r="BM244" s="259" t="s">
        <v>501</v>
      </c>
    </row>
    <row r="245" spans="1:51" s="14" customFormat="1" ht="12">
      <c r="A245" s="14"/>
      <c r="B245" s="271"/>
      <c r="C245" s="272"/>
      <c r="D245" s="262" t="s">
        <v>167</v>
      </c>
      <c r="E245" s="273" t="s">
        <v>1</v>
      </c>
      <c r="F245" s="274" t="s">
        <v>175</v>
      </c>
      <c r="G245" s="272"/>
      <c r="H245" s="275">
        <v>3</v>
      </c>
      <c r="I245" s="276"/>
      <c r="J245" s="272"/>
      <c r="K245" s="272"/>
      <c r="L245" s="277"/>
      <c r="M245" s="278"/>
      <c r="N245" s="279"/>
      <c r="O245" s="279"/>
      <c r="P245" s="279"/>
      <c r="Q245" s="279"/>
      <c r="R245" s="279"/>
      <c r="S245" s="279"/>
      <c r="T245" s="280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81" t="s">
        <v>167</v>
      </c>
      <c r="AU245" s="281" t="s">
        <v>88</v>
      </c>
      <c r="AV245" s="14" t="s">
        <v>88</v>
      </c>
      <c r="AW245" s="14" t="s">
        <v>32</v>
      </c>
      <c r="AX245" s="14" t="s">
        <v>86</v>
      </c>
      <c r="AY245" s="281" t="s">
        <v>158</v>
      </c>
    </row>
    <row r="246" spans="1:65" s="2" customFormat="1" ht="14.4" customHeight="1">
      <c r="A246" s="41"/>
      <c r="B246" s="42"/>
      <c r="C246" s="247" t="s">
        <v>420</v>
      </c>
      <c r="D246" s="247" t="s">
        <v>161</v>
      </c>
      <c r="E246" s="248" t="s">
        <v>502</v>
      </c>
      <c r="F246" s="249" t="s">
        <v>503</v>
      </c>
      <c r="G246" s="250" t="s">
        <v>236</v>
      </c>
      <c r="H246" s="251">
        <v>3</v>
      </c>
      <c r="I246" s="252"/>
      <c r="J246" s="253">
        <f>ROUND(I246*H246,2)</f>
        <v>0</v>
      </c>
      <c r="K246" s="254"/>
      <c r="L246" s="44"/>
      <c r="M246" s="255" t="s">
        <v>1</v>
      </c>
      <c r="N246" s="256" t="s">
        <v>43</v>
      </c>
      <c r="O246" s="94"/>
      <c r="P246" s="257">
        <f>O246*H246</f>
        <v>0</v>
      </c>
      <c r="Q246" s="257">
        <v>0</v>
      </c>
      <c r="R246" s="257">
        <f>Q246*H246</f>
        <v>0</v>
      </c>
      <c r="S246" s="257">
        <v>0</v>
      </c>
      <c r="T246" s="258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59" t="s">
        <v>233</v>
      </c>
      <c r="AT246" s="259" t="s">
        <v>161</v>
      </c>
      <c r="AU246" s="259" t="s">
        <v>88</v>
      </c>
      <c r="AY246" s="18" t="s">
        <v>158</v>
      </c>
      <c r="BE246" s="146">
        <f>IF(N246="základní",J246,0)</f>
        <v>0</v>
      </c>
      <c r="BF246" s="146">
        <f>IF(N246="snížená",J246,0)</f>
        <v>0</v>
      </c>
      <c r="BG246" s="146">
        <f>IF(N246="zákl. přenesená",J246,0)</f>
        <v>0</v>
      </c>
      <c r="BH246" s="146">
        <f>IF(N246="sníž. přenesená",J246,0)</f>
        <v>0</v>
      </c>
      <c r="BI246" s="146">
        <f>IF(N246="nulová",J246,0)</f>
        <v>0</v>
      </c>
      <c r="BJ246" s="18" t="s">
        <v>86</v>
      </c>
      <c r="BK246" s="146">
        <f>ROUND(I246*H246,2)</f>
        <v>0</v>
      </c>
      <c r="BL246" s="18" t="s">
        <v>233</v>
      </c>
      <c r="BM246" s="259" t="s">
        <v>504</v>
      </c>
    </row>
    <row r="247" spans="1:65" s="2" customFormat="1" ht="14.4" customHeight="1">
      <c r="A247" s="41"/>
      <c r="B247" s="42"/>
      <c r="C247" s="247" t="s">
        <v>505</v>
      </c>
      <c r="D247" s="247" t="s">
        <v>161</v>
      </c>
      <c r="E247" s="248" t="s">
        <v>506</v>
      </c>
      <c r="F247" s="249" t="s">
        <v>507</v>
      </c>
      <c r="G247" s="250" t="s">
        <v>103</v>
      </c>
      <c r="H247" s="251">
        <v>200</v>
      </c>
      <c r="I247" s="252"/>
      <c r="J247" s="253">
        <f>ROUND(I247*H247,2)</f>
        <v>0</v>
      </c>
      <c r="K247" s="254"/>
      <c r="L247" s="44"/>
      <c r="M247" s="255" t="s">
        <v>1</v>
      </c>
      <c r="N247" s="256" t="s">
        <v>43</v>
      </c>
      <c r="O247" s="94"/>
      <c r="P247" s="257">
        <f>O247*H247</f>
        <v>0</v>
      </c>
      <c r="Q247" s="257">
        <v>0</v>
      </c>
      <c r="R247" s="257">
        <f>Q247*H247</f>
        <v>0</v>
      </c>
      <c r="S247" s="257">
        <v>0</v>
      </c>
      <c r="T247" s="258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59" t="s">
        <v>233</v>
      </c>
      <c r="AT247" s="259" t="s">
        <v>161</v>
      </c>
      <c r="AU247" s="259" t="s">
        <v>88</v>
      </c>
      <c r="AY247" s="18" t="s">
        <v>158</v>
      </c>
      <c r="BE247" s="146">
        <f>IF(N247="základní",J247,0)</f>
        <v>0</v>
      </c>
      <c r="BF247" s="146">
        <f>IF(N247="snížená",J247,0)</f>
        <v>0</v>
      </c>
      <c r="BG247" s="146">
        <f>IF(N247="zákl. přenesená",J247,0)</f>
        <v>0</v>
      </c>
      <c r="BH247" s="146">
        <f>IF(N247="sníž. přenesená",J247,0)</f>
        <v>0</v>
      </c>
      <c r="BI247" s="146">
        <f>IF(N247="nulová",J247,0)</f>
        <v>0</v>
      </c>
      <c r="BJ247" s="18" t="s">
        <v>86</v>
      </c>
      <c r="BK247" s="146">
        <f>ROUND(I247*H247,2)</f>
        <v>0</v>
      </c>
      <c r="BL247" s="18" t="s">
        <v>233</v>
      </c>
      <c r="BM247" s="259" t="s">
        <v>508</v>
      </c>
    </row>
    <row r="248" spans="1:51" s="14" customFormat="1" ht="12">
      <c r="A248" s="14"/>
      <c r="B248" s="271"/>
      <c r="C248" s="272"/>
      <c r="D248" s="262" t="s">
        <v>167</v>
      </c>
      <c r="E248" s="273" t="s">
        <v>337</v>
      </c>
      <c r="F248" s="274" t="s">
        <v>339</v>
      </c>
      <c r="G248" s="272"/>
      <c r="H248" s="275">
        <v>200</v>
      </c>
      <c r="I248" s="276"/>
      <c r="J248" s="272"/>
      <c r="K248" s="272"/>
      <c r="L248" s="277"/>
      <c r="M248" s="278"/>
      <c r="N248" s="279"/>
      <c r="O248" s="279"/>
      <c r="P248" s="279"/>
      <c r="Q248" s="279"/>
      <c r="R248" s="279"/>
      <c r="S248" s="279"/>
      <c r="T248" s="280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81" t="s">
        <v>167</v>
      </c>
      <c r="AU248" s="281" t="s">
        <v>88</v>
      </c>
      <c r="AV248" s="14" t="s">
        <v>88</v>
      </c>
      <c r="AW248" s="14" t="s">
        <v>32</v>
      </c>
      <c r="AX248" s="14" t="s">
        <v>86</v>
      </c>
      <c r="AY248" s="281" t="s">
        <v>158</v>
      </c>
    </row>
    <row r="249" spans="1:65" s="2" customFormat="1" ht="14.4" customHeight="1">
      <c r="A249" s="41"/>
      <c r="B249" s="42"/>
      <c r="C249" s="293" t="s">
        <v>509</v>
      </c>
      <c r="D249" s="293" t="s">
        <v>200</v>
      </c>
      <c r="E249" s="294" t="s">
        <v>510</v>
      </c>
      <c r="F249" s="295" t="s">
        <v>511</v>
      </c>
      <c r="G249" s="296" t="s">
        <v>103</v>
      </c>
      <c r="H249" s="297">
        <v>200</v>
      </c>
      <c r="I249" s="298"/>
      <c r="J249" s="299">
        <f>ROUND(I249*H249,2)</f>
        <v>0</v>
      </c>
      <c r="K249" s="300"/>
      <c r="L249" s="301"/>
      <c r="M249" s="302" t="s">
        <v>1</v>
      </c>
      <c r="N249" s="303" t="s">
        <v>43</v>
      </c>
      <c r="O249" s="94"/>
      <c r="P249" s="257">
        <f>O249*H249</f>
        <v>0</v>
      </c>
      <c r="Q249" s="257">
        <v>0.0045</v>
      </c>
      <c r="R249" s="257">
        <f>Q249*H249</f>
        <v>0.8999999999999999</v>
      </c>
      <c r="S249" s="257">
        <v>0</v>
      </c>
      <c r="T249" s="258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59" t="s">
        <v>420</v>
      </c>
      <c r="AT249" s="259" t="s">
        <v>200</v>
      </c>
      <c r="AU249" s="259" t="s">
        <v>88</v>
      </c>
      <c r="AY249" s="18" t="s">
        <v>158</v>
      </c>
      <c r="BE249" s="146">
        <f>IF(N249="základní",J249,0)</f>
        <v>0</v>
      </c>
      <c r="BF249" s="146">
        <f>IF(N249="snížená",J249,0)</f>
        <v>0</v>
      </c>
      <c r="BG249" s="146">
        <f>IF(N249="zákl. přenesená",J249,0)</f>
        <v>0</v>
      </c>
      <c r="BH249" s="146">
        <f>IF(N249="sníž. přenesená",J249,0)</f>
        <v>0</v>
      </c>
      <c r="BI249" s="146">
        <f>IF(N249="nulová",J249,0)</f>
        <v>0</v>
      </c>
      <c r="BJ249" s="18" t="s">
        <v>86</v>
      </c>
      <c r="BK249" s="146">
        <f>ROUND(I249*H249,2)</f>
        <v>0</v>
      </c>
      <c r="BL249" s="18" t="s">
        <v>233</v>
      </c>
      <c r="BM249" s="259" t="s">
        <v>512</v>
      </c>
    </row>
    <row r="250" spans="1:51" s="14" customFormat="1" ht="12">
      <c r="A250" s="14"/>
      <c r="B250" s="271"/>
      <c r="C250" s="272"/>
      <c r="D250" s="262" t="s">
        <v>167</v>
      </c>
      <c r="E250" s="273" t="s">
        <v>1</v>
      </c>
      <c r="F250" s="274" t="s">
        <v>337</v>
      </c>
      <c r="G250" s="272"/>
      <c r="H250" s="275">
        <v>200</v>
      </c>
      <c r="I250" s="276"/>
      <c r="J250" s="272"/>
      <c r="K250" s="272"/>
      <c r="L250" s="277"/>
      <c r="M250" s="278"/>
      <c r="N250" s="279"/>
      <c r="O250" s="279"/>
      <c r="P250" s="279"/>
      <c r="Q250" s="279"/>
      <c r="R250" s="279"/>
      <c r="S250" s="279"/>
      <c r="T250" s="280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81" t="s">
        <v>167</v>
      </c>
      <c r="AU250" s="281" t="s">
        <v>88</v>
      </c>
      <c r="AV250" s="14" t="s">
        <v>88</v>
      </c>
      <c r="AW250" s="14" t="s">
        <v>32</v>
      </c>
      <c r="AX250" s="14" t="s">
        <v>86</v>
      </c>
      <c r="AY250" s="281" t="s">
        <v>158</v>
      </c>
    </row>
    <row r="251" spans="1:65" s="2" customFormat="1" ht="14.4" customHeight="1">
      <c r="A251" s="41"/>
      <c r="B251" s="42"/>
      <c r="C251" s="293" t="s">
        <v>513</v>
      </c>
      <c r="D251" s="293" t="s">
        <v>200</v>
      </c>
      <c r="E251" s="294" t="s">
        <v>514</v>
      </c>
      <c r="F251" s="295" t="s">
        <v>515</v>
      </c>
      <c r="G251" s="296" t="s">
        <v>164</v>
      </c>
      <c r="H251" s="297">
        <v>145</v>
      </c>
      <c r="I251" s="298"/>
      <c r="J251" s="299">
        <f>ROUND(I251*H251,2)</f>
        <v>0</v>
      </c>
      <c r="K251" s="300"/>
      <c r="L251" s="301"/>
      <c r="M251" s="302" t="s">
        <v>1</v>
      </c>
      <c r="N251" s="303" t="s">
        <v>43</v>
      </c>
      <c r="O251" s="94"/>
      <c r="P251" s="257">
        <f>O251*H251</f>
        <v>0</v>
      </c>
      <c r="Q251" s="257">
        <v>0.0045</v>
      </c>
      <c r="R251" s="257">
        <f>Q251*H251</f>
        <v>0.6525</v>
      </c>
      <c r="S251" s="257">
        <v>0</v>
      </c>
      <c r="T251" s="258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59" t="s">
        <v>420</v>
      </c>
      <c r="AT251" s="259" t="s">
        <v>200</v>
      </c>
      <c r="AU251" s="259" t="s">
        <v>88</v>
      </c>
      <c r="AY251" s="18" t="s">
        <v>158</v>
      </c>
      <c r="BE251" s="146">
        <f>IF(N251="základní",J251,0)</f>
        <v>0</v>
      </c>
      <c r="BF251" s="146">
        <f>IF(N251="snížená",J251,0)</f>
        <v>0</v>
      </c>
      <c r="BG251" s="146">
        <f>IF(N251="zákl. přenesená",J251,0)</f>
        <v>0</v>
      </c>
      <c r="BH251" s="146">
        <f>IF(N251="sníž. přenesená",J251,0)</f>
        <v>0</v>
      </c>
      <c r="BI251" s="146">
        <f>IF(N251="nulová",J251,0)</f>
        <v>0</v>
      </c>
      <c r="BJ251" s="18" t="s">
        <v>86</v>
      </c>
      <c r="BK251" s="146">
        <f>ROUND(I251*H251,2)</f>
        <v>0</v>
      </c>
      <c r="BL251" s="18" t="s">
        <v>233</v>
      </c>
      <c r="BM251" s="259" t="s">
        <v>516</v>
      </c>
    </row>
    <row r="252" spans="1:51" s="14" customFormat="1" ht="12">
      <c r="A252" s="14"/>
      <c r="B252" s="271"/>
      <c r="C252" s="272"/>
      <c r="D252" s="262" t="s">
        <v>167</v>
      </c>
      <c r="E252" s="273" t="s">
        <v>1</v>
      </c>
      <c r="F252" s="274" t="s">
        <v>517</v>
      </c>
      <c r="G252" s="272"/>
      <c r="H252" s="275">
        <v>145</v>
      </c>
      <c r="I252" s="276"/>
      <c r="J252" s="272"/>
      <c r="K252" s="272"/>
      <c r="L252" s="277"/>
      <c r="M252" s="278"/>
      <c r="N252" s="279"/>
      <c r="O252" s="279"/>
      <c r="P252" s="279"/>
      <c r="Q252" s="279"/>
      <c r="R252" s="279"/>
      <c r="S252" s="279"/>
      <c r="T252" s="280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81" t="s">
        <v>167</v>
      </c>
      <c r="AU252" s="281" t="s">
        <v>88</v>
      </c>
      <c r="AV252" s="14" t="s">
        <v>88</v>
      </c>
      <c r="AW252" s="14" t="s">
        <v>32</v>
      </c>
      <c r="AX252" s="14" t="s">
        <v>86</v>
      </c>
      <c r="AY252" s="281" t="s">
        <v>158</v>
      </c>
    </row>
    <row r="253" spans="1:65" s="2" customFormat="1" ht="14.4" customHeight="1">
      <c r="A253" s="41"/>
      <c r="B253" s="42"/>
      <c r="C253" s="293" t="s">
        <v>518</v>
      </c>
      <c r="D253" s="293" t="s">
        <v>200</v>
      </c>
      <c r="E253" s="294" t="s">
        <v>519</v>
      </c>
      <c r="F253" s="295" t="s">
        <v>520</v>
      </c>
      <c r="G253" s="296" t="s">
        <v>164</v>
      </c>
      <c r="H253" s="297">
        <v>400</v>
      </c>
      <c r="I253" s="298"/>
      <c r="J253" s="299">
        <f>ROUND(I253*H253,2)</f>
        <v>0</v>
      </c>
      <c r="K253" s="300"/>
      <c r="L253" s="301"/>
      <c r="M253" s="302" t="s">
        <v>1</v>
      </c>
      <c r="N253" s="303" t="s">
        <v>43</v>
      </c>
      <c r="O253" s="94"/>
      <c r="P253" s="257">
        <f>O253*H253</f>
        <v>0</v>
      </c>
      <c r="Q253" s="257">
        <v>0.0045</v>
      </c>
      <c r="R253" s="257">
        <f>Q253*H253</f>
        <v>1.7999999999999998</v>
      </c>
      <c r="S253" s="257">
        <v>0</v>
      </c>
      <c r="T253" s="258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59" t="s">
        <v>420</v>
      </c>
      <c r="AT253" s="259" t="s">
        <v>200</v>
      </c>
      <c r="AU253" s="259" t="s">
        <v>88</v>
      </c>
      <c r="AY253" s="18" t="s">
        <v>158</v>
      </c>
      <c r="BE253" s="146">
        <f>IF(N253="základní",J253,0)</f>
        <v>0</v>
      </c>
      <c r="BF253" s="146">
        <f>IF(N253="snížená",J253,0)</f>
        <v>0</v>
      </c>
      <c r="BG253" s="146">
        <f>IF(N253="zákl. přenesená",J253,0)</f>
        <v>0</v>
      </c>
      <c r="BH253" s="146">
        <f>IF(N253="sníž. přenesená",J253,0)</f>
        <v>0</v>
      </c>
      <c r="BI253" s="146">
        <f>IF(N253="nulová",J253,0)</f>
        <v>0</v>
      </c>
      <c r="BJ253" s="18" t="s">
        <v>86</v>
      </c>
      <c r="BK253" s="146">
        <f>ROUND(I253*H253,2)</f>
        <v>0</v>
      </c>
      <c r="BL253" s="18" t="s">
        <v>233</v>
      </c>
      <c r="BM253" s="259" t="s">
        <v>521</v>
      </c>
    </row>
    <row r="254" spans="1:51" s="14" customFormat="1" ht="12">
      <c r="A254" s="14"/>
      <c r="B254" s="271"/>
      <c r="C254" s="272"/>
      <c r="D254" s="262" t="s">
        <v>167</v>
      </c>
      <c r="E254" s="273" t="s">
        <v>1</v>
      </c>
      <c r="F254" s="274" t="s">
        <v>522</v>
      </c>
      <c r="G254" s="272"/>
      <c r="H254" s="275">
        <v>400</v>
      </c>
      <c r="I254" s="276"/>
      <c r="J254" s="272"/>
      <c r="K254" s="272"/>
      <c r="L254" s="277"/>
      <c r="M254" s="278"/>
      <c r="N254" s="279"/>
      <c r="O254" s="279"/>
      <c r="P254" s="279"/>
      <c r="Q254" s="279"/>
      <c r="R254" s="279"/>
      <c r="S254" s="279"/>
      <c r="T254" s="280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81" t="s">
        <v>167</v>
      </c>
      <c r="AU254" s="281" t="s">
        <v>88</v>
      </c>
      <c r="AV254" s="14" t="s">
        <v>88</v>
      </c>
      <c r="AW254" s="14" t="s">
        <v>32</v>
      </c>
      <c r="AX254" s="14" t="s">
        <v>86</v>
      </c>
      <c r="AY254" s="281" t="s">
        <v>158</v>
      </c>
    </row>
    <row r="255" spans="1:65" s="2" customFormat="1" ht="14.4" customHeight="1">
      <c r="A255" s="41"/>
      <c r="B255" s="42"/>
      <c r="C255" s="293" t="s">
        <v>523</v>
      </c>
      <c r="D255" s="293" t="s">
        <v>200</v>
      </c>
      <c r="E255" s="294" t="s">
        <v>524</v>
      </c>
      <c r="F255" s="295" t="s">
        <v>525</v>
      </c>
      <c r="G255" s="296" t="s">
        <v>526</v>
      </c>
      <c r="H255" s="297">
        <v>3</v>
      </c>
      <c r="I255" s="298"/>
      <c r="J255" s="299">
        <f>ROUND(I255*H255,2)</f>
        <v>0</v>
      </c>
      <c r="K255" s="300"/>
      <c r="L255" s="301"/>
      <c r="M255" s="302" t="s">
        <v>1</v>
      </c>
      <c r="N255" s="303" t="s">
        <v>43</v>
      </c>
      <c r="O255" s="94"/>
      <c r="P255" s="257">
        <f>O255*H255</f>
        <v>0</v>
      </c>
      <c r="Q255" s="257">
        <v>0.0045</v>
      </c>
      <c r="R255" s="257">
        <f>Q255*H255</f>
        <v>0.013499999999999998</v>
      </c>
      <c r="S255" s="257">
        <v>0</v>
      </c>
      <c r="T255" s="258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59" t="s">
        <v>420</v>
      </c>
      <c r="AT255" s="259" t="s">
        <v>200</v>
      </c>
      <c r="AU255" s="259" t="s">
        <v>88</v>
      </c>
      <c r="AY255" s="18" t="s">
        <v>158</v>
      </c>
      <c r="BE255" s="146">
        <f>IF(N255="základní",J255,0)</f>
        <v>0</v>
      </c>
      <c r="BF255" s="146">
        <f>IF(N255="snížená",J255,0)</f>
        <v>0</v>
      </c>
      <c r="BG255" s="146">
        <f>IF(N255="zákl. přenesená",J255,0)</f>
        <v>0</v>
      </c>
      <c r="BH255" s="146">
        <f>IF(N255="sníž. přenesená",J255,0)</f>
        <v>0</v>
      </c>
      <c r="BI255" s="146">
        <f>IF(N255="nulová",J255,0)</f>
        <v>0</v>
      </c>
      <c r="BJ255" s="18" t="s">
        <v>86</v>
      </c>
      <c r="BK255" s="146">
        <f>ROUND(I255*H255,2)</f>
        <v>0</v>
      </c>
      <c r="BL255" s="18" t="s">
        <v>233</v>
      </c>
      <c r="BM255" s="259" t="s">
        <v>527</v>
      </c>
    </row>
    <row r="256" spans="1:51" s="14" customFormat="1" ht="12">
      <c r="A256" s="14"/>
      <c r="B256" s="271"/>
      <c r="C256" s="272"/>
      <c r="D256" s="262" t="s">
        <v>167</v>
      </c>
      <c r="E256" s="273" t="s">
        <v>1</v>
      </c>
      <c r="F256" s="274" t="s">
        <v>175</v>
      </c>
      <c r="G256" s="272"/>
      <c r="H256" s="275">
        <v>3</v>
      </c>
      <c r="I256" s="276"/>
      <c r="J256" s="272"/>
      <c r="K256" s="272"/>
      <c r="L256" s="277"/>
      <c r="M256" s="278"/>
      <c r="N256" s="279"/>
      <c r="O256" s="279"/>
      <c r="P256" s="279"/>
      <c r="Q256" s="279"/>
      <c r="R256" s="279"/>
      <c r="S256" s="279"/>
      <c r="T256" s="280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81" t="s">
        <v>167</v>
      </c>
      <c r="AU256" s="281" t="s">
        <v>88</v>
      </c>
      <c r="AV256" s="14" t="s">
        <v>88</v>
      </c>
      <c r="AW256" s="14" t="s">
        <v>32</v>
      </c>
      <c r="AX256" s="14" t="s">
        <v>86</v>
      </c>
      <c r="AY256" s="281" t="s">
        <v>158</v>
      </c>
    </row>
    <row r="257" spans="1:65" s="2" customFormat="1" ht="14.4" customHeight="1">
      <c r="A257" s="41"/>
      <c r="B257" s="42"/>
      <c r="C257" s="293" t="s">
        <v>528</v>
      </c>
      <c r="D257" s="293" t="s">
        <v>200</v>
      </c>
      <c r="E257" s="294" t="s">
        <v>529</v>
      </c>
      <c r="F257" s="295" t="s">
        <v>530</v>
      </c>
      <c r="G257" s="296" t="s">
        <v>103</v>
      </c>
      <c r="H257" s="297">
        <v>5</v>
      </c>
      <c r="I257" s="298"/>
      <c r="J257" s="299">
        <f>ROUND(I257*H257,2)</f>
        <v>0</v>
      </c>
      <c r="K257" s="300"/>
      <c r="L257" s="301"/>
      <c r="M257" s="302" t="s">
        <v>1</v>
      </c>
      <c r="N257" s="303" t="s">
        <v>43</v>
      </c>
      <c r="O257" s="94"/>
      <c r="P257" s="257">
        <f>O257*H257</f>
        <v>0</v>
      </c>
      <c r="Q257" s="257">
        <v>0.0045</v>
      </c>
      <c r="R257" s="257">
        <f>Q257*H257</f>
        <v>0.0225</v>
      </c>
      <c r="S257" s="257">
        <v>0</v>
      </c>
      <c r="T257" s="258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59" t="s">
        <v>420</v>
      </c>
      <c r="AT257" s="259" t="s">
        <v>200</v>
      </c>
      <c r="AU257" s="259" t="s">
        <v>88</v>
      </c>
      <c r="AY257" s="18" t="s">
        <v>158</v>
      </c>
      <c r="BE257" s="146">
        <f>IF(N257="základní",J257,0)</f>
        <v>0</v>
      </c>
      <c r="BF257" s="146">
        <f>IF(N257="snížená",J257,0)</f>
        <v>0</v>
      </c>
      <c r="BG257" s="146">
        <f>IF(N257="zákl. přenesená",J257,0)</f>
        <v>0</v>
      </c>
      <c r="BH257" s="146">
        <f>IF(N257="sníž. přenesená",J257,0)</f>
        <v>0</v>
      </c>
      <c r="BI257" s="146">
        <f>IF(N257="nulová",J257,0)</f>
        <v>0</v>
      </c>
      <c r="BJ257" s="18" t="s">
        <v>86</v>
      </c>
      <c r="BK257" s="146">
        <f>ROUND(I257*H257,2)</f>
        <v>0</v>
      </c>
      <c r="BL257" s="18" t="s">
        <v>233</v>
      </c>
      <c r="BM257" s="259" t="s">
        <v>531</v>
      </c>
    </row>
    <row r="258" spans="1:51" s="14" customFormat="1" ht="12">
      <c r="A258" s="14"/>
      <c r="B258" s="271"/>
      <c r="C258" s="272"/>
      <c r="D258" s="262" t="s">
        <v>167</v>
      </c>
      <c r="E258" s="273" t="s">
        <v>1</v>
      </c>
      <c r="F258" s="274" t="s">
        <v>187</v>
      </c>
      <c r="G258" s="272"/>
      <c r="H258" s="275">
        <v>5</v>
      </c>
      <c r="I258" s="276"/>
      <c r="J258" s="272"/>
      <c r="K258" s="272"/>
      <c r="L258" s="277"/>
      <c r="M258" s="278"/>
      <c r="N258" s="279"/>
      <c r="O258" s="279"/>
      <c r="P258" s="279"/>
      <c r="Q258" s="279"/>
      <c r="R258" s="279"/>
      <c r="S258" s="279"/>
      <c r="T258" s="280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81" t="s">
        <v>167</v>
      </c>
      <c r="AU258" s="281" t="s">
        <v>88</v>
      </c>
      <c r="AV258" s="14" t="s">
        <v>88</v>
      </c>
      <c r="AW258" s="14" t="s">
        <v>32</v>
      </c>
      <c r="AX258" s="14" t="s">
        <v>86</v>
      </c>
      <c r="AY258" s="281" t="s">
        <v>158</v>
      </c>
    </row>
    <row r="259" spans="1:65" s="2" customFormat="1" ht="14.4" customHeight="1">
      <c r="A259" s="41"/>
      <c r="B259" s="42"/>
      <c r="C259" s="293" t="s">
        <v>532</v>
      </c>
      <c r="D259" s="293" t="s">
        <v>200</v>
      </c>
      <c r="E259" s="294" t="s">
        <v>533</v>
      </c>
      <c r="F259" s="295" t="s">
        <v>534</v>
      </c>
      <c r="G259" s="296" t="s">
        <v>164</v>
      </c>
      <c r="H259" s="297">
        <v>40</v>
      </c>
      <c r="I259" s="298"/>
      <c r="J259" s="299">
        <f>ROUND(I259*H259,2)</f>
        <v>0</v>
      </c>
      <c r="K259" s="300"/>
      <c r="L259" s="301"/>
      <c r="M259" s="302" t="s">
        <v>1</v>
      </c>
      <c r="N259" s="303" t="s">
        <v>43</v>
      </c>
      <c r="O259" s="94"/>
      <c r="P259" s="257">
        <f>O259*H259</f>
        <v>0</v>
      </c>
      <c r="Q259" s="257">
        <v>0.0045</v>
      </c>
      <c r="R259" s="257">
        <f>Q259*H259</f>
        <v>0.18</v>
      </c>
      <c r="S259" s="257">
        <v>0</v>
      </c>
      <c r="T259" s="258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59" t="s">
        <v>420</v>
      </c>
      <c r="AT259" s="259" t="s">
        <v>200</v>
      </c>
      <c r="AU259" s="259" t="s">
        <v>88</v>
      </c>
      <c r="AY259" s="18" t="s">
        <v>158</v>
      </c>
      <c r="BE259" s="146">
        <f>IF(N259="základní",J259,0)</f>
        <v>0</v>
      </c>
      <c r="BF259" s="146">
        <f>IF(N259="snížená",J259,0)</f>
        <v>0</v>
      </c>
      <c r="BG259" s="146">
        <f>IF(N259="zákl. přenesená",J259,0)</f>
        <v>0</v>
      </c>
      <c r="BH259" s="146">
        <f>IF(N259="sníž. přenesená",J259,0)</f>
        <v>0</v>
      </c>
      <c r="BI259" s="146">
        <f>IF(N259="nulová",J259,0)</f>
        <v>0</v>
      </c>
      <c r="BJ259" s="18" t="s">
        <v>86</v>
      </c>
      <c r="BK259" s="146">
        <f>ROUND(I259*H259,2)</f>
        <v>0</v>
      </c>
      <c r="BL259" s="18" t="s">
        <v>233</v>
      </c>
      <c r="BM259" s="259" t="s">
        <v>535</v>
      </c>
    </row>
    <row r="260" spans="1:51" s="13" customFormat="1" ht="12">
      <c r="A260" s="13"/>
      <c r="B260" s="260"/>
      <c r="C260" s="261"/>
      <c r="D260" s="262" t="s">
        <v>167</v>
      </c>
      <c r="E260" s="263" t="s">
        <v>1</v>
      </c>
      <c r="F260" s="264" t="s">
        <v>536</v>
      </c>
      <c r="G260" s="261"/>
      <c r="H260" s="263" t="s">
        <v>1</v>
      </c>
      <c r="I260" s="265"/>
      <c r="J260" s="261"/>
      <c r="K260" s="261"/>
      <c r="L260" s="266"/>
      <c r="M260" s="267"/>
      <c r="N260" s="268"/>
      <c r="O260" s="268"/>
      <c r="P260" s="268"/>
      <c r="Q260" s="268"/>
      <c r="R260" s="268"/>
      <c r="S260" s="268"/>
      <c r="T260" s="269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70" t="s">
        <v>167</v>
      </c>
      <c r="AU260" s="270" t="s">
        <v>88</v>
      </c>
      <c r="AV260" s="13" t="s">
        <v>86</v>
      </c>
      <c r="AW260" s="13" t="s">
        <v>32</v>
      </c>
      <c r="AX260" s="13" t="s">
        <v>78</v>
      </c>
      <c r="AY260" s="270" t="s">
        <v>158</v>
      </c>
    </row>
    <row r="261" spans="1:51" s="13" customFormat="1" ht="12">
      <c r="A261" s="13"/>
      <c r="B261" s="260"/>
      <c r="C261" s="261"/>
      <c r="D261" s="262" t="s">
        <v>167</v>
      </c>
      <c r="E261" s="263" t="s">
        <v>1</v>
      </c>
      <c r="F261" s="264" t="s">
        <v>537</v>
      </c>
      <c r="G261" s="261"/>
      <c r="H261" s="263" t="s">
        <v>1</v>
      </c>
      <c r="I261" s="265"/>
      <c r="J261" s="261"/>
      <c r="K261" s="261"/>
      <c r="L261" s="266"/>
      <c r="M261" s="267"/>
      <c r="N261" s="268"/>
      <c r="O261" s="268"/>
      <c r="P261" s="268"/>
      <c r="Q261" s="268"/>
      <c r="R261" s="268"/>
      <c r="S261" s="268"/>
      <c r="T261" s="269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70" t="s">
        <v>167</v>
      </c>
      <c r="AU261" s="270" t="s">
        <v>88</v>
      </c>
      <c r="AV261" s="13" t="s">
        <v>86</v>
      </c>
      <c r="AW261" s="13" t="s">
        <v>32</v>
      </c>
      <c r="AX261" s="13" t="s">
        <v>78</v>
      </c>
      <c r="AY261" s="270" t="s">
        <v>158</v>
      </c>
    </row>
    <row r="262" spans="1:51" s="14" customFormat="1" ht="12">
      <c r="A262" s="14"/>
      <c r="B262" s="271"/>
      <c r="C262" s="272"/>
      <c r="D262" s="262" t="s">
        <v>167</v>
      </c>
      <c r="E262" s="273" t="s">
        <v>1</v>
      </c>
      <c r="F262" s="274" t="s">
        <v>113</v>
      </c>
      <c r="G262" s="272"/>
      <c r="H262" s="275">
        <v>40</v>
      </c>
      <c r="I262" s="276"/>
      <c r="J262" s="272"/>
      <c r="K262" s="272"/>
      <c r="L262" s="277"/>
      <c r="M262" s="278"/>
      <c r="N262" s="279"/>
      <c r="O262" s="279"/>
      <c r="P262" s="279"/>
      <c r="Q262" s="279"/>
      <c r="R262" s="279"/>
      <c r="S262" s="279"/>
      <c r="T262" s="280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81" t="s">
        <v>167</v>
      </c>
      <c r="AU262" s="281" t="s">
        <v>88</v>
      </c>
      <c r="AV262" s="14" t="s">
        <v>88</v>
      </c>
      <c r="AW262" s="14" t="s">
        <v>32</v>
      </c>
      <c r="AX262" s="14" t="s">
        <v>86</v>
      </c>
      <c r="AY262" s="281" t="s">
        <v>158</v>
      </c>
    </row>
    <row r="263" spans="1:65" s="2" customFormat="1" ht="14.4" customHeight="1">
      <c r="A263" s="41"/>
      <c r="B263" s="42"/>
      <c r="C263" s="293" t="s">
        <v>113</v>
      </c>
      <c r="D263" s="293" t="s">
        <v>200</v>
      </c>
      <c r="E263" s="294" t="s">
        <v>538</v>
      </c>
      <c r="F263" s="295" t="s">
        <v>539</v>
      </c>
      <c r="G263" s="296" t="s">
        <v>164</v>
      </c>
      <c r="H263" s="297">
        <v>5</v>
      </c>
      <c r="I263" s="298"/>
      <c r="J263" s="299">
        <f>ROUND(I263*H263,2)</f>
        <v>0</v>
      </c>
      <c r="K263" s="300"/>
      <c r="L263" s="301"/>
      <c r="M263" s="302" t="s">
        <v>1</v>
      </c>
      <c r="N263" s="303" t="s">
        <v>43</v>
      </c>
      <c r="O263" s="94"/>
      <c r="P263" s="257">
        <f>O263*H263</f>
        <v>0</v>
      </c>
      <c r="Q263" s="257">
        <v>0.0045</v>
      </c>
      <c r="R263" s="257">
        <f>Q263*H263</f>
        <v>0.0225</v>
      </c>
      <c r="S263" s="257">
        <v>0</v>
      </c>
      <c r="T263" s="258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59" t="s">
        <v>420</v>
      </c>
      <c r="AT263" s="259" t="s">
        <v>200</v>
      </c>
      <c r="AU263" s="259" t="s">
        <v>88</v>
      </c>
      <c r="AY263" s="18" t="s">
        <v>158</v>
      </c>
      <c r="BE263" s="146">
        <f>IF(N263="základní",J263,0)</f>
        <v>0</v>
      </c>
      <c r="BF263" s="146">
        <f>IF(N263="snížená",J263,0)</f>
        <v>0</v>
      </c>
      <c r="BG263" s="146">
        <f>IF(N263="zákl. přenesená",J263,0)</f>
        <v>0</v>
      </c>
      <c r="BH263" s="146">
        <f>IF(N263="sníž. přenesená",J263,0)</f>
        <v>0</v>
      </c>
      <c r="BI263" s="146">
        <f>IF(N263="nulová",J263,0)</f>
        <v>0</v>
      </c>
      <c r="BJ263" s="18" t="s">
        <v>86</v>
      </c>
      <c r="BK263" s="146">
        <f>ROUND(I263*H263,2)</f>
        <v>0</v>
      </c>
      <c r="BL263" s="18" t="s">
        <v>233</v>
      </c>
      <c r="BM263" s="259" t="s">
        <v>540</v>
      </c>
    </row>
    <row r="264" spans="1:51" s="14" customFormat="1" ht="12">
      <c r="A264" s="14"/>
      <c r="B264" s="271"/>
      <c r="C264" s="272"/>
      <c r="D264" s="262" t="s">
        <v>167</v>
      </c>
      <c r="E264" s="273" t="s">
        <v>1</v>
      </c>
      <c r="F264" s="274" t="s">
        <v>187</v>
      </c>
      <c r="G264" s="272"/>
      <c r="H264" s="275">
        <v>5</v>
      </c>
      <c r="I264" s="276"/>
      <c r="J264" s="272"/>
      <c r="K264" s="272"/>
      <c r="L264" s="277"/>
      <c r="M264" s="278"/>
      <c r="N264" s="279"/>
      <c r="O264" s="279"/>
      <c r="P264" s="279"/>
      <c r="Q264" s="279"/>
      <c r="R264" s="279"/>
      <c r="S264" s="279"/>
      <c r="T264" s="280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81" t="s">
        <v>167</v>
      </c>
      <c r="AU264" s="281" t="s">
        <v>88</v>
      </c>
      <c r="AV264" s="14" t="s">
        <v>88</v>
      </c>
      <c r="AW264" s="14" t="s">
        <v>32</v>
      </c>
      <c r="AX264" s="14" t="s">
        <v>86</v>
      </c>
      <c r="AY264" s="281" t="s">
        <v>158</v>
      </c>
    </row>
    <row r="265" spans="1:65" s="2" customFormat="1" ht="14.4" customHeight="1">
      <c r="A265" s="41"/>
      <c r="B265" s="42"/>
      <c r="C265" s="247" t="s">
        <v>541</v>
      </c>
      <c r="D265" s="247" t="s">
        <v>161</v>
      </c>
      <c r="E265" s="248" t="s">
        <v>542</v>
      </c>
      <c r="F265" s="249" t="s">
        <v>543</v>
      </c>
      <c r="G265" s="250" t="s">
        <v>103</v>
      </c>
      <c r="H265" s="251">
        <v>20</v>
      </c>
      <c r="I265" s="252"/>
      <c r="J265" s="253">
        <f>ROUND(I265*H265,2)</f>
        <v>0</v>
      </c>
      <c r="K265" s="254"/>
      <c r="L265" s="44"/>
      <c r="M265" s="255" t="s">
        <v>1</v>
      </c>
      <c r="N265" s="256" t="s">
        <v>43</v>
      </c>
      <c r="O265" s="94"/>
      <c r="P265" s="257">
        <f>O265*H265</f>
        <v>0</v>
      </c>
      <c r="Q265" s="257">
        <v>0</v>
      </c>
      <c r="R265" s="257">
        <f>Q265*H265</f>
        <v>0</v>
      </c>
      <c r="S265" s="257">
        <v>0</v>
      </c>
      <c r="T265" s="258">
        <f>S265*H265</f>
        <v>0</v>
      </c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R265" s="259" t="s">
        <v>233</v>
      </c>
      <c r="AT265" s="259" t="s">
        <v>161</v>
      </c>
      <c r="AU265" s="259" t="s">
        <v>88</v>
      </c>
      <c r="AY265" s="18" t="s">
        <v>158</v>
      </c>
      <c r="BE265" s="146">
        <f>IF(N265="základní",J265,0)</f>
        <v>0</v>
      </c>
      <c r="BF265" s="146">
        <f>IF(N265="snížená",J265,0)</f>
        <v>0</v>
      </c>
      <c r="BG265" s="146">
        <f>IF(N265="zákl. přenesená",J265,0)</f>
        <v>0</v>
      </c>
      <c r="BH265" s="146">
        <f>IF(N265="sníž. přenesená",J265,0)</f>
        <v>0</v>
      </c>
      <c r="BI265" s="146">
        <f>IF(N265="nulová",J265,0)</f>
        <v>0</v>
      </c>
      <c r="BJ265" s="18" t="s">
        <v>86</v>
      </c>
      <c r="BK265" s="146">
        <f>ROUND(I265*H265,2)</f>
        <v>0</v>
      </c>
      <c r="BL265" s="18" t="s">
        <v>233</v>
      </c>
      <c r="BM265" s="259" t="s">
        <v>544</v>
      </c>
    </row>
    <row r="266" spans="1:51" s="14" customFormat="1" ht="12">
      <c r="A266" s="14"/>
      <c r="B266" s="271"/>
      <c r="C266" s="272"/>
      <c r="D266" s="262" t="s">
        <v>167</v>
      </c>
      <c r="E266" s="273" t="s">
        <v>335</v>
      </c>
      <c r="F266" s="274" t="s">
        <v>104</v>
      </c>
      <c r="G266" s="272"/>
      <c r="H266" s="275">
        <v>20</v>
      </c>
      <c r="I266" s="276"/>
      <c r="J266" s="272"/>
      <c r="K266" s="272"/>
      <c r="L266" s="277"/>
      <c r="M266" s="278"/>
      <c r="N266" s="279"/>
      <c r="O266" s="279"/>
      <c r="P266" s="279"/>
      <c r="Q266" s="279"/>
      <c r="R266" s="279"/>
      <c r="S266" s="279"/>
      <c r="T266" s="280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81" t="s">
        <v>167</v>
      </c>
      <c r="AU266" s="281" t="s">
        <v>88</v>
      </c>
      <c r="AV266" s="14" t="s">
        <v>88</v>
      </c>
      <c r="AW266" s="14" t="s">
        <v>32</v>
      </c>
      <c r="AX266" s="14" t="s">
        <v>86</v>
      </c>
      <c r="AY266" s="281" t="s">
        <v>158</v>
      </c>
    </row>
    <row r="267" spans="1:65" s="2" customFormat="1" ht="14.4" customHeight="1">
      <c r="A267" s="41"/>
      <c r="B267" s="42"/>
      <c r="C267" s="293" t="s">
        <v>545</v>
      </c>
      <c r="D267" s="293" t="s">
        <v>200</v>
      </c>
      <c r="E267" s="294" t="s">
        <v>546</v>
      </c>
      <c r="F267" s="295" t="s">
        <v>547</v>
      </c>
      <c r="G267" s="296" t="s">
        <v>103</v>
      </c>
      <c r="H267" s="297">
        <v>20</v>
      </c>
      <c r="I267" s="298"/>
      <c r="J267" s="299">
        <f>ROUND(I267*H267,2)</f>
        <v>0</v>
      </c>
      <c r="K267" s="300"/>
      <c r="L267" s="301"/>
      <c r="M267" s="302" t="s">
        <v>1</v>
      </c>
      <c r="N267" s="303" t="s">
        <v>43</v>
      </c>
      <c r="O267" s="94"/>
      <c r="P267" s="257">
        <f>O267*H267</f>
        <v>0</v>
      </c>
      <c r="Q267" s="257">
        <v>0.0045</v>
      </c>
      <c r="R267" s="257">
        <f>Q267*H267</f>
        <v>0.09</v>
      </c>
      <c r="S267" s="257">
        <v>0</v>
      </c>
      <c r="T267" s="258">
        <f>S267*H267</f>
        <v>0</v>
      </c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R267" s="259" t="s">
        <v>420</v>
      </c>
      <c r="AT267" s="259" t="s">
        <v>200</v>
      </c>
      <c r="AU267" s="259" t="s">
        <v>88</v>
      </c>
      <c r="AY267" s="18" t="s">
        <v>158</v>
      </c>
      <c r="BE267" s="146">
        <f>IF(N267="základní",J267,0)</f>
        <v>0</v>
      </c>
      <c r="BF267" s="146">
        <f>IF(N267="snížená",J267,0)</f>
        <v>0</v>
      </c>
      <c r="BG267" s="146">
        <f>IF(N267="zákl. přenesená",J267,0)</f>
        <v>0</v>
      </c>
      <c r="BH267" s="146">
        <f>IF(N267="sníž. přenesená",J267,0)</f>
        <v>0</v>
      </c>
      <c r="BI267" s="146">
        <f>IF(N267="nulová",J267,0)</f>
        <v>0</v>
      </c>
      <c r="BJ267" s="18" t="s">
        <v>86</v>
      </c>
      <c r="BK267" s="146">
        <f>ROUND(I267*H267,2)</f>
        <v>0</v>
      </c>
      <c r="BL267" s="18" t="s">
        <v>233</v>
      </c>
      <c r="BM267" s="259" t="s">
        <v>548</v>
      </c>
    </row>
    <row r="268" spans="1:51" s="14" customFormat="1" ht="12">
      <c r="A268" s="14"/>
      <c r="B268" s="271"/>
      <c r="C268" s="272"/>
      <c r="D268" s="262" t="s">
        <v>167</v>
      </c>
      <c r="E268" s="273" t="s">
        <v>1</v>
      </c>
      <c r="F268" s="274" t="s">
        <v>335</v>
      </c>
      <c r="G268" s="272"/>
      <c r="H268" s="275">
        <v>20</v>
      </c>
      <c r="I268" s="276"/>
      <c r="J268" s="272"/>
      <c r="K268" s="272"/>
      <c r="L268" s="277"/>
      <c r="M268" s="278"/>
      <c r="N268" s="279"/>
      <c r="O268" s="279"/>
      <c r="P268" s="279"/>
      <c r="Q268" s="279"/>
      <c r="R268" s="279"/>
      <c r="S268" s="279"/>
      <c r="T268" s="280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81" t="s">
        <v>167</v>
      </c>
      <c r="AU268" s="281" t="s">
        <v>88</v>
      </c>
      <c r="AV268" s="14" t="s">
        <v>88</v>
      </c>
      <c r="AW268" s="14" t="s">
        <v>32</v>
      </c>
      <c r="AX268" s="14" t="s">
        <v>86</v>
      </c>
      <c r="AY268" s="281" t="s">
        <v>158</v>
      </c>
    </row>
    <row r="269" spans="1:65" s="2" customFormat="1" ht="14.4" customHeight="1">
      <c r="A269" s="41"/>
      <c r="B269" s="42"/>
      <c r="C269" s="293" t="s">
        <v>549</v>
      </c>
      <c r="D269" s="293" t="s">
        <v>200</v>
      </c>
      <c r="E269" s="294" t="s">
        <v>550</v>
      </c>
      <c r="F269" s="295" t="s">
        <v>551</v>
      </c>
      <c r="G269" s="296" t="s">
        <v>164</v>
      </c>
      <c r="H269" s="297">
        <v>7</v>
      </c>
      <c r="I269" s="298"/>
      <c r="J269" s="299">
        <f>ROUND(I269*H269,2)</f>
        <v>0</v>
      </c>
      <c r="K269" s="300"/>
      <c r="L269" s="301"/>
      <c r="M269" s="302" t="s">
        <v>1</v>
      </c>
      <c r="N269" s="303" t="s">
        <v>43</v>
      </c>
      <c r="O269" s="94"/>
      <c r="P269" s="257">
        <f>O269*H269</f>
        <v>0</v>
      </c>
      <c r="Q269" s="257">
        <v>0.0045</v>
      </c>
      <c r="R269" s="257">
        <f>Q269*H269</f>
        <v>0.0315</v>
      </c>
      <c r="S269" s="257">
        <v>0</v>
      </c>
      <c r="T269" s="258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59" t="s">
        <v>420</v>
      </c>
      <c r="AT269" s="259" t="s">
        <v>200</v>
      </c>
      <c r="AU269" s="259" t="s">
        <v>88</v>
      </c>
      <c r="AY269" s="18" t="s">
        <v>158</v>
      </c>
      <c r="BE269" s="146">
        <f>IF(N269="základní",J269,0)</f>
        <v>0</v>
      </c>
      <c r="BF269" s="146">
        <f>IF(N269="snížená",J269,0)</f>
        <v>0</v>
      </c>
      <c r="BG269" s="146">
        <f>IF(N269="zákl. přenesená",J269,0)</f>
        <v>0</v>
      </c>
      <c r="BH269" s="146">
        <f>IF(N269="sníž. přenesená",J269,0)</f>
        <v>0</v>
      </c>
      <c r="BI269" s="146">
        <f>IF(N269="nulová",J269,0)</f>
        <v>0</v>
      </c>
      <c r="BJ269" s="18" t="s">
        <v>86</v>
      </c>
      <c r="BK269" s="146">
        <f>ROUND(I269*H269,2)</f>
        <v>0</v>
      </c>
      <c r="BL269" s="18" t="s">
        <v>233</v>
      </c>
      <c r="BM269" s="259" t="s">
        <v>552</v>
      </c>
    </row>
    <row r="270" spans="1:51" s="14" customFormat="1" ht="12">
      <c r="A270" s="14"/>
      <c r="B270" s="271"/>
      <c r="C270" s="272"/>
      <c r="D270" s="262" t="s">
        <v>167</v>
      </c>
      <c r="E270" s="273" t="s">
        <v>1</v>
      </c>
      <c r="F270" s="274" t="s">
        <v>203</v>
      </c>
      <c r="G270" s="272"/>
      <c r="H270" s="275">
        <v>7</v>
      </c>
      <c r="I270" s="276"/>
      <c r="J270" s="272"/>
      <c r="K270" s="272"/>
      <c r="L270" s="277"/>
      <c r="M270" s="278"/>
      <c r="N270" s="279"/>
      <c r="O270" s="279"/>
      <c r="P270" s="279"/>
      <c r="Q270" s="279"/>
      <c r="R270" s="279"/>
      <c r="S270" s="279"/>
      <c r="T270" s="280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81" t="s">
        <v>167</v>
      </c>
      <c r="AU270" s="281" t="s">
        <v>88</v>
      </c>
      <c r="AV270" s="14" t="s">
        <v>88</v>
      </c>
      <c r="AW270" s="14" t="s">
        <v>32</v>
      </c>
      <c r="AX270" s="14" t="s">
        <v>86</v>
      </c>
      <c r="AY270" s="281" t="s">
        <v>158</v>
      </c>
    </row>
    <row r="271" spans="1:65" s="2" customFormat="1" ht="14.4" customHeight="1">
      <c r="A271" s="41"/>
      <c r="B271" s="42"/>
      <c r="C271" s="293" t="s">
        <v>553</v>
      </c>
      <c r="D271" s="293" t="s">
        <v>200</v>
      </c>
      <c r="E271" s="294" t="s">
        <v>554</v>
      </c>
      <c r="F271" s="295" t="s">
        <v>555</v>
      </c>
      <c r="G271" s="296" t="s">
        <v>164</v>
      </c>
      <c r="H271" s="297">
        <v>16</v>
      </c>
      <c r="I271" s="298"/>
      <c r="J271" s="299">
        <f>ROUND(I271*H271,2)</f>
        <v>0</v>
      </c>
      <c r="K271" s="300"/>
      <c r="L271" s="301"/>
      <c r="M271" s="302" t="s">
        <v>1</v>
      </c>
      <c r="N271" s="303" t="s">
        <v>43</v>
      </c>
      <c r="O271" s="94"/>
      <c r="P271" s="257">
        <f>O271*H271</f>
        <v>0</v>
      </c>
      <c r="Q271" s="257">
        <v>0.0045</v>
      </c>
      <c r="R271" s="257">
        <f>Q271*H271</f>
        <v>0.072</v>
      </c>
      <c r="S271" s="257">
        <v>0</v>
      </c>
      <c r="T271" s="258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59" t="s">
        <v>420</v>
      </c>
      <c r="AT271" s="259" t="s">
        <v>200</v>
      </c>
      <c r="AU271" s="259" t="s">
        <v>88</v>
      </c>
      <c r="AY271" s="18" t="s">
        <v>158</v>
      </c>
      <c r="BE271" s="146">
        <f>IF(N271="základní",J271,0)</f>
        <v>0</v>
      </c>
      <c r="BF271" s="146">
        <f>IF(N271="snížená",J271,0)</f>
        <v>0</v>
      </c>
      <c r="BG271" s="146">
        <f>IF(N271="zákl. přenesená",J271,0)</f>
        <v>0</v>
      </c>
      <c r="BH271" s="146">
        <f>IF(N271="sníž. přenesená",J271,0)</f>
        <v>0</v>
      </c>
      <c r="BI271" s="146">
        <f>IF(N271="nulová",J271,0)</f>
        <v>0</v>
      </c>
      <c r="BJ271" s="18" t="s">
        <v>86</v>
      </c>
      <c r="BK271" s="146">
        <f>ROUND(I271*H271,2)</f>
        <v>0</v>
      </c>
      <c r="BL271" s="18" t="s">
        <v>233</v>
      </c>
      <c r="BM271" s="259" t="s">
        <v>556</v>
      </c>
    </row>
    <row r="272" spans="1:51" s="14" customFormat="1" ht="12">
      <c r="A272" s="14"/>
      <c r="B272" s="271"/>
      <c r="C272" s="272"/>
      <c r="D272" s="262" t="s">
        <v>167</v>
      </c>
      <c r="E272" s="273" t="s">
        <v>1</v>
      </c>
      <c r="F272" s="274" t="s">
        <v>233</v>
      </c>
      <c r="G272" s="272"/>
      <c r="H272" s="275">
        <v>16</v>
      </c>
      <c r="I272" s="276"/>
      <c r="J272" s="272"/>
      <c r="K272" s="272"/>
      <c r="L272" s="277"/>
      <c r="M272" s="278"/>
      <c r="N272" s="279"/>
      <c r="O272" s="279"/>
      <c r="P272" s="279"/>
      <c r="Q272" s="279"/>
      <c r="R272" s="279"/>
      <c r="S272" s="279"/>
      <c r="T272" s="280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81" t="s">
        <v>167</v>
      </c>
      <c r="AU272" s="281" t="s">
        <v>88</v>
      </c>
      <c r="AV272" s="14" t="s">
        <v>88</v>
      </c>
      <c r="AW272" s="14" t="s">
        <v>32</v>
      </c>
      <c r="AX272" s="14" t="s">
        <v>86</v>
      </c>
      <c r="AY272" s="281" t="s">
        <v>158</v>
      </c>
    </row>
    <row r="273" spans="1:65" s="2" customFormat="1" ht="14.4" customHeight="1">
      <c r="A273" s="41"/>
      <c r="B273" s="42"/>
      <c r="C273" s="293" t="s">
        <v>557</v>
      </c>
      <c r="D273" s="293" t="s">
        <v>200</v>
      </c>
      <c r="E273" s="294" t="s">
        <v>558</v>
      </c>
      <c r="F273" s="295" t="s">
        <v>559</v>
      </c>
      <c r="G273" s="296" t="s">
        <v>526</v>
      </c>
      <c r="H273" s="297">
        <v>1</v>
      </c>
      <c r="I273" s="298"/>
      <c r="J273" s="299">
        <f>ROUND(I273*H273,2)</f>
        <v>0</v>
      </c>
      <c r="K273" s="300"/>
      <c r="L273" s="301"/>
      <c r="M273" s="302" t="s">
        <v>1</v>
      </c>
      <c r="N273" s="303" t="s">
        <v>43</v>
      </c>
      <c r="O273" s="94"/>
      <c r="P273" s="257">
        <f>O273*H273</f>
        <v>0</v>
      </c>
      <c r="Q273" s="257">
        <v>0.0045</v>
      </c>
      <c r="R273" s="257">
        <f>Q273*H273</f>
        <v>0.0045</v>
      </c>
      <c r="S273" s="257">
        <v>0</v>
      </c>
      <c r="T273" s="258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59" t="s">
        <v>420</v>
      </c>
      <c r="AT273" s="259" t="s">
        <v>200</v>
      </c>
      <c r="AU273" s="259" t="s">
        <v>88</v>
      </c>
      <c r="AY273" s="18" t="s">
        <v>158</v>
      </c>
      <c r="BE273" s="146">
        <f>IF(N273="základní",J273,0)</f>
        <v>0</v>
      </c>
      <c r="BF273" s="146">
        <f>IF(N273="snížená",J273,0)</f>
        <v>0</v>
      </c>
      <c r="BG273" s="146">
        <f>IF(N273="zákl. přenesená",J273,0)</f>
        <v>0</v>
      </c>
      <c r="BH273" s="146">
        <f>IF(N273="sníž. přenesená",J273,0)</f>
        <v>0</v>
      </c>
      <c r="BI273" s="146">
        <f>IF(N273="nulová",J273,0)</f>
        <v>0</v>
      </c>
      <c r="BJ273" s="18" t="s">
        <v>86</v>
      </c>
      <c r="BK273" s="146">
        <f>ROUND(I273*H273,2)</f>
        <v>0</v>
      </c>
      <c r="BL273" s="18" t="s">
        <v>233</v>
      </c>
      <c r="BM273" s="259" t="s">
        <v>560</v>
      </c>
    </row>
    <row r="274" spans="1:51" s="14" customFormat="1" ht="12">
      <c r="A274" s="14"/>
      <c r="B274" s="271"/>
      <c r="C274" s="272"/>
      <c r="D274" s="262" t="s">
        <v>167</v>
      </c>
      <c r="E274" s="273" t="s">
        <v>1</v>
      </c>
      <c r="F274" s="274" t="s">
        <v>86</v>
      </c>
      <c r="G274" s="272"/>
      <c r="H274" s="275">
        <v>1</v>
      </c>
      <c r="I274" s="276"/>
      <c r="J274" s="272"/>
      <c r="K274" s="272"/>
      <c r="L274" s="277"/>
      <c r="M274" s="278"/>
      <c r="N274" s="279"/>
      <c r="O274" s="279"/>
      <c r="P274" s="279"/>
      <c r="Q274" s="279"/>
      <c r="R274" s="279"/>
      <c r="S274" s="279"/>
      <c r="T274" s="280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81" t="s">
        <v>167</v>
      </c>
      <c r="AU274" s="281" t="s">
        <v>88</v>
      </c>
      <c r="AV274" s="14" t="s">
        <v>88</v>
      </c>
      <c r="AW274" s="14" t="s">
        <v>32</v>
      </c>
      <c r="AX274" s="14" t="s">
        <v>86</v>
      </c>
      <c r="AY274" s="281" t="s">
        <v>158</v>
      </c>
    </row>
    <row r="275" spans="1:65" s="2" customFormat="1" ht="14.4" customHeight="1">
      <c r="A275" s="41"/>
      <c r="B275" s="42"/>
      <c r="C275" s="293" t="s">
        <v>561</v>
      </c>
      <c r="D275" s="293" t="s">
        <v>200</v>
      </c>
      <c r="E275" s="294" t="s">
        <v>562</v>
      </c>
      <c r="F275" s="295" t="s">
        <v>563</v>
      </c>
      <c r="G275" s="296" t="s">
        <v>103</v>
      </c>
      <c r="H275" s="297">
        <v>2</v>
      </c>
      <c r="I275" s="298"/>
      <c r="J275" s="299">
        <f>ROUND(I275*H275,2)</f>
        <v>0</v>
      </c>
      <c r="K275" s="300"/>
      <c r="L275" s="301"/>
      <c r="M275" s="302" t="s">
        <v>1</v>
      </c>
      <c r="N275" s="303" t="s">
        <v>43</v>
      </c>
      <c r="O275" s="94"/>
      <c r="P275" s="257">
        <f>O275*H275</f>
        <v>0</v>
      </c>
      <c r="Q275" s="257">
        <v>0.0045</v>
      </c>
      <c r="R275" s="257">
        <f>Q275*H275</f>
        <v>0.009</v>
      </c>
      <c r="S275" s="257">
        <v>0</v>
      </c>
      <c r="T275" s="258">
        <f>S275*H275</f>
        <v>0</v>
      </c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R275" s="259" t="s">
        <v>420</v>
      </c>
      <c r="AT275" s="259" t="s">
        <v>200</v>
      </c>
      <c r="AU275" s="259" t="s">
        <v>88</v>
      </c>
      <c r="AY275" s="18" t="s">
        <v>158</v>
      </c>
      <c r="BE275" s="146">
        <f>IF(N275="základní",J275,0)</f>
        <v>0</v>
      </c>
      <c r="BF275" s="146">
        <f>IF(N275="snížená",J275,0)</f>
        <v>0</v>
      </c>
      <c r="BG275" s="146">
        <f>IF(N275="zákl. přenesená",J275,0)</f>
        <v>0</v>
      </c>
      <c r="BH275" s="146">
        <f>IF(N275="sníž. přenesená",J275,0)</f>
        <v>0</v>
      </c>
      <c r="BI275" s="146">
        <f>IF(N275="nulová",J275,0)</f>
        <v>0</v>
      </c>
      <c r="BJ275" s="18" t="s">
        <v>86</v>
      </c>
      <c r="BK275" s="146">
        <f>ROUND(I275*H275,2)</f>
        <v>0</v>
      </c>
      <c r="BL275" s="18" t="s">
        <v>233</v>
      </c>
      <c r="BM275" s="259" t="s">
        <v>564</v>
      </c>
    </row>
    <row r="276" spans="1:51" s="14" customFormat="1" ht="12">
      <c r="A276" s="14"/>
      <c r="B276" s="271"/>
      <c r="C276" s="272"/>
      <c r="D276" s="262" t="s">
        <v>167</v>
      </c>
      <c r="E276" s="273" t="s">
        <v>1</v>
      </c>
      <c r="F276" s="274" t="s">
        <v>88</v>
      </c>
      <c r="G276" s="272"/>
      <c r="H276" s="275">
        <v>2</v>
      </c>
      <c r="I276" s="276"/>
      <c r="J276" s="272"/>
      <c r="K276" s="272"/>
      <c r="L276" s="277"/>
      <c r="M276" s="278"/>
      <c r="N276" s="279"/>
      <c r="O276" s="279"/>
      <c r="P276" s="279"/>
      <c r="Q276" s="279"/>
      <c r="R276" s="279"/>
      <c r="S276" s="279"/>
      <c r="T276" s="280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81" t="s">
        <v>167</v>
      </c>
      <c r="AU276" s="281" t="s">
        <v>88</v>
      </c>
      <c r="AV276" s="14" t="s">
        <v>88</v>
      </c>
      <c r="AW276" s="14" t="s">
        <v>32</v>
      </c>
      <c r="AX276" s="14" t="s">
        <v>86</v>
      </c>
      <c r="AY276" s="281" t="s">
        <v>158</v>
      </c>
    </row>
    <row r="277" spans="1:65" s="2" customFormat="1" ht="14.4" customHeight="1">
      <c r="A277" s="41"/>
      <c r="B277" s="42"/>
      <c r="C277" s="247" t="s">
        <v>565</v>
      </c>
      <c r="D277" s="247" t="s">
        <v>161</v>
      </c>
      <c r="E277" s="248" t="s">
        <v>566</v>
      </c>
      <c r="F277" s="249" t="s">
        <v>567</v>
      </c>
      <c r="G277" s="250" t="s">
        <v>103</v>
      </c>
      <c r="H277" s="251">
        <v>55</v>
      </c>
      <c r="I277" s="252"/>
      <c r="J277" s="253">
        <f>ROUND(I277*H277,2)</f>
        <v>0</v>
      </c>
      <c r="K277" s="254"/>
      <c r="L277" s="44"/>
      <c r="M277" s="255" t="s">
        <v>1</v>
      </c>
      <c r="N277" s="256" t="s">
        <v>43</v>
      </c>
      <c r="O277" s="94"/>
      <c r="P277" s="257">
        <f>O277*H277</f>
        <v>0</v>
      </c>
      <c r="Q277" s="257">
        <v>0</v>
      </c>
      <c r="R277" s="257">
        <f>Q277*H277</f>
        <v>0</v>
      </c>
      <c r="S277" s="257">
        <v>0</v>
      </c>
      <c r="T277" s="258">
        <f>S277*H277</f>
        <v>0</v>
      </c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R277" s="259" t="s">
        <v>233</v>
      </c>
      <c r="AT277" s="259" t="s">
        <v>161</v>
      </c>
      <c r="AU277" s="259" t="s">
        <v>88</v>
      </c>
      <c r="AY277" s="18" t="s">
        <v>158</v>
      </c>
      <c r="BE277" s="146">
        <f>IF(N277="základní",J277,0)</f>
        <v>0</v>
      </c>
      <c r="BF277" s="146">
        <f>IF(N277="snížená",J277,0)</f>
        <v>0</v>
      </c>
      <c r="BG277" s="146">
        <f>IF(N277="zákl. přenesená",J277,0)</f>
        <v>0</v>
      </c>
      <c r="BH277" s="146">
        <f>IF(N277="sníž. přenesená",J277,0)</f>
        <v>0</v>
      </c>
      <c r="BI277" s="146">
        <f>IF(N277="nulová",J277,0)</f>
        <v>0</v>
      </c>
      <c r="BJ277" s="18" t="s">
        <v>86</v>
      </c>
      <c r="BK277" s="146">
        <f>ROUND(I277*H277,2)</f>
        <v>0</v>
      </c>
      <c r="BL277" s="18" t="s">
        <v>233</v>
      </c>
      <c r="BM277" s="259" t="s">
        <v>568</v>
      </c>
    </row>
    <row r="278" spans="1:51" s="13" customFormat="1" ht="12">
      <c r="A278" s="13"/>
      <c r="B278" s="260"/>
      <c r="C278" s="261"/>
      <c r="D278" s="262" t="s">
        <v>167</v>
      </c>
      <c r="E278" s="263" t="s">
        <v>1</v>
      </c>
      <c r="F278" s="264" t="s">
        <v>569</v>
      </c>
      <c r="G278" s="261"/>
      <c r="H278" s="263" t="s">
        <v>1</v>
      </c>
      <c r="I278" s="265"/>
      <c r="J278" s="261"/>
      <c r="K278" s="261"/>
      <c r="L278" s="266"/>
      <c r="M278" s="267"/>
      <c r="N278" s="268"/>
      <c r="O278" s="268"/>
      <c r="P278" s="268"/>
      <c r="Q278" s="268"/>
      <c r="R278" s="268"/>
      <c r="S278" s="268"/>
      <c r="T278" s="269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70" t="s">
        <v>167</v>
      </c>
      <c r="AU278" s="270" t="s">
        <v>88</v>
      </c>
      <c r="AV278" s="13" t="s">
        <v>86</v>
      </c>
      <c r="AW278" s="13" t="s">
        <v>32</v>
      </c>
      <c r="AX278" s="13" t="s">
        <v>78</v>
      </c>
      <c r="AY278" s="270" t="s">
        <v>158</v>
      </c>
    </row>
    <row r="279" spans="1:51" s="14" customFormat="1" ht="12">
      <c r="A279" s="14"/>
      <c r="B279" s="271"/>
      <c r="C279" s="272"/>
      <c r="D279" s="262" t="s">
        <v>167</v>
      </c>
      <c r="E279" s="273" t="s">
        <v>1</v>
      </c>
      <c r="F279" s="274" t="s">
        <v>104</v>
      </c>
      <c r="G279" s="272"/>
      <c r="H279" s="275">
        <v>20</v>
      </c>
      <c r="I279" s="276"/>
      <c r="J279" s="272"/>
      <c r="K279" s="272"/>
      <c r="L279" s="277"/>
      <c r="M279" s="278"/>
      <c r="N279" s="279"/>
      <c r="O279" s="279"/>
      <c r="P279" s="279"/>
      <c r="Q279" s="279"/>
      <c r="R279" s="279"/>
      <c r="S279" s="279"/>
      <c r="T279" s="280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81" t="s">
        <v>167</v>
      </c>
      <c r="AU279" s="281" t="s">
        <v>88</v>
      </c>
      <c r="AV279" s="14" t="s">
        <v>88</v>
      </c>
      <c r="AW279" s="14" t="s">
        <v>32</v>
      </c>
      <c r="AX279" s="14" t="s">
        <v>78</v>
      </c>
      <c r="AY279" s="281" t="s">
        <v>158</v>
      </c>
    </row>
    <row r="280" spans="1:51" s="13" customFormat="1" ht="12">
      <c r="A280" s="13"/>
      <c r="B280" s="260"/>
      <c r="C280" s="261"/>
      <c r="D280" s="262" t="s">
        <v>167</v>
      </c>
      <c r="E280" s="263" t="s">
        <v>1</v>
      </c>
      <c r="F280" s="264" t="s">
        <v>570</v>
      </c>
      <c r="G280" s="261"/>
      <c r="H280" s="263" t="s">
        <v>1</v>
      </c>
      <c r="I280" s="265"/>
      <c r="J280" s="261"/>
      <c r="K280" s="261"/>
      <c r="L280" s="266"/>
      <c r="M280" s="267"/>
      <c r="N280" s="268"/>
      <c r="O280" s="268"/>
      <c r="P280" s="268"/>
      <c r="Q280" s="268"/>
      <c r="R280" s="268"/>
      <c r="S280" s="268"/>
      <c r="T280" s="269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70" t="s">
        <v>167</v>
      </c>
      <c r="AU280" s="270" t="s">
        <v>88</v>
      </c>
      <c r="AV280" s="13" t="s">
        <v>86</v>
      </c>
      <c r="AW280" s="13" t="s">
        <v>32</v>
      </c>
      <c r="AX280" s="13" t="s">
        <v>78</v>
      </c>
      <c r="AY280" s="270" t="s">
        <v>158</v>
      </c>
    </row>
    <row r="281" spans="1:51" s="14" customFormat="1" ht="12">
      <c r="A281" s="14"/>
      <c r="B281" s="271"/>
      <c r="C281" s="272"/>
      <c r="D281" s="262" t="s">
        <v>167</v>
      </c>
      <c r="E281" s="273" t="s">
        <v>1</v>
      </c>
      <c r="F281" s="274" t="s">
        <v>513</v>
      </c>
      <c r="G281" s="272"/>
      <c r="H281" s="275">
        <v>35</v>
      </c>
      <c r="I281" s="276"/>
      <c r="J281" s="272"/>
      <c r="K281" s="272"/>
      <c r="L281" s="277"/>
      <c r="M281" s="278"/>
      <c r="N281" s="279"/>
      <c r="O281" s="279"/>
      <c r="P281" s="279"/>
      <c r="Q281" s="279"/>
      <c r="R281" s="279"/>
      <c r="S281" s="279"/>
      <c r="T281" s="280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81" t="s">
        <v>167</v>
      </c>
      <c r="AU281" s="281" t="s">
        <v>88</v>
      </c>
      <c r="AV281" s="14" t="s">
        <v>88</v>
      </c>
      <c r="AW281" s="14" t="s">
        <v>32</v>
      </c>
      <c r="AX281" s="14" t="s">
        <v>78</v>
      </c>
      <c r="AY281" s="281" t="s">
        <v>158</v>
      </c>
    </row>
    <row r="282" spans="1:51" s="15" customFormat="1" ht="12">
      <c r="A282" s="15"/>
      <c r="B282" s="282"/>
      <c r="C282" s="283"/>
      <c r="D282" s="262" t="s">
        <v>167</v>
      </c>
      <c r="E282" s="284" t="s">
        <v>340</v>
      </c>
      <c r="F282" s="285" t="s">
        <v>198</v>
      </c>
      <c r="G282" s="283"/>
      <c r="H282" s="286">
        <v>55</v>
      </c>
      <c r="I282" s="287"/>
      <c r="J282" s="283"/>
      <c r="K282" s="283"/>
      <c r="L282" s="288"/>
      <c r="M282" s="289"/>
      <c r="N282" s="290"/>
      <c r="O282" s="290"/>
      <c r="P282" s="290"/>
      <c r="Q282" s="290"/>
      <c r="R282" s="290"/>
      <c r="S282" s="290"/>
      <c r="T282" s="291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92" t="s">
        <v>167</v>
      </c>
      <c r="AU282" s="292" t="s">
        <v>88</v>
      </c>
      <c r="AV282" s="15" t="s">
        <v>157</v>
      </c>
      <c r="AW282" s="15" t="s">
        <v>32</v>
      </c>
      <c r="AX282" s="15" t="s">
        <v>86</v>
      </c>
      <c r="AY282" s="292" t="s">
        <v>158</v>
      </c>
    </row>
    <row r="283" spans="1:65" s="2" customFormat="1" ht="14.4" customHeight="1">
      <c r="A283" s="41"/>
      <c r="B283" s="42"/>
      <c r="C283" s="293" t="s">
        <v>571</v>
      </c>
      <c r="D283" s="293" t="s">
        <v>200</v>
      </c>
      <c r="E283" s="294" t="s">
        <v>572</v>
      </c>
      <c r="F283" s="295" t="s">
        <v>573</v>
      </c>
      <c r="G283" s="296" t="s">
        <v>103</v>
      </c>
      <c r="H283" s="297">
        <v>55</v>
      </c>
      <c r="I283" s="298"/>
      <c r="J283" s="299">
        <f>ROUND(I283*H283,2)</f>
        <v>0</v>
      </c>
      <c r="K283" s="300"/>
      <c r="L283" s="301"/>
      <c r="M283" s="302" t="s">
        <v>1</v>
      </c>
      <c r="N283" s="303" t="s">
        <v>43</v>
      </c>
      <c r="O283" s="94"/>
      <c r="P283" s="257">
        <f>O283*H283</f>
        <v>0</v>
      </c>
      <c r="Q283" s="257">
        <v>0.0045</v>
      </c>
      <c r="R283" s="257">
        <f>Q283*H283</f>
        <v>0.24749999999999997</v>
      </c>
      <c r="S283" s="257">
        <v>0</v>
      </c>
      <c r="T283" s="258">
        <f>S283*H283</f>
        <v>0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59" t="s">
        <v>420</v>
      </c>
      <c r="AT283" s="259" t="s">
        <v>200</v>
      </c>
      <c r="AU283" s="259" t="s">
        <v>88</v>
      </c>
      <c r="AY283" s="18" t="s">
        <v>158</v>
      </c>
      <c r="BE283" s="146">
        <f>IF(N283="základní",J283,0)</f>
        <v>0</v>
      </c>
      <c r="BF283" s="146">
        <f>IF(N283="snížená",J283,0)</f>
        <v>0</v>
      </c>
      <c r="BG283" s="146">
        <f>IF(N283="zákl. přenesená",J283,0)</f>
        <v>0</v>
      </c>
      <c r="BH283" s="146">
        <f>IF(N283="sníž. přenesená",J283,0)</f>
        <v>0</v>
      </c>
      <c r="BI283" s="146">
        <f>IF(N283="nulová",J283,0)</f>
        <v>0</v>
      </c>
      <c r="BJ283" s="18" t="s">
        <v>86</v>
      </c>
      <c r="BK283" s="146">
        <f>ROUND(I283*H283,2)</f>
        <v>0</v>
      </c>
      <c r="BL283" s="18" t="s">
        <v>233</v>
      </c>
      <c r="BM283" s="259" t="s">
        <v>574</v>
      </c>
    </row>
    <row r="284" spans="1:51" s="14" customFormat="1" ht="12">
      <c r="A284" s="14"/>
      <c r="B284" s="271"/>
      <c r="C284" s="272"/>
      <c r="D284" s="262" t="s">
        <v>167</v>
      </c>
      <c r="E284" s="273" t="s">
        <v>575</v>
      </c>
      <c r="F284" s="274" t="s">
        <v>340</v>
      </c>
      <c r="G284" s="272"/>
      <c r="H284" s="275">
        <v>55</v>
      </c>
      <c r="I284" s="276"/>
      <c r="J284" s="272"/>
      <c r="K284" s="272"/>
      <c r="L284" s="277"/>
      <c r="M284" s="278"/>
      <c r="N284" s="279"/>
      <c r="O284" s="279"/>
      <c r="P284" s="279"/>
      <c r="Q284" s="279"/>
      <c r="R284" s="279"/>
      <c r="S284" s="279"/>
      <c r="T284" s="280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81" t="s">
        <v>167</v>
      </c>
      <c r="AU284" s="281" t="s">
        <v>88</v>
      </c>
      <c r="AV284" s="14" t="s">
        <v>88</v>
      </c>
      <c r="AW284" s="14" t="s">
        <v>32</v>
      </c>
      <c r="AX284" s="14" t="s">
        <v>86</v>
      </c>
      <c r="AY284" s="281" t="s">
        <v>158</v>
      </c>
    </row>
    <row r="285" spans="1:65" s="2" customFormat="1" ht="14.4" customHeight="1">
      <c r="A285" s="41"/>
      <c r="B285" s="42"/>
      <c r="C285" s="293" t="s">
        <v>576</v>
      </c>
      <c r="D285" s="293" t="s">
        <v>200</v>
      </c>
      <c r="E285" s="294" t="s">
        <v>577</v>
      </c>
      <c r="F285" s="295" t="s">
        <v>578</v>
      </c>
      <c r="G285" s="296" t="s">
        <v>103</v>
      </c>
      <c r="H285" s="297">
        <v>20</v>
      </c>
      <c r="I285" s="298"/>
      <c r="J285" s="299">
        <f>ROUND(I285*H285,2)</f>
        <v>0</v>
      </c>
      <c r="K285" s="300"/>
      <c r="L285" s="301"/>
      <c r="M285" s="302" t="s">
        <v>1</v>
      </c>
      <c r="N285" s="303" t="s">
        <v>43</v>
      </c>
      <c r="O285" s="94"/>
      <c r="P285" s="257">
        <f>O285*H285</f>
        <v>0</v>
      </c>
      <c r="Q285" s="257">
        <v>0.0045</v>
      </c>
      <c r="R285" s="257">
        <f>Q285*H285</f>
        <v>0.09</v>
      </c>
      <c r="S285" s="257">
        <v>0</v>
      </c>
      <c r="T285" s="258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59" t="s">
        <v>420</v>
      </c>
      <c r="AT285" s="259" t="s">
        <v>200</v>
      </c>
      <c r="AU285" s="259" t="s">
        <v>88</v>
      </c>
      <c r="AY285" s="18" t="s">
        <v>158</v>
      </c>
      <c r="BE285" s="146">
        <f>IF(N285="základní",J285,0)</f>
        <v>0</v>
      </c>
      <c r="BF285" s="146">
        <f>IF(N285="snížená",J285,0)</f>
        <v>0</v>
      </c>
      <c r="BG285" s="146">
        <f>IF(N285="zákl. přenesená",J285,0)</f>
        <v>0</v>
      </c>
      <c r="BH285" s="146">
        <f>IF(N285="sníž. přenesená",J285,0)</f>
        <v>0</v>
      </c>
      <c r="BI285" s="146">
        <f>IF(N285="nulová",J285,0)</f>
        <v>0</v>
      </c>
      <c r="BJ285" s="18" t="s">
        <v>86</v>
      </c>
      <c r="BK285" s="146">
        <f>ROUND(I285*H285,2)</f>
        <v>0</v>
      </c>
      <c r="BL285" s="18" t="s">
        <v>233</v>
      </c>
      <c r="BM285" s="259" t="s">
        <v>579</v>
      </c>
    </row>
    <row r="286" spans="1:51" s="14" customFormat="1" ht="12">
      <c r="A286" s="14"/>
      <c r="B286" s="271"/>
      <c r="C286" s="272"/>
      <c r="D286" s="262" t="s">
        <v>167</v>
      </c>
      <c r="E286" s="273" t="s">
        <v>1</v>
      </c>
      <c r="F286" s="274" t="s">
        <v>104</v>
      </c>
      <c r="G286" s="272"/>
      <c r="H286" s="275">
        <v>20</v>
      </c>
      <c r="I286" s="276"/>
      <c r="J286" s="272"/>
      <c r="K286" s="272"/>
      <c r="L286" s="277"/>
      <c r="M286" s="278"/>
      <c r="N286" s="279"/>
      <c r="O286" s="279"/>
      <c r="P286" s="279"/>
      <c r="Q286" s="279"/>
      <c r="R286" s="279"/>
      <c r="S286" s="279"/>
      <c r="T286" s="280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81" t="s">
        <v>167</v>
      </c>
      <c r="AU286" s="281" t="s">
        <v>88</v>
      </c>
      <c r="AV286" s="14" t="s">
        <v>88</v>
      </c>
      <c r="AW286" s="14" t="s">
        <v>32</v>
      </c>
      <c r="AX286" s="14" t="s">
        <v>86</v>
      </c>
      <c r="AY286" s="281" t="s">
        <v>158</v>
      </c>
    </row>
    <row r="287" spans="1:65" s="2" customFormat="1" ht="14.4" customHeight="1">
      <c r="A287" s="41"/>
      <c r="B287" s="42"/>
      <c r="C287" s="293" t="s">
        <v>580</v>
      </c>
      <c r="D287" s="293" t="s">
        <v>200</v>
      </c>
      <c r="E287" s="294" t="s">
        <v>581</v>
      </c>
      <c r="F287" s="295" t="s">
        <v>582</v>
      </c>
      <c r="G287" s="296" t="s">
        <v>103</v>
      </c>
      <c r="H287" s="297">
        <v>25</v>
      </c>
      <c r="I287" s="298"/>
      <c r="J287" s="299">
        <f>ROUND(I287*H287,2)</f>
        <v>0</v>
      </c>
      <c r="K287" s="300"/>
      <c r="L287" s="301"/>
      <c r="M287" s="302" t="s">
        <v>1</v>
      </c>
      <c r="N287" s="303" t="s">
        <v>43</v>
      </c>
      <c r="O287" s="94"/>
      <c r="P287" s="257">
        <f>O287*H287</f>
        <v>0</v>
      </c>
      <c r="Q287" s="257">
        <v>0.0045</v>
      </c>
      <c r="R287" s="257">
        <f>Q287*H287</f>
        <v>0.11249999999999999</v>
      </c>
      <c r="S287" s="257">
        <v>0</v>
      </c>
      <c r="T287" s="258">
        <f>S287*H287</f>
        <v>0</v>
      </c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R287" s="259" t="s">
        <v>420</v>
      </c>
      <c r="AT287" s="259" t="s">
        <v>200</v>
      </c>
      <c r="AU287" s="259" t="s">
        <v>88</v>
      </c>
      <c r="AY287" s="18" t="s">
        <v>158</v>
      </c>
      <c r="BE287" s="146">
        <f>IF(N287="základní",J287,0)</f>
        <v>0</v>
      </c>
      <c r="BF287" s="146">
        <f>IF(N287="snížená",J287,0)</f>
        <v>0</v>
      </c>
      <c r="BG287" s="146">
        <f>IF(N287="zákl. přenesená",J287,0)</f>
        <v>0</v>
      </c>
      <c r="BH287" s="146">
        <f>IF(N287="sníž. přenesená",J287,0)</f>
        <v>0</v>
      </c>
      <c r="BI287" s="146">
        <f>IF(N287="nulová",J287,0)</f>
        <v>0</v>
      </c>
      <c r="BJ287" s="18" t="s">
        <v>86</v>
      </c>
      <c r="BK287" s="146">
        <f>ROUND(I287*H287,2)</f>
        <v>0</v>
      </c>
      <c r="BL287" s="18" t="s">
        <v>233</v>
      </c>
      <c r="BM287" s="259" t="s">
        <v>583</v>
      </c>
    </row>
    <row r="288" spans="1:51" s="14" customFormat="1" ht="12">
      <c r="A288" s="14"/>
      <c r="B288" s="271"/>
      <c r="C288" s="272"/>
      <c r="D288" s="262" t="s">
        <v>167</v>
      </c>
      <c r="E288" s="273" t="s">
        <v>1</v>
      </c>
      <c r="F288" s="274" t="s">
        <v>281</v>
      </c>
      <c r="G288" s="272"/>
      <c r="H288" s="275">
        <v>25</v>
      </c>
      <c r="I288" s="276"/>
      <c r="J288" s="272"/>
      <c r="K288" s="272"/>
      <c r="L288" s="277"/>
      <c r="M288" s="278"/>
      <c r="N288" s="279"/>
      <c r="O288" s="279"/>
      <c r="P288" s="279"/>
      <c r="Q288" s="279"/>
      <c r="R288" s="279"/>
      <c r="S288" s="279"/>
      <c r="T288" s="280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81" t="s">
        <v>167</v>
      </c>
      <c r="AU288" s="281" t="s">
        <v>88</v>
      </c>
      <c r="AV288" s="14" t="s">
        <v>88</v>
      </c>
      <c r="AW288" s="14" t="s">
        <v>32</v>
      </c>
      <c r="AX288" s="14" t="s">
        <v>86</v>
      </c>
      <c r="AY288" s="281" t="s">
        <v>158</v>
      </c>
    </row>
    <row r="289" spans="1:65" s="2" customFormat="1" ht="14.4" customHeight="1">
      <c r="A289" s="41"/>
      <c r="B289" s="42"/>
      <c r="C289" s="293" t="s">
        <v>584</v>
      </c>
      <c r="D289" s="293" t="s">
        <v>200</v>
      </c>
      <c r="E289" s="294" t="s">
        <v>585</v>
      </c>
      <c r="F289" s="295" t="s">
        <v>586</v>
      </c>
      <c r="G289" s="296" t="s">
        <v>103</v>
      </c>
      <c r="H289" s="297">
        <v>20</v>
      </c>
      <c r="I289" s="298"/>
      <c r="J289" s="299">
        <f>ROUND(I289*H289,2)</f>
        <v>0</v>
      </c>
      <c r="K289" s="300"/>
      <c r="L289" s="301"/>
      <c r="M289" s="302" t="s">
        <v>1</v>
      </c>
      <c r="N289" s="303" t="s">
        <v>43</v>
      </c>
      <c r="O289" s="94"/>
      <c r="P289" s="257">
        <f>O289*H289</f>
        <v>0</v>
      </c>
      <c r="Q289" s="257">
        <v>0.0045</v>
      </c>
      <c r="R289" s="257">
        <f>Q289*H289</f>
        <v>0.09</v>
      </c>
      <c r="S289" s="257">
        <v>0</v>
      </c>
      <c r="T289" s="258">
        <f>S289*H289</f>
        <v>0</v>
      </c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R289" s="259" t="s">
        <v>420</v>
      </c>
      <c r="AT289" s="259" t="s">
        <v>200</v>
      </c>
      <c r="AU289" s="259" t="s">
        <v>88</v>
      </c>
      <c r="AY289" s="18" t="s">
        <v>158</v>
      </c>
      <c r="BE289" s="146">
        <f>IF(N289="základní",J289,0)</f>
        <v>0</v>
      </c>
      <c r="BF289" s="146">
        <f>IF(N289="snížená",J289,0)</f>
        <v>0</v>
      </c>
      <c r="BG289" s="146">
        <f>IF(N289="zákl. přenesená",J289,0)</f>
        <v>0</v>
      </c>
      <c r="BH289" s="146">
        <f>IF(N289="sníž. přenesená",J289,0)</f>
        <v>0</v>
      </c>
      <c r="BI289" s="146">
        <f>IF(N289="nulová",J289,0)</f>
        <v>0</v>
      </c>
      <c r="BJ289" s="18" t="s">
        <v>86</v>
      </c>
      <c r="BK289" s="146">
        <f>ROUND(I289*H289,2)</f>
        <v>0</v>
      </c>
      <c r="BL289" s="18" t="s">
        <v>233</v>
      </c>
      <c r="BM289" s="259" t="s">
        <v>587</v>
      </c>
    </row>
    <row r="290" spans="1:51" s="13" customFormat="1" ht="12">
      <c r="A290" s="13"/>
      <c r="B290" s="260"/>
      <c r="C290" s="261"/>
      <c r="D290" s="262" t="s">
        <v>167</v>
      </c>
      <c r="E290" s="263" t="s">
        <v>1</v>
      </c>
      <c r="F290" s="264" t="s">
        <v>588</v>
      </c>
      <c r="G290" s="261"/>
      <c r="H290" s="263" t="s">
        <v>1</v>
      </c>
      <c r="I290" s="265"/>
      <c r="J290" s="261"/>
      <c r="K290" s="261"/>
      <c r="L290" s="266"/>
      <c r="M290" s="267"/>
      <c r="N290" s="268"/>
      <c r="O290" s="268"/>
      <c r="P290" s="268"/>
      <c r="Q290" s="268"/>
      <c r="R290" s="268"/>
      <c r="S290" s="268"/>
      <c r="T290" s="269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70" t="s">
        <v>167</v>
      </c>
      <c r="AU290" s="270" t="s">
        <v>88</v>
      </c>
      <c r="AV290" s="13" t="s">
        <v>86</v>
      </c>
      <c r="AW290" s="13" t="s">
        <v>32</v>
      </c>
      <c r="AX290" s="13" t="s">
        <v>78</v>
      </c>
      <c r="AY290" s="270" t="s">
        <v>158</v>
      </c>
    </row>
    <row r="291" spans="1:51" s="14" customFormat="1" ht="12">
      <c r="A291" s="14"/>
      <c r="B291" s="271"/>
      <c r="C291" s="272"/>
      <c r="D291" s="262" t="s">
        <v>167</v>
      </c>
      <c r="E291" s="273" t="s">
        <v>1</v>
      </c>
      <c r="F291" s="274" t="s">
        <v>104</v>
      </c>
      <c r="G291" s="272"/>
      <c r="H291" s="275">
        <v>20</v>
      </c>
      <c r="I291" s="276"/>
      <c r="J291" s="272"/>
      <c r="K291" s="272"/>
      <c r="L291" s="277"/>
      <c r="M291" s="278"/>
      <c r="N291" s="279"/>
      <c r="O291" s="279"/>
      <c r="P291" s="279"/>
      <c r="Q291" s="279"/>
      <c r="R291" s="279"/>
      <c r="S291" s="279"/>
      <c r="T291" s="280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81" t="s">
        <v>167</v>
      </c>
      <c r="AU291" s="281" t="s">
        <v>88</v>
      </c>
      <c r="AV291" s="14" t="s">
        <v>88</v>
      </c>
      <c r="AW291" s="14" t="s">
        <v>32</v>
      </c>
      <c r="AX291" s="14" t="s">
        <v>86</v>
      </c>
      <c r="AY291" s="281" t="s">
        <v>158</v>
      </c>
    </row>
    <row r="292" spans="1:65" s="2" customFormat="1" ht="14.4" customHeight="1">
      <c r="A292" s="41"/>
      <c r="B292" s="42"/>
      <c r="C292" s="247" t="s">
        <v>589</v>
      </c>
      <c r="D292" s="247" t="s">
        <v>161</v>
      </c>
      <c r="E292" s="248" t="s">
        <v>590</v>
      </c>
      <c r="F292" s="249" t="s">
        <v>591</v>
      </c>
      <c r="G292" s="250" t="s">
        <v>103</v>
      </c>
      <c r="H292" s="251">
        <v>220</v>
      </c>
      <c r="I292" s="252"/>
      <c r="J292" s="253">
        <f>ROUND(I292*H292,2)</f>
        <v>0</v>
      </c>
      <c r="K292" s="254"/>
      <c r="L292" s="44"/>
      <c r="M292" s="255" t="s">
        <v>1</v>
      </c>
      <c r="N292" s="256" t="s">
        <v>43</v>
      </c>
      <c r="O292" s="94"/>
      <c r="P292" s="257">
        <f>O292*H292</f>
        <v>0</v>
      </c>
      <c r="Q292" s="257">
        <v>0</v>
      </c>
      <c r="R292" s="257">
        <f>Q292*H292</f>
        <v>0</v>
      </c>
      <c r="S292" s="257">
        <v>0</v>
      </c>
      <c r="T292" s="258">
        <f>S292*H292</f>
        <v>0</v>
      </c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R292" s="259" t="s">
        <v>233</v>
      </c>
      <c r="AT292" s="259" t="s">
        <v>161</v>
      </c>
      <c r="AU292" s="259" t="s">
        <v>88</v>
      </c>
      <c r="AY292" s="18" t="s">
        <v>158</v>
      </c>
      <c r="BE292" s="146">
        <f>IF(N292="základní",J292,0)</f>
        <v>0</v>
      </c>
      <c r="BF292" s="146">
        <f>IF(N292="snížená",J292,0)</f>
        <v>0</v>
      </c>
      <c r="BG292" s="146">
        <f>IF(N292="zákl. přenesená",J292,0)</f>
        <v>0</v>
      </c>
      <c r="BH292" s="146">
        <f>IF(N292="sníž. přenesená",J292,0)</f>
        <v>0</v>
      </c>
      <c r="BI292" s="146">
        <f>IF(N292="nulová",J292,0)</f>
        <v>0</v>
      </c>
      <c r="BJ292" s="18" t="s">
        <v>86</v>
      </c>
      <c r="BK292" s="146">
        <f>ROUND(I292*H292,2)</f>
        <v>0</v>
      </c>
      <c r="BL292" s="18" t="s">
        <v>233</v>
      </c>
      <c r="BM292" s="259" t="s">
        <v>592</v>
      </c>
    </row>
    <row r="293" spans="1:51" s="14" customFormat="1" ht="12">
      <c r="A293" s="14"/>
      <c r="B293" s="271"/>
      <c r="C293" s="272"/>
      <c r="D293" s="262" t="s">
        <v>167</v>
      </c>
      <c r="E293" s="273" t="s">
        <v>1</v>
      </c>
      <c r="F293" s="274" t="s">
        <v>593</v>
      </c>
      <c r="G293" s="272"/>
      <c r="H293" s="275">
        <v>220</v>
      </c>
      <c r="I293" s="276"/>
      <c r="J293" s="272"/>
      <c r="K293" s="272"/>
      <c r="L293" s="277"/>
      <c r="M293" s="278"/>
      <c r="N293" s="279"/>
      <c r="O293" s="279"/>
      <c r="P293" s="279"/>
      <c r="Q293" s="279"/>
      <c r="R293" s="279"/>
      <c r="S293" s="279"/>
      <c r="T293" s="280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81" t="s">
        <v>167</v>
      </c>
      <c r="AU293" s="281" t="s">
        <v>88</v>
      </c>
      <c r="AV293" s="14" t="s">
        <v>88</v>
      </c>
      <c r="AW293" s="14" t="s">
        <v>32</v>
      </c>
      <c r="AX293" s="14" t="s">
        <v>86</v>
      </c>
      <c r="AY293" s="281" t="s">
        <v>158</v>
      </c>
    </row>
    <row r="294" spans="1:65" s="2" customFormat="1" ht="14.4" customHeight="1">
      <c r="A294" s="41"/>
      <c r="B294" s="42"/>
      <c r="C294" s="293" t="s">
        <v>594</v>
      </c>
      <c r="D294" s="293" t="s">
        <v>200</v>
      </c>
      <c r="E294" s="294" t="s">
        <v>595</v>
      </c>
      <c r="F294" s="295" t="s">
        <v>596</v>
      </c>
      <c r="G294" s="296" t="s">
        <v>103</v>
      </c>
      <c r="H294" s="297">
        <v>200</v>
      </c>
      <c r="I294" s="298"/>
      <c r="J294" s="299">
        <f>ROUND(I294*H294,2)</f>
        <v>0</v>
      </c>
      <c r="K294" s="300"/>
      <c r="L294" s="301"/>
      <c r="M294" s="302" t="s">
        <v>1</v>
      </c>
      <c r="N294" s="303" t="s">
        <v>43</v>
      </c>
      <c r="O294" s="94"/>
      <c r="P294" s="257">
        <f>O294*H294</f>
        <v>0</v>
      </c>
      <c r="Q294" s="257">
        <v>0.0045</v>
      </c>
      <c r="R294" s="257">
        <f>Q294*H294</f>
        <v>0.8999999999999999</v>
      </c>
      <c r="S294" s="257">
        <v>0</v>
      </c>
      <c r="T294" s="258">
        <f>S294*H294</f>
        <v>0</v>
      </c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R294" s="259" t="s">
        <v>420</v>
      </c>
      <c r="AT294" s="259" t="s">
        <v>200</v>
      </c>
      <c r="AU294" s="259" t="s">
        <v>88</v>
      </c>
      <c r="AY294" s="18" t="s">
        <v>158</v>
      </c>
      <c r="BE294" s="146">
        <f>IF(N294="základní",J294,0)</f>
        <v>0</v>
      </c>
      <c r="BF294" s="146">
        <f>IF(N294="snížená",J294,0)</f>
        <v>0</v>
      </c>
      <c r="BG294" s="146">
        <f>IF(N294="zákl. přenesená",J294,0)</f>
        <v>0</v>
      </c>
      <c r="BH294" s="146">
        <f>IF(N294="sníž. přenesená",J294,0)</f>
        <v>0</v>
      </c>
      <c r="BI294" s="146">
        <f>IF(N294="nulová",J294,0)</f>
        <v>0</v>
      </c>
      <c r="BJ294" s="18" t="s">
        <v>86</v>
      </c>
      <c r="BK294" s="146">
        <f>ROUND(I294*H294,2)</f>
        <v>0</v>
      </c>
      <c r="BL294" s="18" t="s">
        <v>233</v>
      </c>
      <c r="BM294" s="259" t="s">
        <v>597</v>
      </c>
    </row>
    <row r="295" spans="1:51" s="14" customFormat="1" ht="12">
      <c r="A295" s="14"/>
      <c r="B295" s="271"/>
      <c r="C295" s="272"/>
      <c r="D295" s="262" t="s">
        <v>167</v>
      </c>
      <c r="E295" s="273" t="s">
        <v>1</v>
      </c>
      <c r="F295" s="274" t="s">
        <v>337</v>
      </c>
      <c r="G295" s="272"/>
      <c r="H295" s="275">
        <v>200</v>
      </c>
      <c r="I295" s="276"/>
      <c r="J295" s="272"/>
      <c r="K295" s="272"/>
      <c r="L295" s="277"/>
      <c r="M295" s="278"/>
      <c r="N295" s="279"/>
      <c r="O295" s="279"/>
      <c r="P295" s="279"/>
      <c r="Q295" s="279"/>
      <c r="R295" s="279"/>
      <c r="S295" s="279"/>
      <c r="T295" s="280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81" t="s">
        <v>167</v>
      </c>
      <c r="AU295" s="281" t="s">
        <v>88</v>
      </c>
      <c r="AV295" s="14" t="s">
        <v>88</v>
      </c>
      <c r="AW295" s="14" t="s">
        <v>32</v>
      </c>
      <c r="AX295" s="14" t="s">
        <v>86</v>
      </c>
      <c r="AY295" s="281" t="s">
        <v>158</v>
      </c>
    </row>
    <row r="296" spans="1:65" s="2" customFormat="1" ht="14.4" customHeight="1">
      <c r="A296" s="41"/>
      <c r="B296" s="42"/>
      <c r="C296" s="293" t="s">
        <v>598</v>
      </c>
      <c r="D296" s="293" t="s">
        <v>200</v>
      </c>
      <c r="E296" s="294" t="s">
        <v>599</v>
      </c>
      <c r="F296" s="295" t="s">
        <v>600</v>
      </c>
      <c r="G296" s="296" t="s">
        <v>103</v>
      </c>
      <c r="H296" s="297">
        <v>20</v>
      </c>
      <c r="I296" s="298"/>
      <c r="J296" s="299">
        <f>ROUND(I296*H296,2)</f>
        <v>0</v>
      </c>
      <c r="K296" s="300"/>
      <c r="L296" s="301"/>
      <c r="M296" s="302" t="s">
        <v>1</v>
      </c>
      <c r="N296" s="303" t="s">
        <v>43</v>
      </c>
      <c r="O296" s="94"/>
      <c r="P296" s="257">
        <f>O296*H296</f>
        <v>0</v>
      </c>
      <c r="Q296" s="257">
        <v>0.0045</v>
      </c>
      <c r="R296" s="257">
        <f>Q296*H296</f>
        <v>0.09</v>
      </c>
      <c r="S296" s="257">
        <v>0</v>
      </c>
      <c r="T296" s="258">
        <f>S296*H296</f>
        <v>0</v>
      </c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R296" s="259" t="s">
        <v>420</v>
      </c>
      <c r="AT296" s="259" t="s">
        <v>200</v>
      </c>
      <c r="AU296" s="259" t="s">
        <v>88</v>
      </c>
      <c r="AY296" s="18" t="s">
        <v>158</v>
      </c>
      <c r="BE296" s="146">
        <f>IF(N296="základní",J296,0)</f>
        <v>0</v>
      </c>
      <c r="BF296" s="146">
        <f>IF(N296="snížená",J296,0)</f>
        <v>0</v>
      </c>
      <c r="BG296" s="146">
        <f>IF(N296="zákl. přenesená",J296,0)</f>
        <v>0</v>
      </c>
      <c r="BH296" s="146">
        <f>IF(N296="sníž. přenesená",J296,0)</f>
        <v>0</v>
      </c>
      <c r="BI296" s="146">
        <f>IF(N296="nulová",J296,0)</f>
        <v>0</v>
      </c>
      <c r="BJ296" s="18" t="s">
        <v>86</v>
      </c>
      <c r="BK296" s="146">
        <f>ROUND(I296*H296,2)</f>
        <v>0</v>
      </c>
      <c r="BL296" s="18" t="s">
        <v>233</v>
      </c>
      <c r="BM296" s="259" t="s">
        <v>601</v>
      </c>
    </row>
    <row r="297" spans="1:51" s="14" customFormat="1" ht="12">
      <c r="A297" s="14"/>
      <c r="B297" s="271"/>
      <c r="C297" s="272"/>
      <c r="D297" s="262" t="s">
        <v>167</v>
      </c>
      <c r="E297" s="273" t="s">
        <v>1</v>
      </c>
      <c r="F297" s="274" t="s">
        <v>335</v>
      </c>
      <c r="G297" s="272"/>
      <c r="H297" s="275">
        <v>20</v>
      </c>
      <c r="I297" s="276"/>
      <c r="J297" s="272"/>
      <c r="K297" s="272"/>
      <c r="L297" s="277"/>
      <c r="M297" s="278"/>
      <c r="N297" s="279"/>
      <c r="O297" s="279"/>
      <c r="P297" s="279"/>
      <c r="Q297" s="279"/>
      <c r="R297" s="279"/>
      <c r="S297" s="279"/>
      <c r="T297" s="280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81" t="s">
        <v>167</v>
      </c>
      <c r="AU297" s="281" t="s">
        <v>88</v>
      </c>
      <c r="AV297" s="14" t="s">
        <v>88</v>
      </c>
      <c r="AW297" s="14" t="s">
        <v>32</v>
      </c>
      <c r="AX297" s="14" t="s">
        <v>86</v>
      </c>
      <c r="AY297" s="281" t="s">
        <v>158</v>
      </c>
    </row>
    <row r="298" spans="1:63" s="12" customFormat="1" ht="22.8" customHeight="1">
      <c r="A298" s="12"/>
      <c r="B298" s="231"/>
      <c r="C298" s="232"/>
      <c r="D298" s="233" t="s">
        <v>77</v>
      </c>
      <c r="E298" s="245" t="s">
        <v>602</v>
      </c>
      <c r="F298" s="245" t="s">
        <v>603</v>
      </c>
      <c r="G298" s="232"/>
      <c r="H298" s="232"/>
      <c r="I298" s="235"/>
      <c r="J298" s="246">
        <f>BK298</f>
        <v>0</v>
      </c>
      <c r="K298" s="232"/>
      <c r="L298" s="237"/>
      <c r="M298" s="238"/>
      <c r="N298" s="239"/>
      <c r="O298" s="239"/>
      <c r="P298" s="240">
        <f>SUM(P299:P378)</f>
        <v>0</v>
      </c>
      <c r="Q298" s="239"/>
      <c r="R298" s="240">
        <f>SUM(R299:R378)</f>
        <v>0.9507500000000001</v>
      </c>
      <c r="S298" s="239"/>
      <c r="T298" s="241">
        <f>SUM(T299:T378)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42" t="s">
        <v>86</v>
      </c>
      <c r="AT298" s="243" t="s">
        <v>77</v>
      </c>
      <c r="AU298" s="243" t="s">
        <v>86</v>
      </c>
      <c r="AY298" s="242" t="s">
        <v>158</v>
      </c>
      <c r="BK298" s="244">
        <f>SUM(BK299:BK378)</f>
        <v>0</v>
      </c>
    </row>
    <row r="299" spans="1:65" s="2" customFormat="1" ht="24.15" customHeight="1">
      <c r="A299" s="41"/>
      <c r="B299" s="42"/>
      <c r="C299" s="247" t="s">
        <v>342</v>
      </c>
      <c r="D299" s="247" t="s">
        <v>161</v>
      </c>
      <c r="E299" s="248" t="s">
        <v>604</v>
      </c>
      <c r="F299" s="249" t="s">
        <v>605</v>
      </c>
      <c r="G299" s="250" t="s">
        <v>236</v>
      </c>
      <c r="H299" s="251">
        <v>2</v>
      </c>
      <c r="I299" s="252"/>
      <c r="J299" s="253">
        <f>ROUND(I299*H299,2)</f>
        <v>0</v>
      </c>
      <c r="K299" s="254"/>
      <c r="L299" s="44"/>
      <c r="M299" s="255" t="s">
        <v>1</v>
      </c>
      <c r="N299" s="256" t="s">
        <v>43</v>
      </c>
      <c r="O299" s="94"/>
      <c r="P299" s="257">
        <f>O299*H299</f>
        <v>0</v>
      </c>
      <c r="Q299" s="257">
        <v>0</v>
      </c>
      <c r="R299" s="257">
        <f>Q299*H299</f>
        <v>0</v>
      </c>
      <c r="S299" s="257">
        <v>0</v>
      </c>
      <c r="T299" s="258">
        <f>S299*H299</f>
        <v>0</v>
      </c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R299" s="259" t="s">
        <v>233</v>
      </c>
      <c r="AT299" s="259" t="s">
        <v>161</v>
      </c>
      <c r="AU299" s="259" t="s">
        <v>88</v>
      </c>
      <c r="AY299" s="18" t="s">
        <v>158</v>
      </c>
      <c r="BE299" s="146">
        <f>IF(N299="základní",J299,0)</f>
        <v>0</v>
      </c>
      <c r="BF299" s="146">
        <f>IF(N299="snížená",J299,0)</f>
        <v>0</v>
      </c>
      <c r="BG299" s="146">
        <f>IF(N299="zákl. přenesená",J299,0)</f>
        <v>0</v>
      </c>
      <c r="BH299" s="146">
        <f>IF(N299="sníž. přenesená",J299,0)</f>
        <v>0</v>
      </c>
      <c r="BI299" s="146">
        <f>IF(N299="nulová",J299,0)</f>
        <v>0</v>
      </c>
      <c r="BJ299" s="18" t="s">
        <v>86</v>
      </c>
      <c r="BK299" s="146">
        <f>ROUND(I299*H299,2)</f>
        <v>0</v>
      </c>
      <c r="BL299" s="18" t="s">
        <v>233</v>
      </c>
      <c r="BM299" s="259" t="s">
        <v>606</v>
      </c>
    </row>
    <row r="300" spans="1:51" s="13" customFormat="1" ht="12">
      <c r="A300" s="13"/>
      <c r="B300" s="260"/>
      <c r="C300" s="261"/>
      <c r="D300" s="262" t="s">
        <v>167</v>
      </c>
      <c r="E300" s="263" t="s">
        <v>1</v>
      </c>
      <c r="F300" s="264" t="s">
        <v>607</v>
      </c>
      <c r="G300" s="261"/>
      <c r="H300" s="263" t="s">
        <v>1</v>
      </c>
      <c r="I300" s="265"/>
      <c r="J300" s="261"/>
      <c r="K300" s="261"/>
      <c r="L300" s="266"/>
      <c r="M300" s="267"/>
      <c r="N300" s="268"/>
      <c r="O300" s="268"/>
      <c r="P300" s="268"/>
      <c r="Q300" s="268"/>
      <c r="R300" s="268"/>
      <c r="S300" s="268"/>
      <c r="T300" s="269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70" t="s">
        <v>167</v>
      </c>
      <c r="AU300" s="270" t="s">
        <v>88</v>
      </c>
      <c r="AV300" s="13" t="s">
        <v>86</v>
      </c>
      <c r="AW300" s="13" t="s">
        <v>32</v>
      </c>
      <c r="AX300" s="13" t="s">
        <v>78</v>
      </c>
      <c r="AY300" s="270" t="s">
        <v>158</v>
      </c>
    </row>
    <row r="301" spans="1:51" s="14" customFormat="1" ht="12">
      <c r="A301" s="14"/>
      <c r="B301" s="271"/>
      <c r="C301" s="272"/>
      <c r="D301" s="262" t="s">
        <v>167</v>
      </c>
      <c r="E301" s="273" t="s">
        <v>1</v>
      </c>
      <c r="F301" s="274" t="s">
        <v>88</v>
      </c>
      <c r="G301" s="272"/>
      <c r="H301" s="275">
        <v>2</v>
      </c>
      <c r="I301" s="276"/>
      <c r="J301" s="272"/>
      <c r="K301" s="272"/>
      <c r="L301" s="277"/>
      <c r="M301" s="278"/>
      <c r="N301" s="279"/>
      <c r="O301" s="279"/>
      <c r="P301" s="279"/>
      <c r="Q301" s="279"/>
      <c r="R301" s="279"/>
      <c r="S301" s="279"/>
      <c r="T301" s="280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81" t="s">
        <v>167</v>
      </c>
      <c r="AU301" s="281" t="s">
        <v>88</v>
      </c>
      <c r="AV301" s="14" t="s">
        <v>88</v>
      </c>
      <c r="AW301" s="14" t="s">
        <v>32</v>
      </c>
      <c r="AX301" s="14" t="s">
        <v>86</v>
      </c>
      <c r="AY301" s="281" t="s">
        <v>158</v>
      </c>
    </row>
    <row r="302" spans="1:65" s="2" customFormat="1" ht="14.4" customHeight="1">
      <c r="A302" s="41"/>
      <c r="B302" s="42"/>
      <c r="C302" s="247" t="s">
        <v>323</v>
      </c>
      <c r="D302" s="247" t="s">
        <v>161</v>
      </c>
      <c r="E302" s="248" t="s">
        <v>608</v>
      </c>
      <c r="F302" s="249" t="s">
        <v>609</v>
      </c>
      <c r="G302" s="250" t="s">
        <v>103</v>
      </c>
      <c r="H302" s="251">
        <v>850</v>
      </c>
      <c r="I302" s="252"/>
      <c r="J302" s="253">
        <f>ROUND(I302*H302,2)</f>
        <v>0</v>
      </c>
      <c r="K302" s="254"/>
      <c r="L302" s="44"/>
      <c r="M302" s="255" t="s">
        <v>1</v>
      </c>
      <c r="N302" s="256" t="s">
        <v>43</v>
      </c>
      <c r="O302" s="94"/>
      <c r="P302" s="257">
        <f>O302*H302</f>
        <v>0</v>
      </c>
      <c r="Q302" s="257">
        <v>0</v>
      </c>
      <c r="R302" s="257">
        <f>Q302*H302</f>
        <v>0</v>
      </c>
      <c r="S302" s="257">
        <v>0</v>
      </c>
      <c r="T302" s="258">
        <f>S302*H302</f>
        <v>0</v>
      </c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R302" s="259" t="s">
        <v>233</v>
      </c>
      <c r="AT302" s="259" t="s">
        <v>161</v>
      </c>
      <c r="AU302" s="259" t="s">
        <v>88</v>
      </c>
      <c r="AY302" s="18" t="s">
        <v>158</v>
      </c>
      <c r="BE302" s="146">
        <f>IF(N302="základní",J302,0)</f>
        <v>0</v>
      </c>
      <c r="BF302" s="146">
        <f>IF(N302="snížená",J302,0)</f>
        <v>0</v>
      </c>
      <c r="BG302" s="146">
        <f>IF(N302="zákl. přenesená",J302,0)</f>
        <v>0</v>
      </c>
      <c r="BH302" s="146">
        <f>IF(N302="sníž. přenesená",J302,0)</f>
        <v>0</v>
      </c>
      <c r="BI302" s="146">
        <f>IF(N302="nulová",J302,0)</f>
        <v>0</v>
      </c>
      <c r="BJ302" s="18" t="s">
        <v>86</v>
      </c>
      <c r="BK302" s="146">
        <f>ROUND(I302*H302,2)</f>
        <v>0</v>
      </c>
      <c r="BL302" s="18" t="s">
        <v>233</v>
      </c>
      <c r="BM302" s="259" t="s">
        <v>610</v>
      </c>
    </row>
    <row r="303" spans="1:51" s="13" customFormat="1" ht="12">
      <c r="A303" s="13"/>
      <c r="B303" s="260"/>
      <c r="C303" s="261"/>
      <c r="D303" s="262" t="s">
        <v>167</v>
      </c>
      <c r="E303" s="263" t="s">
        <v>1</v>
      </c>
      <c r="F303" s="264" t="s">
        <v>611</v>
      </c>
      <c r="G303" s="261"/>
      <c r="H303" s="263" t="s">
        <v>1</v>
      </c>
      <c r="I303" s="265"/>
      <c r="J303" s="261"/>
      <c r="K303" s="261"/>
      <c r="L303" s="266"/>
      <c r="M303" s="267"/>
      <c r="N303" s="268"/>
      <c r="O303" s="268"/>
      <c r="P303" s="268"/>
      <c r="Q303" s="268"/>
      <c r="R303" s="268"/>
      <c r="S303" s="268"/>
      <c r="T303" s="269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70" t="s">
        <v>167</v>
      </c>
      <c r="AU303" s="270" t="s">
        <v>88</v>
      </c>
      <c r="AV303" s="13" t="s">
        <v>86</v>
      </c>
      <c r="AW303" s="13" t="s">
        <v>32</v>
      </c>
      <c r="AX303" s="13" t="s">
        <v>78</v>
      </c>
      <c r="AY303" s="270" t="s">
        <v>158</v>
      </c>
    </row>
    <row r="304" spans="1:51" s="14" customFormat="1" ht="12">
      <c r="A304" s="14"/>
      <c r="B304" s="271"/>
      <c r="C304" s="272"/>
      <c r="D304" s="262" t="s">
        <v>167</v>
      </c>
      <c r="E304" s="273" t="s">
        <v>296</v>
      </c>
      <c r="F304" s="274" t="s">
        <v>298</v>
      </c>
      <c r="G304" s="272"/>
      <c r="H304" s="275">
        <v>360</v>
      </c>
      <c r="I304" s="276"/>
      <c r="J304" s="272"/>
      <c r="K304" s="272"/>
      <c r="L304" s="277"/>
      <c r="M304" s="278"/>
      <c r="N304" s="279"/>
      <c r="O304" s="279"/>
      <c r="P304" s="279"/>
      <c r="Q304" s="279"/>
      <c r="R304" s="279"/>
      <c r="S304" s="279"/>
      <c r="T304" s="280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81" t="s">
        <v>167</v>
      </c>
      <c r="AU304" s="281" t="s">
        <v>88</v>
      </c>
      <c r="AV304" s="14" t="s">
        <v>88</v>
      </c>
      <c r="AW304" s="14" t="s">
        <v>32</v>
      </c>
      <c r="AX304" s="14" t="s">
        <v>78</v>
      </c>
      <c r="AY304" s="281" t="s">
        <v>158</v>
      </c>
    </row>
    <row r="305" spans="1:51" s="13" customFormat="1" ht="12">
      <c r="A305" s="13"/>
      <c r="B305" s="260"/>
      <c r="C305" s="261"/>
      <c r="D305" s="262" t="s">
        <v>167</v>
      </c>
      <c r="E305" s="263" t="s">
        <v>1</v>
      </c>
      <c r="F305" s="264" t="s">
        <v>612</v>
      </c>
      <c r="G305" s="261"/>
      <c r="H305" s="263" t="s">
        <v>1</v>
      </c>
      <c r="I305" s="265"/>
      <c r="J305" s="261"/>
      <c r="K305" s="261"/>
      <c r="L305" s="266"/>
      <c r="M305" s="267"/>
      <c r="N305" s="268"/>
      <c r="O305" s="268"/>
      <c r="P305" s="268"/>
      <c r="Q305" s="268"/>
      <c r="R305" s="268"/>
      <c r="S305" s="268"/>
      <c r="T305" s="269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70" t="s">
        <v>167</v>
      </c>
      <c r="AU305" s="270" t="s">
        <v>88</v>
      </c>
      <c r="AV305" s="13" t="s">
        <v>86</v>
      </c>
      <c r="AW305" s="13" t="s">
        <v>32</v>
      </c>
      <c r="AX305" s="13" t="s">
        <v>78</v>
      </c>
      <c r="AY305" s="270" t="s">
        <v>158</v>
      </c>
    </row>
    <row r="306" spans="1:51" s="14" customFormat="1" ht="12">
      <c r="A306" s="14"/>
      <c r="B306" s="271"/>
      <c r="C306" s="272"/>
      <c r="D306" s="262" t="s">
        <v>167</v>
      </c>
      <c r="E306" s="273" t="s">
        <v>299</v>
      </c>
      <c r="F306" s="274" t="s">
        <v>301</v>
      </c>
      <c r="G306" s="272"/>
      <c r="H306" s="275">
        <v>80</v>
      </c>
      <c r="I306" s="276"/>
      <c r="J306" s="272"/>
      <c r="K306" s="272"/>
      <c r="L306" s="277"/>
      <c r="M306" s="278"/>
      <c r="N306" s="279"/>
      <c r="O306" s="279"/>
      <c r="P306" s="279"/>
      <c r="Q306" s="279"/>
      <c r="R306" s="279"/>
      <c r="S306" s="279"/>
      <c r="T306" s="280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81" t="s">
        <v>167</v>
      </c>
      <c r="AU306" s="281" t="s">
        <v>88</v>
      </c>
      <c r="AV306" s="14" t="s">
        <v>88</v>
      </c>
      <c r="AW306" s="14" t="s">
        <v>32</v>
      </c>
      <c r="AX306" s="14" t="s">
        <v>78</v>
      </c>
      <c r="AY306" s="281" t="s">
        <v>158</v>
      </c>
    </row>
    <row r="307" spans="1:51" s="13" customFormat="1" ht="12">
      <c r="A307" s="13"/>
      <c r="B307" s="260"/>
      <c r="C307" s="261"/>
      <c r="D307" s="262" t="s">
        <v>167</v>
      </c>
      <c r="E307" s="263" t="s">
        <v>1</v>
      </c>
      <c r="F307" s="264" t="s">
        <v>613</v>
      </c>
      <c r="G307" s="261"/>
      <c r="H307" s="263" t="s">
        <v>1</v>
      </c>
      <c r="I307" s="265"/>
      <c r="J307" s="261"/>
      <c r="K307" s="261"/>
      <c r="L307" s="266"/>
      <c r="M307" s="267"/>
      <c r="N307" s="268"/>
      <c r="O307" s="268"/>
      <c r="P307" s="268"/>
      <c r="Q307" s="268"/>
      <c r="R307" s="268"/>
      <c r="S307" s="268"/>
      <c r="T307" s="269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70" t="s">
        <v>167</v>
      </c>
      <c r="AU307" s="270" t="s">
        <v>88</v>
      </c>
      <c r="AV307" s="13" t="s">
        <v>86</v>
      </c>
      <c r="AW307" s="13" t="s">
        <v>32</v>
      </c>
      <c r="AX307" s="13" t="s">
        <v>78</v>
      </c>
      <c r="AY307" s="270" t="s">
        <v>158</v>
      </c>
    </row>
    <row r="308" spans="1:51" s="14" customFormat="1" ht="12">
      <c r="A308" s="14"/>
      <c r="B308" s="271"/>
      <c r="C308" s="272"/>
      <c r="D308" s="262" t="s">
        <v>167</v>
      </c>
      <c r="E308" s="273" t="s">
        <v>302</v>
      </c>
      <c r="F308" s="274" t="s">
        <v>116</v>
      </c>
      <c r="G308" s="272"/>
      <c r="H308" s="275">
        <v>30</v>
      </c>
      <c r="I308" s="276"/>
      <c r="J308" s="272"/>
      <c r="K308" s="272"/>
      <c r="L308" s="277"/>
      <c r="M308" s="278"/>
      <c r="N308" s="279"/>
      <c r="O308" s="279"/>
      <c r="P308" s="279"/>
      <c r="Q308" s="279"/>
      <c r="R308" s="279"/>
      <c r="S308" s="279"/>
      <c r="T308" s="280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81" t="s">
        <v>167</v>
      </c>
      <c r="AU308" s="281" t="s">
        <v>88</v>
      </c>
      <c r="AV308" s="14" t="s">
        <v>88</v>
      </c>
      <c r="AW308" s="14" t="s">
        <v>32</v>
      </c>
      <c r="AX308" s="14" t="s">
        <v>78</v>
      </c>
      <c r="AY308" s="281" t="s">
        <v>158</v>
      </c>
    </row>
    <row r="309" spans="1:51" s="13" customFormat="1" ht="12">
      <c r="A309" s="13"/>
      <c r="B309" s="260"/>
      <c r="C309" s="261"/>
      <c r="D309" s="262" t="s">
        <v>167</v>
      </c>
      <c r="E309" s="263" t="s">
        <v>1</v>
      </c>
      <c r="F309" s="264" t="s">
        <v>305</v>
      </c>
      <c r="G309" s="261"/>
      <c r="H309" s="263" t="s">
        <v>1</v>
      </c>
      <c r="I309" s="265"/>
      <c r="J309" s="261"/>
      <c r="K309" s="261"/>
      <c r="L309" s="266"/>
      <c r="M309" s="267"/>
      <c r="N309" s="268"/>
      <c r="O309" s="268"/>
      <c r="P309" s="268"/>
      <c r="Q309" s="268"/>
      <c r="R309" s="268"/>
      <c r="S309" s="268"/>
      <c r="T309" s="269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70" t="s">
        <v>167</v>
      </c>
      <c r="AU309" s="270" t="s">
        <v>88</v>
      </c>
      <c r="AV309" s="13" t="s">
        <v>86</v>
      </c>
      <c r="AW309" s="13" t="s">
        <v>32</v>
      </c>
      <c r="AX309" s="13" t="s">
        <v>78</v>
      </c>
      <c r="AY309" s="270" t="s">
        <v>158</v>
      </c>
    </row>
    <row r="310" spans="1:51" s="14" customFormat="1" ht="12">
      <c r="A310" s="14"/>
      <c r="B310" s="271"/>
      <c r="C310" s="272"/>
      <c r="D310" s="262" t="s">
        <v>167</v>
      </c>
      <c r="E310" s="273" t="s">
        <v>304</v>
      </c>
      <c r="F310" s="274" t="s">
        <v>306</v>
      </c>
      <c r="G310" s="272"/>
      <c r="H310" s="275">
        <v>150</v>
      </c>
      <c r="I310" s="276"/>
      <c r="J310" s="272"/>
      <c r="K310" s="272"/>
      <c r="L310" s="277"/>
      <c r="M310" s="278"/>
      <c r="N310" s="279"/>
      <c r="O310" s="279"/>
      <c r="P310" s="279"/>
      <c r="Q310" s="279"/>
      <c r="R310" s="279"/>
      <c r="S310" s="279"/>
      <c r="T310" s="280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81" t="s">
        <v>167</v>
      </c>
      <c r="AU310" s="281" t="s">
        <v>88</v>
      </c>
      <c r="AV310" s="14" t="s">
        <v>88</v>
      </c>
      <c r="AW310" s="14" t="s">
        <v>32</v>
      </c>
      <c r="AX310" s="14" t="s">
        <v>78</v>
      </c>
      <c r="AY310" s="281" t="s">
        <v>158</v>
      </c>
    </row>
    <row r="311" spans="1:51" s="13" customFormat="1" ht="12">
      <c r="A311" s="13"/>
      <c r="B311" s="260"/>
      <c r="C311" s="261"/>
      <c r="D311" s="262" t="s">
        <v>167</v>
      </c>
      <c r="E311" s="263" t="s">
        <v>1</v>
      </c>
      <c r="F311" s="264" t="s">
        <v>308</v>
      </c>
      <c r="G311" s="261"/>
      <c r="H311" s="263" t="s">
        <v>1</v>
      </c>
      <c r="I311" s="265"/>
      <c r="J311" s="261"/>
      <c r="K311" s="261"/>
      <c r="L311" s="266"/>
      <c r="M311" s="267"/>
      <c r="N311" s="268"/>
      <c r="O311" s="268"/>
      <c r="P311" s="268"/>
      <c r="Q311" s="268"/>
      <c r="R311" s="268"/>
      <c r="S311" s="268"/>
      <c r="T311" s="269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70" t="s">
        <v>167</v>
      </c>
      <c r="AU311" s="270" t="s">
        <v>88</v>
      </c>
      <c r="AV311" s="13" t="s">
        <v>86</v>
      </c>
      <c r="AW311" s="13" t="s">
        <v>32</v>
      </c>
      <c r="AX311" s="13" t="s">
        <v>78</v>
      </c>
      <c r="AY311" s="270" t="s">
        <v>158</v>
      </c>
    </row>
    <row r="312" spans="1:51" s="14" customFormat="1" ht="12">
      <c r="A312" s="14"/>
      <c r="B312" s="271"/>
      <c r="C312" s="272"/>
      <c r="D312" s="262" t="s">
        <v>167</v>
      </c>
      <c r="E312" s="273" t="s">
        <v>307</v>
      </c>
      <c r="F312" s="274" t="s">
        <v>309</v>
      </c>
      <c r="G312" s="272"/>
      <c r="H312" s="275">
        <v>230</v>
      </c>
      <c r="I312" s="276"/>
      <c r="J312" s="272"/>
      <c r="K312" s="272"/>
      <c r="L312" s="277"/>
      <c r="M312" s="278"/>
      <c r="N312" s="279"/>
      <c r="O312" s="279"/>
      <c r="P312" s="279"/>
      <c r="Q312" s="279"/>
      <c r="R312" s="279"/>
      <c r="S312" s="279"/>
      <c r="T312" s="280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81" t="s">
        <v>167</v>
      </c>
      <c r="AU312" s="281" t="s">
        <v>88</v>
      </c>
      <c r="AV312" s="14" t="s">
        <v>88</v>
      </c>
      <c r="AW312" s="14" t="s">
        <v>32</v>
      </c>
      <c r="AX312" s="14" t="s">
        <v>78</v>
      </c>
      <c r="AY312" s="281" t="s">
        <v>158</v>
      </c>
    </row>
    <row r="313" spans="1:51" s="15" customFormat="1" ht="12">
      <c r="A313" s="15"/>
      <c r="B313" s="282"/>
      <c r="C313" s="283"/>
      <c r="D313" s="262" t="s">
        <v>167</v>
      </c>
      <c r="E313" s="284" t="s">
        <v>1</v>
      </c>
      <c r="F313" s="285" t="s">
        <v>198</v>
      </c>
      <c r="G313" s="283"/>
      <c r="H313" s="286">
        <v>850</v>
      </c>
      <c r="I313" s="287"/>
      <c r="J313" s="283"/>
      <c r="K313" s="283"/>
      <c r="L313" s="288"/>
      <c r="M313" s="289"/>
      <c r="N313" s="290"/>
      <c r="O313" s="290"/>
      <c r="P313" s="290"/>
      <c r="Q313" s="290"/>
      <c r="R313" s="290"/>
      <c r="S313" s="290"/>
      <c r="T313" s="291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92" t="s">
        <v>167</v>
      </c>
      <c r="AU313" s="292" t="s">
        <v>88</v>
      </c>
      <c r="AV313" s="15" t="s">
        <v>157</v>
      </c>
      <c r="AW313" s="15" t="s">
        <v>32</v>
      </c>
      <c r="AX313" s="15" t="s">
        <v>86</v>
      </c>
      <c r="AY313" s="292" t="s">
        <v>158</v>
      </c>
    </row>
    <row r="314" spans="1:65" s="2" customFormat="1" ht="14.4" customHeight="1">
      <c r="A314" s="41"/>
      <c r="B314" s="42"/>
      <c r="C314" s="293" t="s">
        <v>614</v>
      </c>
      <c r="D314" s="293" t="s">
        <v>200</v>
      </c>
      <c r="E314" s="294" t="s">
        <v>615</v>
      </c>
      <c r="F314" s="295" t="s">
        <v>616</v>
      </c>
      <c r="G314" s="296" t="s">
        <v>103</v>
      </c>
      <c r="H314" s="297">
        <v>84</v>
      </c>
      <c r="I314" s="298"/>
      <c r="J314" s="299">
        <f>ROUND(I314*H314,2)</f>
        <v>0</v>
      </c>
      <c r="K314" s="300"/>
      <c r="L314" s="301"/>
      <c r="M314" s="302" t="s">
        <v>1</v>
      </c>
      <c r="N314" s="303" t="s">
        <v>43</v>
      </c>
      <c r="O314" s="94"/>
      <c r="P314" s="257">
        <f>O314*H314</f>
        <v>0</v>
      </c>
      <c r="Q314" s="257">
        <v>0.00194</v>
      </c>
      <c r="R314" s="257">
        <f>Q314*H314</f>
        <v>0.16296000000000002</v>
      </c>
      <c r="S314" s="257">
        <v>0</v>
      </c>
      <c r="T314" s="258">
        <f>S314*H314</f>
        <v>0</v>
      </c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R314" s="259" t="s">
        <v>420</v>
      </c>
      <c r="AT314" s="259" t="s">
        <v>200</v>
      </c>
      <c r="AU314" s="259" t="s">
        <v>88</v>
      </c>
      <c r="AY314" s="18" t="s">
        <v>158</v>
      </c>
      <c r="BE314" s="146">
        <f>IF(N314="základní",J314,0)</f>
        <v>0</v>
      </c>
      <c r="BF314" s="146">
        <f>IF(N314="snížená",J314,0)</f>
        <v>0</v>
      </c>
      <c r="BG314" s="146">
        <f>IF(N314="zákl. přenesená",J314,0)</f>
        <v>0</v>
      </c>
      <c r="BH314" s="146">
        <f>IF(N314="sníž. přenesená",J314,0)</f>
        <v>0</v>
      </c>
      <c r="BI314" s="146">
        <f>IF(N314="nulová",J314,0)</f>
        <v>0</v>
      </c>
      <c r="BJ314" s="18" t="s">
        <v>86</v>
      </c>
      <c r="BK314" s="146">
        <f>ROUND(I314*H314,2)</f>
        <v>0</v>
      </c>
      <c r="BL314" s="18" t="s">
        <v>233</v>
      </c>
      <c r="BM314" s="259" t="s">
        <v>617</v>
      </c>
    </row>
    <row r="315" spans="1:51" s="14" customFormat="1" ht="12">
      <c r="A315" s="14"/>
      <c r="B315" s="271"/>
      <c r="C315" s="272"/>
      <c r="D315" s="262" t="s">
        <v>167</v>
      </c>
      <c r="E315" s="273" t="s">
        <v>1</v>
      </c>
      <c r="F315" s="274" t="s">
        <v>299</v>
      </c>
      <c r="G315" s="272"/>
      <c r="H315" s="275">
        <v>80</v>
      </c>
      <c r="I315" s="276"/>
      <c r="J315" s="272"/>
      <c r="K315" s="272"/>
      <c r="L315" s="277"/>
      <c r="M315" s="278"/>
      <c r="N315" s="279"/>
      <c r="O315" s="279"/>
      <c r="P315" s="279"/>
      <c r="Q315" s="279"/>
      <c r="R315" s="279"/>
      <c r="S315" s="279"/>
      <c r="T315" s="280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81" t="s">
        <v>167</v>
      </c>
      <c r="AU315" s="281" t="s">
        <v>88</v>
      </c>
      <c r="AV315" s="14" t="s">
        <v>88</v>
      </c>
      <c r="AW315" s="14" t="s">
        <v>32</v>
      </c>
      <c r="AX315" s="14" t="s">
        <v>86</v>
      </c>
      <c r="AY315" s="281" t="s">
        <v>158</v>
      </c>
    </row>
    <row r="316" spans="1:51" s="14" customFormat="1" ht="12">
      <c r="A316" s="14"/>
      <c r="B316" s="271"/>
      <c r="C316" s="272"/>
      <c r="D316" s="262" t="s">
        <v>167</v>
      </c>
      <c r="E316" s="272"/>
      <c r="F316" s="274" t="s">
        <v>618</v>
      </c>
      <c r="G316" s="272"/>
      <c r="H316" s="275">
        <v>84</v>
      </c>
      <c r="I316" s="276"/>
      <c r="J316" s="272"/>
      <c r="K316" s="272"/>
      <c r="L316" s="277"/>
      <c r="M316" s="278"/>
      <c r="N316" s="279"/>
      <c r="O316" s="279"/>
      <c r="P316" s="279"/>
      <c r="Q316" s="279"/>
      <c r="R316" s="279"/>
      <c r="S316" s="279"/>
      <c r="T316" s="280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81" t="s">
        <v>167</v>
      </c>
      <c r="AU316" s="281" t="s">
        <v>88</v>
      </c>
      <c r="AV316" s="14" t="s">
        <v>88</v>
      </c>
      <c r="AW316" s="14" t="s">
        <v>4</v>
      </c>
      <c r="AX316" s="14" t="s">
        <v>86</v>
      </c>
      <c r="AY316" s="281" t="s">
        <v>158</v>
      </c>
    </row>
    <row r="317" spans="1:65" s="2" customFormat="1" ht="14.4" customHeight="1">
      <c r="A317" s="41"/>
      <c r="B317" s="42"/>
      <c r="C317" s="293" t="s">
        <v>619</v>
      </c>
      <c r="D317" s="293" t="s">
        <v>200</v>
      </c>
      <c r="E317" s="294" t="s">
        <v>620</v>
      </c>
      <c r="F317" s="295" t="s">
        <v>621</v>
      </c>
      <c r="G317" s="296" t="s">
        <v>103</v>
      </c>
      <c r="H317" s="297">
        <v>378</v>
      </c>
      <c r="I317" s="298"/>
      <c r="J317" s="299">
        <f>ROUND(I317*H317,2)</f>
        <v>0</v>
      </c>
      <c r="K317" s="300"/>
      <c r="L317" s="301"/>
      <c r="M317" s="302" t="s">
        <v>1</v>
      </c>
      <c r="N317" s="303" t="s">
        <v>43</v>
      </c>
      <c r="O317" s="94"/>
      <c r="P317" s="257">
        <f>O317*H317</f>
        <v>0</v>
      </c>
      <c r="Q317" s="257">
        <v>0.00194</v>
      </c>
      <c r="R317" s="257">
        <f>Q317*H317</f>
        <v>0.7333200000000001</v>
      </c>
      <c r="S317" s="257">
        <v>0</v>
      </c>
      <c r="T317" s="258">
        <f>S317*H317</f>
        <v>0</v>
      </c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R317" s="259" t="s">
        <v>420</v>
      </c>
      <c r="AT317" s="259" t="s">
        <v>200</v>
      </c>
      <c r="AU317" s="259" t="s">
        <v>88</v>
      </c>
      <c r="AY317" s="18" t="s">
        <v>158</v>
      </c>
      <c r="BE317" s="146">
        <f>IF(N317="základní",J317,0)</f>
        <v>0</v>
      </c>
      <c r="BF317" s="146">
        <f>IF(N317="snížená",J317,0)</f>
        <v>0</v>
      </c>
      <c r="BG317" s="146">
        <f>IF(N317="zákl. přenesená",J317,0)</f>
        <v>0</v>
      </c>
      <c r="BH317" s="146">
        <f>IF(N317="sníž. přenesená",J317,0)</f>
        <v>0</v>
      </c>
      <c r="BI317" s="146">
        <f>IF(N317="nulová",J317,0)</f>
        <v>0</v>
      </c>
      <c r="BJ317" s="18" t="s">
        <v>86</v>
      </c>
      <c r="BK317" s="146">
        <f>ROUND(I317*H317,2)</f>
        <v>0</v>
      </c>
      <c r="BL317" s="18" t="s">
        <v>233</v>
      </c>
      <c r="BM317" s="259" t="s">
        <v>622</v>
      </c>
    </row>
    <row r="318" spans="1:51" s="13" customFormat="1" ht="12">
      <c r="A318" s="13"/>
      <c r="B318" s="260"/>
      <c r="C318" s="261"/>
      <c r="D318" s="262" t="s">
        <v>167</v>
      </c>
      <c r="E318" s="263" t="s">
        <v>1</v>
      </c>
      <c r="F318" s="264" t="s">
        <v>621</v>
      </c>
      <c r="G318" s="261"/>
      <c r="H318" s="263" t="s">
        <v>1</v>
      </c>
      <c r="I318" s="265"/>
      <c r="J318" s="261"/>
      <c r="K318" s="261"/>
      <c r="L318" s="266"/>
      <c r="M318" s="267"/>
      <c r="N318" s="268"/>
      <c r="O318" s="268"/>
      <c r="P318" s="268"/>
      <c r="Q318" s="268"/>
      <c r="R318" s="268"/>
      <c r="S318" s="268"/>
      <c r="T318" s="269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70" t="s">
        <v>167</v>
      </c>
      <c r="AU318" s="270" t="s">
        <v>88</v>
      </c>
      <c r="AV318" s="13" t="s">
        <v>86</v>
      </c>
      <c r="AW318" s="13" t="s">
        <v>32</v>
      </c>
      <c r="AX318" s="13" t="s">
        <v>78</v>
      </c>
      <c r="AY318" s="270" t="s">
        <v>158</v>
      </c>
    </row>
    <row r="319" spans="1:51" s="14" customFormat="1" ht="12">
      <c r="A319" s="14"/>
      <c r="B319" s="271"/>
      <c r="C319" s="272"/>
      <c r="D319" s="262" t="s">
        <v>167</v>
      </c>
      <c r="E319" s="273" t="s">
        <v>1</v>
      </c>
      <c r="F319" s="274" t="s">
        <v>296</v>
      </c>
      <c r="G319" s="272"/>
      <c r="H319" s="275">
        <v>360</v>
      </c>
      <c r="I319" s="276"/>
      <c r="J319" s="272"/>
      <c r="K319" s="272"/>
      <c r="L319" s="277"/>
      <c r="M319" s="278"/>
      <c r="N319" s="279"/>
      <c r="O319" s="279"/>
      <c r="P319" s="279"/>
      <c r="Q319" s="279"/>
      <c r="R319" s="279"/>
      <c r="S319" s="279"/>
      <c r="T319" s="280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81" t="s">
        <v>167</v>
      </c>
      <c r="AU319" s="281" t="s">
        <v>88</v>
      </c>
      <c r="AV319" s="14" t="s">
        <v>88</v>
      </c>
      <c r="AW319" s="14" t="s">
        <v>32</v>
      </c>
      <c r="AX319" s="14" t="s">
        <v>86</v>
      </c>
      <c r="AY319" s="281" t="s">
        <v>158</v>
      </c>
    </row>
    <row r="320" spans="1:51" s="14" customFormat="1" ht="12">
      <c r="A320" s="14"/>
      <c r="B320" s="271"/>
      <c r="C320" s="272"/>
      <c r="D320" s="262" t="s">
        <v>167</v>
      </c>
      <c r="E320" s="272"/>
      <c r="F320" s="274" t="s">
        <v>623</v>
      </c>
      <c r="G320" s="272"/>
      <c r="H320" s="275">
        <v>378</v>
      </c>
      <c r="I320" s="276"/>
      <c r="J320" s="272"/>
      <c r="K320" s="272"/>
      <c r="L320" s="277"/>
      <c r="M320" s="278"/>
      <c r="N320" s="279"/>
      <c r="O320" s="279"/>
      <c r="P320" s="279"/>
      <c r="Q320" s="279"/>
      <c r="R320" s="279"/>
      <c r="S320" s="279"/>
      <c r="T320" s="280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81" t="s">
        <v>167</v>
      </c>
      <c r="AU320" s="281" t="s">
        <v>88</v>
      </c>
      <c r="AV320" s="14" t="s">
        <v>88</v>
      </c>
      <c r="AW320" s="14" t="s">
        <v>4</v>
      </c>
      <c r="AX320" s="14" t="s">
        <v>86</v>
      </c>
      <c r="AY320" s="281" t="s">
        <v>158</v>
      </c>
    </row>
    <row r="321" spans="1:65" s="2" customFormat="1" ht="14.4" customHeight="1">
      <c r="A321" s="41"/>
      <c r="B321" s="42"/>
      <c r="C321" s="293" t="s">
        <v>624</v>
      </c>
      <c r="D321" s="293" t="s">
        <v>200</v>
      </c>
      <c r="E321" s="294" t="s">
        <v>625</v>
      </c>
      <c r="F321" s="295" t="s">
        <v>626</v>
      </c>
      <c r="G321" s="296" t="s">
        <v>103</v>
      </c>
      <c r="H321" s="297">
        <v>31.5</v>
      </c>
      <c r="I321" s="298"/>
      <c r="J321" s="299">
        <f>ROUND(I321*H321,2)</f>
        <v>0</v>
      </c>
      <c r="K321" s="300"/>
      <c r="L321" s="301"/>
      <c r="M321" s="302" t="s">
        <v>1</v>
      </c>
      <c r="N321" s="303" t="s">
        <v>43</v>
      </c>
      <c r="O321" s="94"/>
      <c r="P321" s="257">
        <f>O321*H321</f>
        <v>0</v>
      </c>
      <c r="Q321" s="257">
        <v>0.00013</v>
      </c>
      <c r="R321" s="257">
        <f>Q321*H321</f>
        <v>0.004095</v>
      </c>
      <c r="S321" s="257">
        <v>0</v>
      </c>
      <c r="T321" s="258">
        <f>S321*H321</f>
        <v>0</v>
      </c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R321" s="259" t="s">
        <v>420</v>
      </c>
      <c r="AT321" s="259" t="s">
        <v>200</v>
      </c>
      <c r="AU321" s="259" t="s">
        <v>88</v>
      </c>
      <c r="AY321" s="18" t="s">
        <v>158</v>
      </c>
      <c r="BE321" s="146">
        <f>IF(N321="základní",J321,0)</f>
        <v>0</v>
      </c>
      <c r="BF321" s="146">
        <f>IF(N321="snížená",J321,0)</f>
        <v>0</v>
      </c>
      <c r="BG321" s="146">
        <f>IF(N321="zákl. přenesená",J321,0)</f>
        <v>0</v>
      </c>
      <c r="BH321" s="146">
        <f>IF(N321="sníž. přenesená",J321,0)</f>
        <v>0</v>
      </c>
      <c r="BI321" s="146">
        <f>IF(N321="nulová",J321,0)</f>
        <v>0</v>
      </c>
      <c r="BJ321" s="18" t="s">
        <v>86</v>
      </c>
      <c r="BK321" s="146">
        <f>ROUND(I321*H321,2)</f>
        <v>0</v>
      </c>
      <c r="BL321" s="18" t="s">
        <v>233</v>
      </c>
      <c r="BM321" s="259" t="s">
        <v>627</v>
      </c>
    </row>
    <row r="322" spans="1:51" s="14" customFormat="1" ht="12">
      <c r="A322" s="14"/>
      <c r="B322" s="271"/>
      <c r="C322" s="272"/>
      <c r="D322" s="262" t="s">
        <v>167</v>
      </c>
      <c r="E322" s="273" t="s">
        <v>1</v>
      </c>
      <c r="F322" s="274" t="s">
        <v>302</v>
      </c>
      <c r="G322" s="272"/>
      <c r="H322" s="275">
        <v>30</v>
      </c>
      <c r="I322" s="276"/>
      <c r="J322" s="272"/>
      <c r="K322" s="272"/>
      <c r="L322" s="277"/>
      <c r="M322" s="278"/>
      <c r="N322" s="279"/>
      <c r="O322" s="279"/>
      <c r="P322" s="279"/>
      <c r="Q322" s="279"/>
      <c r="R322" s="279"/>
      <c r="S322" s="279"/>
      <c r="T322" s="280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81" t="s">
        <v>167</v>
      </c>
      <c r="AU322" s="281" t="s">
        <v>88</v>
      </c>
      <c r="AV322" s="14" t="s">
        <v>88</v>
      </c>
      <c r="AW322" s="14" t="s">
        <v>32</v>
      </c>
      <c r="AX322" s="14" t="s">
        <v>86</v>
      </c>
      <c r="AY322" s="281" t="s">
        <v>158</v>
      </c>
    </row>
    <row r="323" spans="1:51" s="14" customFormat="1" ht="12">
      <c r="A323" s="14"/>
      <c r="B323" s="271"/>
      <c r="C323" s="272"/>
      <c r="D323" s="262" t="s">
        <v>167</v>
      </c>
      <c r="E323" s="272"/>
      <c r="F323" s="274" t="s">
        <v>628</v>
      </c>
      <c r="G323" s="272"/>
      <c r="H323" s="275">
        <v>31.5</v>
      </c>
      <c r="I323" s="276"/>
      <c r="J323" s="272"/>
      <c r="K323" s="272"/>
      <c r="L323" s="277"/>
      <c r="M323" s="278"/>
      <c r="N323" s="279"/>
      <c r="O323" s="279"/>
      <c r="P323" s="279"/>
      <c r="Q323" s="279"/>
      <c r="R323" s="279"/>
      <c r="S323" s="279"/>
      <c r="T323" s="280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81" t="s">
        <v>167</v>
      </c>
      <c r="AU323" s="281" t="s">
        <v>88</v>
      </c>
      <c r="AV323" s="14" t="s">
        <v>88</v>
      </c>
      <c r="AW323" s="14" t="s">
        <v>4</v>
      </c>
      <c r="AX323" s="14" t="s">
        <v>86</v>
      </c>
      <c r="AY323" s="281" t="s">
        <v>158</v>
      </c>
    </row>
    <row r="324" spans="1:65" s="2" customFormat="1" ht="14.4" customHeight="1">
      <c r="A324" s="41"/>
      <c r="B324" s="42"/>
      <c r="C324" s="293" t="s">
        <v>629</v>
      </c>
      <c r="D324" s="293" t="s">
        <v>200</v>
      </c>
      <c r="E324" s="294" t="s">
        <v>630</v>
      </c>
      <c r="F324" s="295" t="s">
        <v>305</v>
      </c>
      <c r="G324" s="296" t="s">
        <v>103</v>
      </c>
      <c r="H324" s="297">
        <v>157.5</v>
      </c>
      <c r="I324" s="298"/>
      <c r="J324" s="299">
        <f>ROUND(I324*H324,2)</f>
        <v>0</v>
      </c>
      <c r="K324" s="300"/>
      <c r="L324" s="301"/>
      <c r="M324" s="302" t="s">
        <v>1</v>
      </c>
      <c r="N324" s="303" t="s">
        <v>43</v>
      </c>
      <c r="O324" s="94"/>
      <c r="P324" s="257">
        <f>O324*H324</f>
        <v>0</v>
      </c>
      <c r="Q324" s="257">
        <v>0.00013</v>
      </c>
      <c r="R324" s="257">
        <f>Q324*H324</f>
        <v>0.020474999999999997</v>
      </c>
      <c r="S324" s="257">
        <v>0</v>
      </c>
      <c r="T324" s="258">
        <f>S324*H324</f>
        <v>0</v>
      </c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R324" s="259" t="s">
        <v>420</v>
      </c>
      <c r="AT324" s="259" t="s">
        <v>200</v>
      </c>
      <c r="AU324" s="259" t="s">
        <v>88</v>
      </c>
      <c r="AY324" s="18" t="s">
        <v>158</v>
      </c>
      <c r="BE324" s="146">
        <f>IF(N324="základní",J324,0)</f>
        <v>0</v>
      </c>
      <c r="BF324" s="146">
        <f>IF(N324="snížená",J324,0)</f>
        <v>0</v>
      </c>
      <c r="BG324" s="146">
        <f>IF(N324="zákl. přenesená",J324,0)</f>
        <v>0</v>
      </c>
      <c r="BH324" s="146">
        <f>IF(N324="sníž. přenesená",J324,0)</f>
        <v>0</v>
      </c>
      <c r="BI324" s="146">
        <f>IF(N324="nulová",J324,0)</f>
        <v>0</v>
      </c>
      <c r="BJ324" s="18" t="s">
        <v>86</v>
      </c>
      <c r="BK324" s="146">
        <f>ROUND(I324*H324,2)</f>
        <v>0</v>
      </c>
      <c r="BL324" s="18" t="s">
        <v>233</v>
      </c>
      <c r="BM324" s="259" t="s">
        <v>631</v>
      </c>
    </row>
    <row r="325" spans="1:51" s="14" customFormat="1" ht="12">
      <c r="A325" s="14"/>
      <c r="B325" s="271"/>
      <c r="C325" s="272"/>
      <c r="D325" s="262" t="s">
        <v>167</v>
      </c>
      <c r="E325" s="273" t="s">
        <v>1</v>
      </c>
      <c r="F325" s="274" t="s">
        <v>304</v>
      </c>
      <c r="G325" s="272"/>
      <c r="H325" s="275">
        <v>150</v>
      </c>
      <c r="I325" s="276"/>
      <c r="J325" s="272"/>
      <c r="K325" s="272"/>
      <c r="L325" s="277"/>
      <c r="M325" s="278"/>
      <c r="N325" s="279"/>
      <c r="O325" s="279"/>
      <c r="P325" s="279"/>
      <c r="Q325" s="279"/>
      <c r="R325" s="279"/>
      <c r="S325" s="279"/>
      <c r="T325" s="280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81" t="s">
        <v>167</v>
      </c>
      <c r="AU325" s="281" t="s">
        <v>88</v>
      </c>
      <c r="AV325" s="14" t="s">
        <v>88</v>
      </c>
      <c r="AW325" s="14" t="s">
        <v>32</v>
      </c>
      <c r="AX325" s="14" t="s">
        <v>86</v>
      </c>
      <c r="AY325" s="281" t="s">
        <v>158</v>
      </c>
    </row>
    <row r="326" spans="1:51" s="14" customFormat="1" ht="12">
      <c r="A326" s="14"/>
      <c r="B326" s="271"/>
      <c r="C326" s="272"/>
      <c r="D326" s="262" t="s">
        <v>167</v>
      </c>
      <c r="E326" s="272"/>
      <c r="F326" s="274" t="s">
        <v>422</v>
      </c>
      <c r="G326" s="272"/>
      <c r="H326" s="275">
        <v>157.5</v>
      </c>
      <c r="I326" s="276"/>
      <c r="J326" s="272"/>
      <c r="K326" s="272"/>
      <c r="L326" s="277"/>
      <c r="M326" s="278"/>
      <c r="N326" s="279"/>
      <c r="O326" s="279"/>
      <c r="P326" s="279"/>
      <c r="Q326" s="279"/>
      <c r="R326" s="279"/>
      <c r="S326" s="279"/>
      <c r="T326" s="280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81" t="s">
        <v>167</v>
      </c>
      <c r="AU326" s="281" t="s">
        <v>88</v>
      </c>
      <c r="AV326" s="14" t="s">
        <v>88</v>
      </c>
      <c r="AW326" s="14" t="s">
        <v>4</v>
      </c>
      <c r="AX326" s="14" t="s">
        <v>86</v>
      </c>
      <c r="AY326" s="281" t="s">
        <v>158</v>
      </c>
    </row>
    <row r="327" spans="1:65" s="2" customFormat="1" ht="14.4" customHeight="1">
      <c r="A327" s="41"/>
      <c r="B327" s="42"/>
      <c r="C327" s="293" t="s">
        <v>632</v>
      </c>
      <c r="D327" s="293" t="s">
        <v>200</v>
      </c>
      <c r="E327" s="294" t="s">
        <v>633</v>
      </c>
      <c r="F327" s="295" t="s">
        <v>308</v>
      </c>
      <c r="G327" s="296" t="s">
        <v>103</v>
      </c>
      <c r="H327" s="297">
        <v>230</v>
      </c>
      <c r="I327" s="298"/>
      <c r="J327" s="299">
        <f>ROUND(I327*H327,2)</f>
        <v>0</v>
      </c>
      <c r="K327" s="300"/>
      <c r="L327" s="301"/>
      <c r="M327" s="302" t="s">
        <v>1</v>
      </c>
      <c r="N327" s="303" t="s">
        <v>43</v>
      </c>
      <c r="O327" s="94"/>
      <c r="P327" s="257">
        <f>O327*H327</f>
        <v>0</v>
      </c>
      <c r="Q327" s="257">
        <v>0.00013</v>
      </c>
      <c r="R327" s="257">
        <f>Q327*H327</f>
        <v>0.029899999999999996</v>
      </c>
      <c r="S327" s="257">
        <v>0</v>
      </c>
      <c r="T327" s="258">
        <f>S327*H327</f>
        <v>0</v>
      </c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R327" s="259" t="s">
        <v>420</v>
      </c>
      <c r="AT327" s="259" t="s">
        <v>200</v>
      </c>
      <c r="AU327" s="259" t="s">
        <v>88</v>
      </c>
      <c r="AY327" s="18" t="s">
        <v>158</v>
      </c>
      <c r="BE327" s="146">
        <f>IF(N327="základní",J327,0)</f>
        <v>0</v>
      </c>
      <c r="BF327" s="146">
        <f>IF(N327="snížená",J327,0)</f>
        <v>0</v>
      </c>
      <c r="BG327" s="146">
        <f>IF(N327="zákl. přenesená",J327,0)</f>
        <v>0</v>
      </c>
      <c r="BH327" s="146">
        <f>IF(N327="sníž. přenesená",J327,0)</f>
        <v>0</v>
      </c>
      <c r="BI327" s="146">
        <f>IF(N327="nulová",J327,0)</f>
        <v>0</v>
      </c>
      <c r="BJ327" s="18" t="s">
        <v>86</v>
      </c>
      <c r="BK327" s="146">
        <f>ROUND(I327*H327,2)</f>
        <v>0</v>
      </c>
      <c r="BL327" s="18" t="s">
        <v>233</v>
      </c>
      <c r="BM327" s="259" t="s">
        <v>634</v>
      </c>
    </row>
    <row r="328" spans="1:51" s="14" customFormat="1" ht="12">
      <c r="A328" s="14"/>
      <c r="B328" s="271"/>
      <c r="C328" s="272"/>
      <c r="D328" s="262" t="s">
        <v>167</v>
      </c>
      <c r="E328" s="273" t="s">
        <v>1</v>
      </c>
      <c r="F328" s="274" t="s">
        <v>307</v>
      </c>
      <c r="G328" s="272"/>
      <c r="H328" s="275">
        <v>230</v>
      </c>
      <c r="I328" s="276"/>
      <c r="J328" s="272"/>
      <c r="K328" s="272"/>
      <c r="L328" s="277"/>
      <c r="M328" s="278"/>
      <c r="N328" s="279"/>
      <c r="O328" s="279"/>
      <c r="P328" s="279"/>
      <c r="Q328" s="279"/>
      <c r="R328" s="279"/>
      <c r="S328" s="279"/>
      <c r="T328" s="280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81" t="s">
        <v>167</v>
      </c>
      <c r="AU328" s="281" t="s">
        <v>88</v>
      </c>
      <c r="AV328" s="14" t="s">
        <v>88</v>
      </c>
      <c r="AW328" s="14" t="s">
        <v>32</v>
      </c>
      <c r="AX328" s="14" t="s">
        <v>86</v>
      </c>
      <c r="AY328" s="281" t="s">
        <v>158</v>
      </c>
    </row>
    <row r="329" spans="1:65" s="2" customFormat="1" ht="24.15" customHeight="1">
      <c r="A329" s="41"/>
      <c r="B329" s="42"/>
      <c r="C329" s="247" t="s">
        <v>635</v>
      </c>
      <c r="D329" s="247" t="s">
        <v>161</v>
      </c>
      <c r="E329" s="248" t="s">
        <v>636</v>
      </c>
      <c r="F329" s="249" t="s">
        <v>637</v>
      </c>
      <c r="G329" s="250" t="s">
        <v>183</v>
      </c>
      <c r="H329" s="251">
        <v>1</v>
      </c>
      <c r="I329" s="252"/>
      <c r="J329" s="253">
        <f>ROUND(I329*H329,2)</f>
        <v>0</v>
      </c>
      <c r="K329" s="254"/>
      <c r="L329" s="44"/>
      <c r="M329" s="255" t="s">
        <v>1</v>
      </c>
      <c r="N329" s="256" t="s">
        <v>43</v>
      </c>
      <c r="O329" s="94"/>
      <c r="P329" s="257">
        <f>O329*H329</f>
        <v>0</v>
      </c>
      <c r="Q329" s="257">
        <v>0</v>
      </c>
      <c r="R329" s="257">
        <f>Q329*H329</f>
        <v>0</v>
      </c>
      <c r="S329" s="257">
        <v>0</v>
      </c>
      <c r="T329" s="258">
        <f>S329*H329</f>
        <v>0</v>
      </c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R329" s="259" t="s">
        <v>233</v>
      </c>
      <c r="AT329" s="259" t="s">
        <v>161</v>
      </c>
      <c r="AU329" s="259" t="s">
        <v>88</v>
      </c>
      <c r="AY329" s="18" t="s">
        <v>158</v>
      </c>
      <c r="BE329" s="146">
        <f>IF(N329="základní",J329,0)</f>
        <v>0</v>
      </c>
      <c r="BF329" s="146">
        <f>IF(N329="snížená",J329,0)</f>
        <v>0</v>
      </c>
      <c r="BG329" s="146">
        <f>IF(N329="zákl. přenesená",J329,0)</f>
        <v>0</v>
      </c>
      <c r="BH329" s="146">
        <f>IF(N329="sníž. přenesená",J329,0)</f>
        <v>0</v>
      </c>
      <c r="BI329" s="146">
        <f>IF(N329="nulová",J329,0)</f>
        <v>0</v>
      </c>
      <c r="BJ329" s="18" t="s">
        <v>86</v>
      </c>
      <c r="BK329" s="146">
        <f>ROUND(I329*H329,2)</f>
        <v>0</v>
      </c>
      <c r="BL329" s="18" t="s">
        <v>233</v>
      </c>
      <c r="BM329" s="259" t="s">
        <v>638</v>
      </c>
    </row>
    <row r="330" spans="1:51" s="14" customFormat="1" ht="12">
      <c r="A330" s="14"/>
      <c r="B330" s="271"/>
      <c r="C330" s="272"/>
      <c r="D330" s="262" t="s">
        <v>167</v>
      </c>
      <c r="E330" s="273" t="s">
        <v>1</v>
      </c>
      <c r="F330" s="274" t="s">
        <v>86</v>
      </c>
      <c r="G330" s="272"/>
      <c r="H330" s="275">
        <v>1</v>
      </c>
      <c r="I330" s="276"/>
      <c r="J330" s="272"/>
      <c r="K330" s="272"/>
      <c r="L330" s="277"/>
      <c r="M330" s="278"/>
      <c r="N330" s="279"/>
      <c r="O330" s="279"/>
      <c r="P330" s="279"/>
      <c r="Q330" s="279"/>
      <c r="R330" s="279"/>
      <c r="S330" s="279"/>
      <c r="T330" s="280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81" t="s">
        <v>167</v>
      </c>
      <c r="AU330" s="281" t="s">
        <v>88</v>
      </c>
      <c r="AV330" s="14" t="s">
        <v>88</v>
      </c>
      <c r="AW330" s="14" t="s">
        <v>32</v>
      </c>
      <c r="AX330" s="14" t="s">
        <v>86</v>
      </c>
      <c r="AY330" s="281" t="s">
        <v>158</v>
      </c>
    </row>
    <row r="331" spans="1:65" s="2" customFormat="1" ht="24.15" customHeight="1">
      <c r="A331" s="41"/>
      <c r="B331" s="42"/>
      <c r="C331" s="247" t="s">
        <v>639</v>
      </c>
      <c r="D331" s="247" t="s">
        <v>161</v>
      </c>
      <c r="E331" s="248" t="s">
        <v>640</v>
      </c>
      <c r="F331" s="249" t="s">
        <v>641</v>
      </c>
      <c r="G331" s="250" t="s">
        <v>236</v>
      </c>
      <c r="H331" s="251">
        <v>2</v>
      </c>
      <c r="I331" s="252"/>
      <c r="J331" s="253">
        <f>ROUND(I331*H331,2)</f>
        <v>0</v>
      </c>
      <c r="K331" s="254"/>
      <c r="L331" s="44"/>
      <c r="M331" s="255" t="s">
        <v>1</v>
      </c>
      <c r="N331" s="256" t="s">
        <v>43</v>
      </c>
      <c r="O331" s="94"/>
      <c r="P331" s="257">
        <f>O331*H331</f>
        <v>0</v>
      </c>
      <c r="Q331" s="257">
        <v>0</v>
      </c>
      <c r="R331" s="257">
        <f>Q331*H331</f>
        <v>0</v>
      </c>
      <c r="S331" s="257">
        <v>0</v>
      </c>
      <c r="T331" s="258">
        <f>S331*H331</f>
        <v>0</v>
      </c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R331" s="259" t="s">
        <v>233</v>
      </c>
      <c r="AT331" s="259" t="s">
        <v>161</v>
      </c>
      <c r="AU331" s="259" t="s">
        <v>88</v>
      </c>
      <c r="AY331" s="18" t="s">
        <v>158</v>
      </c>
      <c r="BE331" s="146">
        <f>IF(N331="základní",J331,0)</f>
        <v>0</v>
      </c>
      <c r="BF331" s="146">
        <f>IF(N331="snížená",J331,0)</f>
        <v>0</v>
      </c>
      <c r="BG331" s="146">
        <f>IF(N331="zákl. přenesená",J331,0)</f>
        <v>0</v>
      </c>
      <c r="BH331" s="146">
        <f>IF(N331="sníž. přenesená",J331,0)</f>
        <v>0</v>
      </c>
      <c r="BI331" s="146">
        <f>IF(N331="nulová",J331,0)</f>
        <v>0</v>
      </c>
      <c r="BJ331" s="18" t="s">
        <v>86</v>
      </c>
      <c r="BK331" s="146">
        <f>ROUND(I331*H331,2)</f>
        <v>0</v>
      </c>
      <c r="BL331" s="18" t="s">
        <v>233</v>
      </c>
      <c r="BM331" s="259" t="s">
        <v>642</v>
      </c>
    </row>
    <row r="332" spans="1:51" s="13" customFormat="1" ht="12">
      <c r="A332" s="13"/>
      <c r="B332" s="260"/>
      <c r="C332" s="261"/>
      <c r="D332" s="262" t="s">
        <v>167</v>
      </c>
      <c r="E332" s="263" t="s">
        <v>1</v>
      </c>
      <c r="F332" s="264" t="s">
        <v>643</v>
      </c>
      <c r="G332" s="261"/>
      <c r="H332" s="263" t="s">
        <v>1</v>
      </c>
      <c r="I332" s="265"/>
      <c r="J332" s="261"/>
      <c r="K332" s="261"/>
      <c r="L332" s="266"/>
      <c r="M332" s="267"/>
      <c r="N332" s="268"/>
      <c r="O332" s="268"/>
      <c r="P332" s="268"/>
      <c r="Q332" s="268"/>
      <c r="R332" s="268"/>
      <c r="S332" s="268"/>
      <c r="T332" s="269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70" t="s">
        <v>167</v>
      </c>
      <c r="AU332" s="270" t="s">
        <v>88</v>
      </c>
      <c r="AV332" s="13" t="s">
        <v>86</v>
      </c>
      <c r="AW332" s="13" t="s">
        <v>32</v>
      </c>
      <c r="AX332" s="13" t="s">
        <v>78</v>
      </c>
      <c r="AY332" s="270" t="s">
        <v>158</v>
      </c>
    </row>
    <row r="333" spans="1:51" s="14" customFormat="1" ht="12">
      <c r="A333" s="14"/>
      <c r="B333" s="271"/>
      <c r="C333" s="272"/>
      <c r="D333" s="262" t="s">
        <v>167</v>
      </c>
      <c r="E333" s="273" t="s">
        <v>1</v>
      </c>
      <c r="F333" s="274" t="s">
        <v>88</v>
      </c>
      <c r="G333" s="272"/>
      <c r="H333" s="275">
        <v>2</v>
      </c>
      <c r="I333" s="276"/>
      <c r="J333" s="272"/>
      <c r="K333" s="272"/>
      <c r="L333" s="277"/>
      <c r="M333" s="278"/>
      <c r="N333" s="279"/>
      <c r="O333" s="279"/>
      <c r="P333" s="279"/>
      <c r="Q333" s="279"/>
      <c r="R333" s="279"/>
      <c r="S333" s="279"/>
      <c r="T333" s="280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81" t="s">
        <v>167</v>
      </c>
      <c r="AU333" s="281" t="s">
        <v>88</v>
      </c>
      <c r="AV333" s="14" t="s">
        <v>88</v>
      </c>
      <c r="AW333" s="14" t="s">
        <v>32</v>
      </c>
      <c r="AX333" s="14" t="s">
        <v>86</v>
      </c>
      <c r="AY333" s="281" t="s">
        <v>158</v>
      </c>
    </row>
    <row r="334" spans="1:65" s="2" customFormat="1" ht="14.4" customHeight="1">
      <c r="A334" s="41"/>
      <c r="B334" s="42"/>
      <c r="C334" s="247" t="s">
        <v>644</v>
      </c>
      <c r="D334" s="247" t="s">
        <v>161</v>
      </c>
      <c r="E334" s="248" t="s">
        <v>645</v>
      </c>
      <c r="F334" s="249" t="s">
        <v>646</v>
      </c>
      <c r="G334" s="250" t="s">
        <v>236</v>
      </c>
      <c r="H334" s="251">
        <v>3</v>
      </c>
      <c r="I334" s="252"/>
      <c r="J334" s="253">
        <f>ROUND(I334*H334,2)</f>
        <v>0</v>
      </c>
      <c r="K334" s="254"/>
      <c r="L334" s="44"/>
      <c r="M334" s="255" t="s">
        <v>1</v>
      </c>
      <c r="N334" s="256" t="s">
        <v>43</v>
      </c>
      <c r="O334" s="94"/>
      <c r="P334" s="257">
        <f>O334*H334</f>
        <v>0</v>
      </c>
      <c r="Q334" s="257">
        <v>0</v>
      </c>
      <c r="R334" s="257">
        <f>Q334*H334</f>
        <v>0</v>
      </c>
      <c r="S334" s="257">
        <v>0</v>
      </c>
      <c r="T334" s="258">
        <f>S334*H334</f>
        <v>0</v>
      </c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R334" s="259" t="s">
        <v>233</v>
      </c>
      <c r="AT334" s="259" t="s">
        <v>161</v>
      </c>
      <c r="AU334" s="259" t="s">
        <v>88</v>
      </c>
      <c r="AY334" s="18" t="s">
        <v>158</v>
      </c>
      <c r="BE334" s="146">
        <f>IF(N334="základní",J334,0)</f>
        <v>0</v>
      </c>
      <c r="BF334" s="146">
        <f>IF(N334="snížená",J334,0)</f>
        <v>0</v>
      </c>
      <c r="BG334" s="146">
        <f>IF(N334="zákl. přenesená",J334,0)</f>
        <v>0</v>
      </c>
      <c r="BH334" s="146">
        <f>IF(N334="sníž. přenesená",J334,0)</f>
        <v>0</v>
      </c>
      <c r="BI334" s="146">
        <f>IF(N334="nulová",J334,0)</f>
        <v>0</v>
      </c>
      <c r="BJ334" s="18" t="s">
        <v>86</v>
      </c>
      <c r="BK334" s="146">
        <f>ROUND(I334*H334,2)</f>
        <v>0</v>
      </c>
      <c r="BL334" s="18" t="s">
        <v>233</v>
      </c>
      <c r="BM334" s="259" t="s">
        <v>647</v>
      </c>
    </row>
    <row r="335" spans="1:51" s="13" customFormat="1" ht="12">
      <c r="A335" s="13"/>
      <c r="B335" s="260"/>
      <c r="C335" s="261"/>
      <c r="D335" s="262" t="s">
        <v>167</v>
      </c>
      <c r="E335" s="263" t="s">
        <v>1</v>
      </c>
      <c r="F335" s="264" t="s">
        <v>648</v>
      </c>
      <c r="G335" s="261"/>
      <c r="H335" s="263" t="s">
        <v>1</v>
      </c>
      <c r="I335" s="265"/>
      <c r="J335" s="261"/>
      <c r="K335" s="261"/>
      <c r="L335" s="266"/>
      <c r="M335" s="267"/>
      <c r="N335" s="268"/>
      <c r="O335" s="268"/>
      <c r="P335" s="268"/>
      <c r="Q335" s="268"/>
      <c r="R335" s="268"/>
      <c r="S335" s="268"/>
      <c r="T335" s="269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70" t="s">
        <v>167</v>
      </c>
      <c r="AU335" s="270" t="s">
        <v>88</v>
      </c>
      <c r="AV335" s="13" t="s">
        <v>86</v>
      </c>
      <c r="AW335" s="13" t="s">
        <v>32</v>
      </c>
      <c r="AX335" s="13" t="s">
        <v>78</v>
      </c>
      <c r="AY335" s="270" t="s">
        <v>158</v>
      </c>
    </row>
    <row r="336" spans="1:51" s="13" customFormat="1" ht="12">
      <c r="A336" s="13"/>
      <c r="B336" s="260"/>
      <c r="C336" s="261"/>
      <c r="D336" s="262" t="s">
        <v>167</v>
      </c>
      <c r="E336" s="263" t="s">
        <v>1</v>
      </c>
      <c r="F336" s="264" t="s">
        <v>649</v>
      </c>
      <c r="G336" s="261"/>
      <c r="H336" s="263" t="s">
        <v>1</v>
      </c>
      <c r="I336" s="265"/>
      <c r="J336" s="261"/>
      <c r="K336" s="261"/>
      <c r="L336" s="266"/>
      <c r="M336" s="267"/>
      <c r="N336" s="268"/>
      <c r="O336" s="268"/>
      <c r="P336" s="268"/>
      <c r="Q336" s="268"/>
      <c r="R336" s="268"/>
      <c r="S336" s="268"/>
      <c r="T336" s="269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70" t="s">
        <v>167</v>
      </c>
      <c r="AU336" s="270" t="s">
        <v>88</v>
      </c>
      <c r="AV336" s="13" t="s">
        <v>86</v>
      </c>
      <c r="AW336" s="13" t="s">
        <v>32</v>
      </c>
      <c r="AX336" s="13" t="s">
        <v>78</v>
      </c>
      <c r="AY336" s="270" t="s">
        <v>158</v>
      </c>
    </row>
    <row r="337" spans="1:51" s="14" customFormat="1" ht="12">
      <c r="A337" s="14"/>
      <c r="B337" s="271"/>
      <c r="C337" s="272"/>
      <c r="D337" s="262" t="s">
        <v>167</v>
      </c>
      <c r="E337" s="273" t="s">
        <v>1</v>
      </c>
      <c r="F337" s="274" t="s">
        <v>175</v>
      </c>
      <c r="G337" s="272"/>
      <c r="H337" s="275">
        <v>3</v>
      </c>
      <c r="I337" s="276"/>
      <c r="J337" s="272"/>
      <c r="K337" s="272"/>
      <c r="L337" s="277"/>
      <c r="M337" s="278"/>
      <c r="N337" s="279"/>
      <c r="O337" s="279"/>
      <c r="P337" s="279"/>
      <c r="Q337" s="279"/>
      <c r="R337" s="279"/>
      <c r="S337" s="279"/>
      <c r="T337" s="280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81" t="s">
        <v>167</v>
      </c>
      <c r="AU337" s="281" t="s">
        <v>88</v>
      </c>
      <c r="AV337" s="14" t="s">
        <v>88</v>
      </c>
      <c r="AW337" s="14" t="s">
        <v>32</v>
      </c>
      <c r="AX337" s="14" t="s">
        <v>86</v>
      </c>
      <c r="AY337" s="281" t="s">
        <v>158</v>
      </c>
    </row>
    <row r="338" spans="1:65" s="2" customFormat="1" ht="24.15" customHeight="1">
      <c r="A338" s="41"/>
      <c r="B338" s="42"/>
      <c r="C338" s="293" t="s">
        <v>650</v>
      </c>
      <c r="D338" s="293" t="s">
        <v>200</v>
      </c>
      <c r="E338" s="294" t="s">
        <v>651</v>
      </c>
      <c r="F338" s="295" t="s">
        <v>652</v>
      </c>
      <c r="G338" s="296" t="s">
        <v>164</v>
      </c>
      <c r="H338" s="297">
        <v>3</v>
      </c>
      <c r="I338" s="298"/>
      <c r="J338" s="299">
        <f>ROUND(I338*H338,2)</f>
        <v>0</v>
      </c>
      <c r="K338" s="300"/>
      <c r="L338" s="301"/>
      <c r="M338" s="302" t="s">
        <v>1</v>
      </c>
      <c r="N338" s="303" t="s">
        <v>43</v>
      </c>
      <c r="O338" s="94"/>
      <c r="P338" s="257">
        <f>O338*H338</f>
        <v>0</v>
      </c>
      <c r="Q338" s="257">
        <v>0</v>
      </c>
      <c r="R338" s="257">
        <f>Q338*H338</f>
        <v>0</v>
      </c>
      <c r="S338" s="257">
        <v>0</v>
      </c>
      <c r="T338" s="258">
        <f>S338*H338</f>
        <v>0</v>
      </c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R338" s="259" t="s">
        <v>420</v>
      </c>
      <c r="AT338" s="259" t="s">
        <v>200</v>
      </c>
      <c r="AU338" s="259" t="s">
        <v>88</v>
      </c>
      <c r="AY338" s="18" t="s">
        <v>158</v>
      </c>
      <c r="BE338" s="146">
        <f>IF(N338="základní",J338,0)</f>
        <v>0</v>
      </c>
      <c r="BF338" s="146">
        <f>IF(N338="snížená",J338,0)</f>
        <v>0</v>
      </c>
      <c r="BG338" s="146">
        <f>IF(N338="zákl. přenesená",J338,0)</f>
        <v>0</v>
      </c>
      <c r="BH338" s="146">
        <f>IF(N338="sníž. přenesená",J338,0)</f>
        <v>0</v>
      </c>
      <c r="BI338" s="146">
        <f>IF(N338="nulová",J338,0)</f>
        <v>0</v>
      </c>
      <c r="BJ338" s="18" t="s">
        <v>86</v>
      </c>
      <c r="BK338" s="146">
        <f>ROUND(I338*H338,2)</f>
        <v>0</v>
      </c>
      <c r="BL338" s="18" t="s">
        <v>233</v>
      </c>
      <c r="BM338" s="259" t="s">
        <v>653</v>
      </c>
    </row>
    <row r="339" spans="1:51" s="14" customFormat="1" ht="12">
      <c r="A339" s="14"/>
      <c r="B339" s="271"/>
      <c r="C339" s="272"/>
      <c r="D339" s="262" t="s">
        <v>167</v>
      </c>
      <c r="E339" s="273" t="s">
        <v>1</v>
      </c>
      <c r="F339" s="274" t="s">
        <v>175</v>
      </c>
      <c r="G339" s="272"/>
      <c r="H339" s="275">
        <v>3</v>
      </c>
      <c r="I339" s="276"/>
      <c r="J339" s="272"/>
      <c r="K339" s="272"/>
      <c r="L339" s="277"/>
      <c r="M339" s="278"/>
      <c r="N339" s="279"/>
      <c r="O339" s="279"/>
      <c r="P339" s="279"/>
      <c r="Q339" s="279"/>
      <c r="R339" s="279"/>
      <c r="S339" s="279"/>
      <c r="T339" s="280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81" t="s">
        <v>167</v>
      </c>
      <c r="AU339" s="281" t="s">
        <v>88</v>
      </c>
      <c r="AV339" s="14" t="s">
        <v>88</v>
      </c>
      <c r="AW339" s="14" t="s">
        <v>32</v>
      </c>
      <c r="AX339" s="14" t="s">
        <v>86</v>
      </c>
      <c r="AY339" s="281" t="s">
        <v>158</v>
      </c>
    </row>
    <row r="340" spans="1:65" s="2" customFormat="1" ht="14.4" customHeight="1">
      <c r="A340" s="41"/>
      <c r="B340" s="42"/>
      <c r="C340" s="293" t="s">
        <v>654</v>
      </c>
      <c r="D340" s="293" t="s">
        <v>200</v>
      </c>
      <c r="E340" s="294" t="s">
        <v>655</v>
      </c>
      <c r="F340" s="295" t="s">
        <v>656</v>
      </c>
      <c r="G340" s="296" t="s">
        <v>164</v>
      </c>
      <c r="H340" s="297">
        <v>3</v>
      </c>
      <c r="I340" s="298"/>
      <c r="J340" s="299">
        <f>ROUND(I340*H340,2)</f>
        <v>0</v>
      </c>
      <c r="K340" s="300"/>
      <c r="L340" s="301"/>
      <c r="M340" s="302" t="s">
        <v>1</v>
      </c>
      <c r="N340" s="303" t="s">
        <v>43</v>
      </c>
      <c r="O340" s="94"/>
      <c r="P340" s="257">
        <f>O340*H340</f>
        <v>0</v>
      </c>
      <c r="Q340" s="257">
        <v>0</v>
      </c>
      <c r="R340" s="257">
        <f>Q340*H340</f>
        <v>0</v>
      </c>
      <c r="S340" s="257">
        <v>0</v>
      </c>
      <c r="T340" s="258">
        <f>S340*H340</f>
        <v>0</v>
      </c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R340" s="259" t="s">
        <v>420</v>
      </c>
      <c r="AT340" s="259" t="s">
        <v>200</v>
      </c>
      <c r="AU340" s="259" t="s">
        <v>88</v>
      </c>
      <c r="AY340" s="18" t="s">
        <v>158</v>
      </c>
      <c r="BE340" s="146">
        <f>IF(N340="základní",J340,0)</f>
        <v>0</v>
      </c>
      <c r="BF340" s="146">
        <f>IF(N340="snížená",J340,0)</f>
        <v>0</v>
      </c>
      <c r="BG340" s="146">
        <f>IF(N340="zákl. přenesená",J340,0)</f>
        <v>0</v>
      </c>
      <c r="BH340" s="146">
        <f>IF(N340="sníž. přenesená",J340,0)</f>
        <v>0</v>
      </c>
      <c r="BI340" s="146">
        <f>IF(N340="nulová",J340,0)</f>
        <v>0</v>
      </c>
      <c r="BJ340" s="18" t="s">
        <v>86</v>
      </c>
      <c r="BK340" s="146">
        <f>ROUND(I340*H340,2)</f>
        <v>0</v>
      </c>
      <c r="BL340" s="18" t="s">
        <v>233</v>
      </c>
      <c r="BM340" s="259" t="s">
        <v>657</v>
      </c>
    </row>
    <row r="341" spans="1:65" s="2" customFormat="1" ht="14.4" customHeight="1">
      <c r="A341" s="41"/>
      <c r="B341" s="42"/>
      <c r="C341" s="293" t="s">
        <v>658</v>
      </c>
      <c r="D341" s="293" t="s">
        <v>200</v>
      </c>
      <c r="E341" s="294" t="s">
        <v>659</v>
      </c>
      <c r="F341" s="295" t="s">
        <v>660</v>
      </c>
      <c r="G341" s="296" t="s">
        <v>164</v>
      </c>
      <c r="H341" s="297">
        <v>3</v>
      </c>
      <c r="I341" s="298"/>
      <c r="J341" s="299">
        <f>ROUND(I341*H341,2)</f>
        <v>0</v>
      </c>
      <c r="K341" s="300"/>
      <c r="L341" s="301"/>
      <c r="M341" s="302" t="s">
        <v>1</v>
      </c>
      <c r="N341" s="303" t="s">
        <v>43</v>
      </c>
      <c r="O341" s="94"/>
      <c r="P341" s="257">
        <f>O341*H341</f>
        <v>0</v>
      </c>
      <c r="Q341" s="257">
        <v>0</v>
      </c>
      <c r="R341" s="257">
        <f>Q341*H341</f>
        <v>0</v>
      </c>
      <c r="S341" s="257">
        <v>0</v>
      </c>
      <c r="T341" s="258">
        <f>S341*H341</f>
        <v>0</v>
      </c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R341" s="259" t="s">
        <v>420</v>
      </c>
      <c r="AT341" s="259" t="s">
        <v>200</v>
      </c>
      <c r="AU341" s="259" t="s">
        <v>88</v>
      </c>
      <c r="AY341" s="18" t="s">
        <v>158</v>
      </c>
      <c r="BE341" s="146">
        <f>IF(N341="základní",J341,0)</f>
        <v>0</v>
      </c>
      <c r="BF341" s="146">
        <f>IF(N341="snížená",J341,0)</f>
        <v>0</v>
      </c>
      <c r="BG341" s="146">
        <f>IF(N341="zákl. přenesená",J341,0)</f>
        <v>0</v>
      </c>
      <c r="BH341" s="146">
        <f>IF(N341="sníž. přenesená",J341,0)</f>
        <v>0</v>
      </c>
      <c r="BI341" s="146">
        <f>IF(N341="nulová",J341,0)</f>
        <v>0</v>
      </c>
      <c r="BJ341" s="18" t="s">
        <v>86</v>
      </c>
      <c r="BK341" s="146">
        <f>ROUND(I341*H341,2)</f>
        <v>0</v>
      </c>
      <c r="BL341" s="18" t="s">
        <v>233</v>
      </c>
      <c r="BM341" s="259" t="s">
        <v>661</v>
      </c>
    </row>
    <row r="342" spans="1:65" s="2" customFormat="1" ht="14.4" customHeight="1">
      <c r="A342" s="41"/>
      <c r="B342" s="42"/>
      <c r="C342" s="293" t="s">
        <v>662</v>
      </c>
      <c r="D342" s="293" t="s">
        <v>200</v>
      </c>
      <c r="E342" s="294" t="s">
        <v>663</v>
      </c>
      <c r="F342" s="295" t="s">
        <v>664</v>
      </c>
      <c r="G342" s="296" t="s">
        <v>164</v>
      </c>
      <c r="H342" s="297">
        <v>3</v>
      </c>
      <c r="I342" s="298"/>
      <c r="J342" s="299">
        <f>ROUND(I342*H342,2)</f>
        <v>0</v>
      </c>
      <c r="K342" s="300"/>
      <c r="L342" s="301"/>
      <c r="M342" s="302" t="s">
        <v>1</v>
      </c>
      <c r="N342" s="303" t="s">
        <v>43</v>
      </c>
      <c r="O342" s="94"/>
      <c r="P342" s="257">
        <f>O342*H342</f>
        <v>0</v>
      </c>
      <c r="Q342" s="257">
        <v>0</v>
      </c>
      <c r="R342" s="257">
        <f>Q342*H342</f>
        <v>0</v>
      </c>
      <c r="S342" s="257">
        <v>0</v>
      </c>
      <c r="T342" s="258">
        <f>S342*H342</f>
        <v>0</v>
      </c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R342" s="259" t="s">
        <v>420</v>
      </c>
      <c r="AT342" s="259" t="s">
        <v>200</v>
      </c>
      <c r="AU342" s="259" t="s">
        <v>88</v>
      </c>
      <c r="AY342" s="18" t="s">
        <v>158</v>
      </c>
      <c r="BE342" s="146">
        <f>IF(N342="základní",J342,0)</f>
        <v>0</v>
      </c>
      <c r="BF342" s="146">
        <f>IF(N342="snížená",J342,0)</f>
        <v>0</v>
      </c>
      <c r="BG342" s="146">
        <f>IF(N342="zákl. přenesená",J342,0)</f>
        <v>0</v>
      </c>
      <c r="BH342" s="146">
        <f>IF(N342="sníž. přenesená",J342,0)</f>
        <v>0</v>
      </c>
      <c r="BI342" s="146">
        <f>IF(N342="nulová",J342,0)</f>
        <v>0</v>
      </c>
      <c r="BJ342" s="18" t="s">
        <v>86</v>
      </c>
      <c r="BK342" s="146">
        <f>ROUND(I342*H342,2)</f>
        <v>0</v>
      </c>
      <c r="BL342" s="18" t="s">
        <v>233</v>
      </c>
      <c r="BM342" s="259" t="s">
        <v>665</v>
      </c>
    </row>
    <row r="343" spans="1:51" s="14" customFormat="1" ht="12">
      <c r="A343" s="14"/>
      <c r="B343" s="271"/>
      <c r="C343" s="272"/>
      <c r="D343" s="262" t="s">
        <v>167</v>
      </c>
      <c r="E343" s="273" t="s">
        <v>1</v>
      </c>
      <c r="F343" s="274" t="s">
        <v>175</v>
      </c>
      <c r="G343" s="272"/>
      <c r="H343" s="275">
        <v>3</v>
      </c>
      <c r="I343" s="276"/>
      <c r="J343" s="272"/>
      <c r="K343" s="272"/>
      <c r="L343" s="277"/>
      <c r="M343" s="278"/>
      <c r="N343" s="279"/>
      <c r="O343" s="279"/>
      <c r="P343" s="279"/>
      <c r="Q343" s="279"/>
      <c r="R343" s="279"/>
      <c r="S343" s="279"/>
      <c r="T343" s="280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81" t="s">
        <v>167</v>
      </c>
      <c r="AU343" s="281" t="s">
        <v>88</v>
      </c>
      <c r="AV343" s="14" t="s">
        <v>88</v>
      </c>
      <c r="AW343" s="14" t="s">
        <v>32</v>
      </c>
      <c r="AX343" s="14" t="s">
        <v>86</v>
      </c>
      <c r="AY343" s="281" t="s">
        <v>158</v>
      </c>
    </row>
    <row r="344" spans="1:65" s="2" customFormat="1" ht="14.4" customHeight="1">
      <c r="A344" s="41"/>
      <c r="B344" s="42"/>
      <c r="C344" s="293" t="s">
        <v>666</v>
      </c>
      <c r="D344" s="293" t="s">
        <v>200</v>
      </c>
      <c r="E344" s="294" t="s">
        <v>667</v>
      </c>
      <c r="F344" s="295" t="s">
        <v>668</v>
      </c>
      <c r="G344" s="296" t="s">
        <v>164</v>
      </c>
      <c r="H344" s="297">
        <v>3</v>
      </c>
      <c r="I344" s="298"/>
      <c r="J344" s="299">
        <f>ROUND(I344*H344,2)</f>
        <v>0</v>
      </c>
      <c r="K344" s="300"/>
      <c r="L344" s="301"/>
      <c r="M344" s="302" t="s">
        <v>1</v>
      </c>
      <c r="N344" s="303" t="s">
        <v>43</v>
      </c>
      <c r="O344" s="94"/>
      <c r="P344" s="257">
        <f>O344*H344</f>
        <v>0</v>
      </c>
      <c r="Q344" s="257">
        <v>0</v>
      </c>
      <c r="R344" s="257">
        <f>Q344*H344</f>
        <v>0</v>
      </c>
      <c r="S344" s="257">
        <v>0</v>
      </c>
      <c r="T344" s="258">
        <f>S344*H344</f>
        <v>0</v>
      </c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R344" s="259" t="s">
        <v>420</v>
      </c>
      <c r="AT344" s="259" t="s">
        <v>200</v>
      </c>
      <c r="AU344" s="259" t="s">
        <v>88</v>
      </c>
      <c r="AY344" s="18" t="s">
        <v>158</v>
      </c>
      <c r="BE344" s="146">
        <f>IF(N344="základní",J344,0)</f>
        <v>0</v>
      </c>
      <c r="BF344" s="146">
        <f>IF(N344="snížená",J344,0)</f>
        <v>0</v>
      </c>
      <c r="BG344" s="146">
        <f>IF(N344="zákl. přenesená",J344,0)</f>
        <v>0</v>
      </c>
      <c r="BH344" s="146">
        <f>IF(N344="sníž. přenesená",J344,0)</f>
        <v>0</v>
      </c>
      <c r="BI344" s="146">
        <f>IF(N344="nulová",J344,0)</f>
        <v>0</v>
      </c>
      <c r="BJ344" s="18" t="s">
        <v>86</v>
      </c>
      <c r="BK344" s="146">
        <f>ROUND(I344*H344,2)</f>
        <v>0</v>
      </c>
      <c r="BL344" s="18" t="s">
        <v>233</v>
      </c>
      <c r="BM344" s="259" t="s">
        <v>669</v>
      </c>
    </row>
    <row r="345" spans="1:51" s="14" customFormat="1" ht="12">
      <c r="A345" s="14"/>
      <c r="B345" s="271"/>
      <c r="C345" s="272"/>
      <c r="D345" s="262" t="s">
        <v>167</v>
      </c>
      <c r="E345" s="273" t="s">
        <v>1</v>
      </c>
      <c r="F345" s="274" t="s">
        <v>175</v>
      </c>
      <c r="G345" s="272"/>
      <c r="H345" s="275">
        <v>3</v>
      </c>
      <c r="I345" s="276"/>
      <c r="J345" s="272"/>
      <c r="K345" s="272"/>
      <c r="L345" s="277"/>
      <c r="M345" s="278"/>
      <c r="N345" s="279"/>
      <c r="O345" s="279"/>
      <c r="P345" s="279"/>
      <c r="Q345" s="279"/>
      <c r="R345" s="279"/>
      <c r="S345" s="279"/>
      <c r="T345" s="280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81" t="s">
        <v>167</v>
      </c>
      <c r="AU345" s="281" t="s">
        <v>88</v>
      </c>
      <c r="AV345" s="14" t="s">
        <v>88</v>
      </c>
      <c r="AW345" s="14" t="s">
        <v>32</v>
      </c>
      <c r="AX345" s="14" t="s">
        <v>86</v>
      </c>
      <c r="AY345" s="281" t="s">
        <v>158</v>
      </c>
    </row>
    <row r="346" spans="1:65" s="2" customFormat="1" ht="14.4" customHeight="1">
      <c r="A346" s="41"/>
      <c r="B346" s="42"/>
      <c r="C346" s="293" t="s">
        <v>670</v>
      </c>
      <c r="D346" s="293" t="s">
        <v>200</v>
      </c>
      <c r="E346" s="294" t="s">
        <v>671</v>
      </c>
      <c r="F346" s="295" t="s">
        <v>672</v>
      </c>
      <c r="G346" s="296" t="s">
        <v>164</v>
      </c>
      <c r="H346" s="297">
        <v>6</v>
      </c>
      <c r="I346" s="298"/>
      <c r="J346" s="299">
        <f>ROUND(I346*H346,2)</f>
        <v>0</v>
      </c>
      <c r="K346" s="300"/>
      <c r="L346" s="301"/>
      <c r="M346" s="302" t="s">
        <v>1</v>
      </c>
      <c r="N346" s="303" t="s">
        <v>43</v>
      </c>
      <c r="O346" s="94"/>
      <c r="P346" s="257">
        <f>O346*H346</f>
        <v>0</v>
      </c>
      <c r="Q346" s="257">
        <v>0</v>
      </c>
      <c r="R346" s="257">
        <f>Q346*H346</f>
        <v>0</v>
      </c>
      <c r="S346" s="257">
        <v>0</v>
      </c>
      <c r="T346" s="258">
        <f>S346*H346</f>
        <v>0</v>
      </c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R346" s="259" t="s">
        <v>420</v>
      </c>
      <c r="AT346" s="259" t="s">
        <v>200</v>
      </c>
      <c r="AU346" s="259" t="s">
        <v>88</v>
      </c>
      <c r="AY346" s="18" t="s">
        <v>158</v>
      </c>
      <c r="BE346" s="146">
        <f>IF(N346="základní",J346,0)</f>
        <v>0</v>
      </c>
      <c r="BF346" s="146">
        <f>IF(N346="snížená",J346,0)</f>
        <v>0</v>
      </c>
      <c r="BG346" s="146">
        <f>IF(N346="zákl. přenesená",J346,0)</f>
        <v>0</v>
      </c>
      <c r="BH346" s="146">
        <f>IF(N346="sníž. přenesená",J346,0)</f>
        <v>0</v>
      </c>
      <c r="BI346" s="146">
        <f>IF(N346="nulová",J346,0)</f>
        <v>0</v>
      </c>
      <c r="BJ346" s="18" t="s">
        <v>86</v>
      </c>
      <c r="BK346" s="146">
        <f>ROUND(I346*H346,2)</f>
        <v>0</v>
      </c>
      <c r="BL346" s="18" t="s">
        <v>233</v>
      </c>
      <c r="BM346" s="259" t="s">
        <v>673</v>
      </c>
    </row>
    <row r="347" spans="1:51" s="14" customFormat="1" ht="12">
      <c r="A347" s="14"/>
      <c r="B347" s="271"/>
      <c r="C347" s="272"/>
      <c r="D347" s="262" t="s">
        <v>167</v>
      </c>
      <c r="E347" s="273" t="s">
        <v>1</v>
      </c>
      <c r="F347" s="274" t="s">
        <v>199</v>
      </c>
      <c r="G347" s="272"/>
      <c r="H347" s="275">
        <v>6</v>
      </c>
      <c r="I347" s="276"/>
      <c r="J347" s="272"/>
      <c r="K347" s="272"/>
      <c r="L347" s="277"/>
      <c r="M347" s="278"/>
      <c r="N347" s="279"/>
      <c r="O347" s="279"/>
      <c r="P347" s="279"/>
      <c r="Q347" s="279"/>
      <c r="R347" s="279"/>
      <c r="S347" s="279"/>
      <c r="T347" s="280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81" t="s">
        <v>167</v>
      </c>
      <c r="AU347" s="281" t="s">
        <v>88</v>
      </c>
      <c r="AV347" s="14" t="s">
        <v>88</v>
      </c>
      <c r="AW347" s="14" t="s">
        <v>32</v>
      </c>
      <c r="AX347" s="14" t="s">
        <v>86</v>
      </c>
      <c r="AY347" s="281" t="s">
        <v>158</v>
      </c>
    </row>
    <row r="348" spans="1:65" s="2" customFormat="1" ht="14.4" customHeight="1">
      <c r="A348" s="41"/>
      <c r="B348" s="42"/>
      <c r="C348" s="293" t="s">
        <v>674</v>
      </c>
      <c r="D348" s="293" t="s">
        <v>200</v>
      </c>
      <c r="E348" s="294" t="s">
        <v>675</v>
      </c>
      <c r="F348" s="295" t="s">
        <v>676</v>
      </c>
      <c r="G348" s="296" t="s">
        <v>164</v>
      </c>
      <c r="H348" s="297">
        <v>3</v>
      </c>
      <c r="I348" s="298"/>
      <c r="J348" s="299">
        <f>ROUND(I348*H348,2)</f>
        <v>0</v>
      </c>
      <c r="K348" s="300"/>
      <c r="L348" s="301"/>
      <c r="M348" s="302" t="s">
        <v>1</v>
      </c>
      <c r="N348" s="303" t="s">
        <v>43</v>
      </c>
      <c r="O348" s="94"/>
      <c r="P348" s="257">
        <f>O348*H348</f>
        <v>0</v>
      </c>
      <c r="Q348" s="257">
        <v>0</v>
      </c>
      <c r="R348" s="257">
        <f>Q348*H348</f>
        <v>0</v>
      </c>
      <c r="S348" s="257">
        <v>0</v>
      </c>
      <c r="T348" s="258">
        <f>S348*H348</f>
        <v>0</v>
      </c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R348" s="259" t="s">
        <v>420</v>
      </c>
      <c r="AT348" s="259" t="s">
        <v>200</v>
      </c>
      <c r="AU348" s="259" t="s">
        <v>88</v>
      </c>
      <c r="AY348" s="18" t="s">
        <v>158</v>
      </c>
      <c r="BE348" s="146">
        <f>IF(N348="základní",J348,0)</f>
        <v>0</v>
      </c>
      <c r="BF348" s="146">
        <f>IF(N348="snížená",J348,0)</f>
        <v>0</v>
      </c>
      <c r="BG348" s="146">
        <f>IF(N348="zákl. přenesená",J348,0)</f>
        <v>0</v>
      </c>
      <c r="BH348" s="146">
        <f>IF(N348="sníž. přenesená",J348,0)</f>
        <v>0</v>
      </c>
      <c r="BI348" s="146">
        <f>IF(N348="nulová",J348,0)</f>
        <v>0</v>
      </c>
      <c r="BJ348" s="18" t="s">
        <v>86</v>
      </c>
      <c r="BK348" s="146">
        <f>ROUND(I348*H348,2)</f>
        <v>0</v>
      </c>
      <c r="BL348" s="18" t="s">
        <v>233</v>
      </c>
      <c r="BM348" s="259" t="s">
        <v>677</v>
      </c>
    </row>
    <row r="349" spans="1:51" s="14" customFormat="1" ht="12">
      <c r="A349" s="14"/>
      <c r="B349" s="271"/>
      <c r="C349" s="272"/>
      <c r="D349" s="262" t="s">
        <v>167</v>
      </c>
      <c r="E349" s="273" t="s">
        <v>1</v>
      </c>
      <c r="F349" s="274" t="s">
        <v>175</v>
      </c>
      <c r="G349" s="272"/>
      <c r="H349" s="275">
        <v>3</v>
      </c>
      <c r="I349" s="276"/>
      <c r="J349" s="272"/>
      <c r="K349" s="272"/>
      <c r="L349" s="277"/>
      <c r="M349" s="278"/>
      <c r="N349" s="279"/>
      <c r="O349" s="279"/>
      <c r="P349" s="279"/>
      <c r="Q349" s="279"/>
      <c r="R349" s="279"/>
      <c r="S349" s="279"/>
      <c r="T349" s="280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81" t="s">
        <v>167</v>
      </c>
      <c r="AU349" s="281" t="s">
        <v>88</v>
      </c>
      <c r="AV349" s="14" t="s">
        <v>88</v>
      </c>
      <c r="AW349" s="14" t="s">
        <v>32</v>
      </c>
      <c r="AX349" s="14" t="s">
        <v>86</v>
      </c>
      <c r="AY349" s="281" t="s">
        <v>158</v>
      </c>
    </row>
    <row r="350" spans="1:65" s="2" customFormat="1" ht="14.4" customHeight="1">
      <c r="A350" s="41"/>
      <c r="B350" s="42"/>
      <c r="C350" s="293" t="s">
        <v>678</v>
      </c>
      <c r="D350" s="293" t="s">
        <v>200</v>
      </c>
      <c r="E350" s="294" t="s">
        <v>679</v>
      </c>
      <c r="F350" s="295" t="s">
        <v>680</v>
      </c>
      <c r="G350" s="296" t="s">
        <v>164</v>
      </c>
      <c r="H350" s="297">
        <v>3</v>
      </c>
      <c r="I350" s="298"/>
      <c r="J350" s="299">
        <f>ROUND(I350*H350,2)</f>
        <v>0</v>
      </c>
      <c r="K350" s="300"/>
      <c r="L350" s="301"/>
      <c r="M350" s="302" t="s">
        <v>1</v>
      </c>
      <c r="N350" s="303" t="s">
        <v>43</v>
      </c>
      <c r="O350" s="94"/>
      <c r="P350" s="257">
        <f>O350*H350</f>
        <v>0</v>
      </c>
      <c r="Q350" s="257">
        <v>0</v>
      </c>
      <c r="R350" s="257">
        <f>Q350*H350</f>
        <v>0</v>
      </c>
      <c r="S350" s="257">
        <v>0</v>
      </c>
      <c r="T350" s="258">
        <f>S350*H350</f>
        <v>0</v>
      </c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R350" s="259" t="s">
        <v>420</v>
      </c>
      <c r="AT350" s="259" t="s">
        <v>200</v>
      </c>
      <c r="AU350" s="259" t="s">
        <v>88</v>
      </c>
      <c r="AY350" s="18" t="s">
        <v>158</v>
      </c>
      <c r="BE350" s="146">
        <f>IF(N350="základní",J350,0)</f>
        <v>0</v>
      </c>
      <c r="BF350" s="146">
        <f>IF(N350="snížená",J350,0)</f>
        <v>0</v>
      </c>
      <c r="BG350" s="146">
        <f>IF(N350="zákl. přenesená",J350,0)</f>
        <v>0</v>
      </c>
      <c r="BH350" s="146">
        <f>IF(N350="sníž. přenesená",J350,0)</f>
        <v>0</v>
      </c>
      <c r="BI350" s="146">
        <f>IF(N350="nulová",J350,0)</f>
        <v>0</v>
      </c>
      <c r="BJ350" s="18" t="s">
        <v>86</v>
      </c>
      <c r="BK350" s="146">
        <f>ROUND(I350*H350,2)</f>
        <v>0</v>
      </c>
      <c r="BL350" s="18" t="s">
        <v>233</v>
      </c>
      <c r="BM350" s="259" t="s">
        <v>681</v>
      </c>
    </row>
    <row r="351" spans="1:51" s="14" customFormat="1" ht="12">
      <c r="A351" s="14"/>
      <c r="B351" s="271"/>
      <c r="C351" s="272"/>
      <c r="D351" s="262" t="s">
        <v>167</v>
      </c>
      <c r="E351" s="273" t="s">
        <v>1</v>
      </c>
      <c r="F351" s="274" t="s">
        <v>175</v>
      </c>
      <c r="G351" s="272"/>
      <c r="H351" s="275">
        <v>3</v>
      </c>
      <c r="I351" s="276"/>
      <c r="J351" s="272"/>
      <c r="K351" s="272"/>
      <c r="L351" s="277"/>
      <c r="M351" s="278"/>
      <c r="N351" s="279"/>
      <c r="O351" s="279"/>
      <c r="P351" s="279"/>
      <c r="Q351" s="279"/>
      <c r="R351" s="279"/>
      <c r="S351" s="279"/>
      <c r="T351" s="280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81" t="s">
        <v>167</v>
      </c>
      <c r="AU351" s="281" t="s">
        <v>88</v>
      </c>
      <c r="AV351" s="14" t="s">
        <v>88</v>
      </c>
      <c r="AW351" s="14" t="s">
        <v>32</v>
      </c>
      <c r="AX351" s="14" t="s">
        <v>86</v>
      </c>
      <c r="AY351" s="281" t="s">
        <v>158</v>
      </c>
    </row>
    <row r="352" spans="1:65" s="2" customFormat="1" ht="14.4" customHeight="1">
      <c r="A352" s="41"/>
      <c r="B352" s="42"/>
      <c r="C352" s="293" t="s">
        <v>682</v>
      </c>
      <c r="D352" s="293" t="s">
        <v>200</v>
      </c>
      <c r="E352" s="294" t="s">
        <v>683</v>
      </c>
      <c r="F352" s="295" t="s">
        <v>684</v>
      </c>
      <c r="G352" s="296" t="s">
        <v>164</v>
      </c>
      <c r="H352" s="297">
        <v>3</v>
      </c>
      <c r="I352" s="298"/>
      <c r="J352" s="299">
        <f>ROUND(I352*H352,2)</f>
        <v>0</v>
      </c>
      <c r="K352" s="300"/>
      <c r="L352" s="301"/>
      <c r="M352" s="302" t="s">
        <v>1</v>
      </c>
      <c r="N352" s="303" t="s">
        <v>43</v>
      </c>
      <c r="O352" s="94"/>
      <c r="P352" s="257">
        <f>O352*H352</f>
        <v>0</v>
      </c>
      <c r="Q352" s="257">
        <v>0</v>
      </c>
      <c r="R352" s="257">
        <f>Q352*H352</f>
        <v>0</v>
      </c>
      <c r="S352" s="257">
        <v>0</v>
      </c>
      <c r="T352" s="258">
        <f>S352*H352</f>
        <v>0</v>
      </c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R352" s="259" t="s">
        <v>420</v>
      </c>
      <c r="AT352" s="259" t="s">
        <v>200</v>
      </c>
      <c r="AU352" s="259" t="s">
        <v>88</v>
      </c>
      <c r="AY352" s="18" t="s">
        <v>158</v>
      </c>
      <c r="BE352" s="146">
        <f>IF(N352="základní",J352,0)</f>
        <v>0</v>
      </c>
      <c r="BF352" s="146">
        <f>IF(N352="snížená",J352,0)</f>
        <v>0</v>
      </c>
      <c r="BG352" s="146">
        <f>IF(N352="zákl. přenesená",J352,0)</f>
        <v>0</v>
      </c>
      <c r="BH352" s="146">
        <f>IF(N352="sníž. přenesená",J352,0)</f>
        <v>0</v>
      </c>
      <c r="BI352" s="146">
        <f>IF(N352="nulová",J352,0)</f>
        <v>0</v>
      </c>
      <c r="BJ352" s="18" t="s">
        <v>86</v>
      </c>
      <c r="BK352" s="146">
        <f>ROUND(I352*H352,2)</f>
        <v>0</v>
      </c>
      <c r="BL352" s="18" t="s">
        <v>233</v>
      </c>
      <c r="BM352" s="259" t="s">
        <v>685</v>
      </c>
    </row>
    <row r="353" spans="1:51" s="14" customFormat="1" ht="12">
      <c r="A353" s="14"/>
      <c r="B353" s="271"/>
      <c r="C353" s="272"/>
      <c r="D353" s="262" t="s">
        <v>167</v>
      </c>
      <c r="E353" s="273" t="s">
        <v>1</v>
      </c>
      <c r="F353" s="274" t="s">
        <v>175</v>
      </c>
      <c r="G353" s="272"/>
      <c r="H353" s="275">
        <v>3</v>
      </c>
      <c r="I353" s="276"/>
      <c r="J353" s="272"/>
      <c r="K353" s="272"/>
      <c r="L353" s="277"/>
      <c r="M353" s="278"/>
      <c r="N353" s="279"/>
      <c r="O353" s="279"/>
      <c r="P353" s="279"/>
      <c r="Q353" s="279"/>
      <c r="R353" s="279"/>
      <c r="S353" s="279"/>
      <c r="T353" s="280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81" t="s">
        <v>167</v>
      </c>
      <c r="AU353" s="281" t="s">
        <v>88</v>
      </c>
      <c r="AV353" s="14" t="s">
        <v>88</v>
      </c>
      <c r="AW353" s="14" t="s">
        <v>32</v>
      </c>
      <c r="AX353" s="14" t="s">
        <v>86</v>
      </c>
      <c r="AY353" s="281" t="s">
        <v>158</v>
      </c>
    </row>
    <row r="354" spans="1:65" s="2" customFormat="1" ht="14.4" customHeight="1">
      <c r="A354" s="41"/>
      <c r="B354" s="42"/>
      <c r="C354" s="293" t="s">
        <v>686</v>
      </c>
      <c r="D354" s="293" t="s">
        <v>200</v>
      </c>
      <c r="E354" s="294" t="s">
        <v>687</v>
      </c>
      <c r="F354" s="295" t="s">
        <v>688</v>
      </c>
      <c r="G354" s="296" t="s">
        <v>164</v>
      </c>
      <c r="H354" s="297">
        <v>9</v>
      </c>
      <c r="I354" s="298"/>
      <c r="J354" s="299">
        <f>ROUND(I354*H354,2)</f>
        <v>0</v>
      </c>
      <c r="K354" s="300"/>
      <c r="L354" s="301"/>
      <c r="M354" s="302" t="s">
        <v>1</v>
      </c>
      <c r="N354" s="303" t="s">
        <v>43</v>
      </c>
      <c r="O354" s="94"/>
      <c r="P354" s="257">
        <f>O354*H354</f>
        <v>0</v>
      </c>
      <c r="Q354" s="257">
        <v>0</v>
      </c>
      <c r="R354" s="257">
        <f>Q354*H354</f>
        <v>0</v>
      </c>
      <c r="S354" s="257">
        <v>0</v>
      </c>
      <c r="T354" s="258">
        <f>S354*H354</f>
        <v>0</v>
      </c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R354" s="259" t="s">
        <v>420</v>
      </c>
      <c r="AT354" s="259" t="s">
        <v>200</v>
      </c>
      <c r="AU354" s="259" t="s">
        <v>88</v>
      </c>
      <c r="AY354" s="18" t="s">
        <v>158</v>
      </c>
      <c r="BE354" s="146">
        <f>IF(N354="základní",J354,0)</f>
        <v>0</v>
      </c>
      <c r="BF354" s="146">
        <f>IF(N354="snížená",J354,0)</f>
        <v>0</v>
      </c>
      <c r="BG354" s="146">
        <f>IF(N354="zákl. přenesená",J354,0)</f>
        <v>0</v>
      </c>
      <c r="BH354" s="146">
        <f>IF(N354="sníž. přenesená",J354,0)</f>
        <v>0</v>
      </c>
      <c r="BI354" s="146">
        <f>IF(N354="nulová",J354,0)</f>
        <v>0</v>
      </c>
      <c r="BJ354" s="18" t="s">
        <v>86</v>
      </c>
      <c r="BK354" s="146">
        <f>ROUND(I354*H354,2)</f>
        <v>0</v>
      </c>
      <c r="BL354" s="18" t="s">
        <v>233</v>
      </c>
      <c r="BM354" s="259" t="s">
        <v>689</v>
      </c>
    </row>
    <row r="355" spans="1:51" s="14" customFormat="1" ht="12">
      <c r="A355" s="14"/>
      <c r="B355" s="271"/>
      <c r="C355" s="272"/>
      <c r="D355" s="262" t="s">
        <v>167</v>
      </c>
      <c r="E355" s="273" t="s">
        <v>1</v>
      </c>
      <c r="F355" s="274" t="s">
        <v>210</v>
      </c>
      <c r="G355" s="272"/>
      <c r="H355" s="275">
        <v>9</v>
      </c>
      <c r="I355" s="276"/>
      <c r="J355" s="272"/>
      <c r="K355" s="272"/>
      <c r="L355" s="277"/>
      <c r="M355" s="278"/>
      <c r="N355" s="279"/>
      <c r="O355" s="279"/>
      <c r="P355" s="279"/>
      <c r="Q355" s="279"/>
      <c r="R355" s="279"/>
      <c r="S355" s="279"/>
      <c r="T355" s="280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81" t="s">
        <v>167</v>
      </c>
      <c r="AU355" s="281" t="s">
        <v>88</v>
      </c>
      <c r="AV355" s="14" t="s">
        <v>88</v>
      </c>
      <c r="AW355" s="14" t="s">
        <v>32</v>
      </c>
      <c r="AX355" s="14" t="s">
        <v>86</v>
      </c>
      <c r="AY355" s="281" t="s">
        <v>158</v>
      </c>
    </row>
    <row r="356" spans="1:65" s="2" customFormat="1" ht="24.15" customHeight="1">
      <c r="A356" s="41"/>
      <c r="B356" s="42"/>
      <c r="C356" s="293" t="s">
        <v>690</v>
      </c>
      <c r="D356" s="293" t="s">
        <v>200</v>
      </c>
      <c r="E356" s="294" t="s">
        <v>691</v>
      </c>
      <c r="F356" s="295" t="s">
        <v>692</v>
      </c>
      <c r="G356" s="296" t="s">
        <v>164</v>
      </c>
      <c r="H356" s="297">
        <v>3</v>
      </c>
      <c r="I356" s="298"/>
      <c r="J356" s="299">
        <f>ROUND(I356*H356,2)</f>
        <v>0</v>
      </c>
      <c r="K356" s="300"/>
      <c r="L356" s="301"/>
      <c r="M356" s="302" t="s">
        <v>1</v>
      </c>
      <c r="N356" s="303" t="s">
        <v>43</v>
      </c>
      <c r="O356" s="94"/>
      <c r="P356" s="257">
        <f>O356*H356</f>
        <v>0</v>
      </c>
      <c r="Q356" s="257">
        <v>0</v>
      </c>
      <c r="R356" s="257">
        <f>Q356*H356</f>
        <v>0</v>
      </c>
      <c r="S356" s="257">
        <v>0</v>
      </c>
      <c r="T356" s="258">
        <f>S356*H356</f>
        <v>0</v>
      </c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R356" s="259" t="s">
        <v>420</v>
      </c>
      <c r="AT356" s="259" t="s">
        <v>200</v>
      </c>
      <c r="AU356" s="259" t="s">
        <v>88</v>
      </c>
      <c r="AY356" s="18" t="s">
        <v>158</v>
      </c>
      <c r="BE356" s="146">
        <f>IF(N356="základní",J356,0)</f>
        <v>0</v>
      </c>
      <c r="BF356" s="146">
        <f>IF(N356="snížená",J356,0)</f>
        <v>0</v>
      </c>
      <c r="BG356" s="146">
        <f>IF(N356="zákl. přenesená",J356,0)</f>
        <v>0</v>
      </c>
      <c r="BH356" s="146">
        <f>IF(N356="sníž. přenesená",J356,0)</f>
        <v>0</v>
      </c>
      <c r="BI356" s="146">
        <f>IF(N356="nulová",J356,0)</f>
        <v>0</v>
      </c>
      <c r="BJ356" s="18" t="s">
        <v>86</v>
      </c>
      <c r="BK356" s="146">
        <f>ROUND(I356*H356,2)</f>
        <v>0</v>
      </c>
      <c r="BL356" s="18" t="s">
        <v>233</v>
      </c>
      <c r="BM356" s="259" t="s">
        <v>693</v>
      </c>
    </row>
    <row r="357" spans="1:51" s="14" customFormat="1" ht="12">
      <c r="A357" s="14"/>
      <c r="B357" s="271"/>
      <c r="C357" s="272"/>
      <c r="D357" s="262" t="s">
        <v>167</v>
      </c>
      <c r="E357" s="273" t="s">
        <v>1</v>
      </c>
      <c r="F357" s="274" t="s">
        <v>175</v>
      </c>
      <c r="G357" s="272"/>
      <c r="H357" s="275">
        <v>3</v>
      </c>
      <c r="I357" s="276"/>
      <c r="J357" s="272"/>
      <c r="K357" s="272"/>
      <c r="L357" s="277"/>
      <c r="M357" s="278"/>
      <c r="N357" s="279"/>
      <c r="O357" s="279"/>
      <c r="P357" s="279"/>
      <c r="Q357" s="279"/>
      <c r="R357" s="279"/>
      <c r="S357" s="279"/>
      <c r="T357" s="280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81" t="s">
        <v>167</v>
      </c>
      <c r="AU357" s="281" t="s">
        <v>88</v>
      </c>
      <c r="AV357" s="14" t="s">
        <v>88</v>
      </c>
      <c r="AW357" s="14" t="s">
        <v>32</v>
      </c>
      <c r="AX357" s="14" t="s">
        <v>86</v>
      </c>
      <c r="AY357" s="281" t="s">
        <v>158</v>
      </c>
    </row>
    <row r="358" spans="1:65" s="2" customFormat="1" ht="14.4" customHeight="1">
      <c r="A358" s="41"/>
      <c r="B358" s="42"/>
      <c r="C358" s="293" t="s">
        <v>694</v>
      </c>
      <c r="D358" s="293" t="s">
        <v>200</v>
      </c>
      <c r="E358" s="294" t="s">
        <v>695</v>
      </c>
      <c r="F358" s="295" t="s">
        <v>696</v>
      </c>
      <c r="G358" s="296" t="s">
        <v>164</v>
      </c>
      <c r="H358" s="297">
        <v>9</v>
      </c>
      <c r="I358" s="298"/>
      <c r="J358" s="299">
        <f>ROUND(I358*H358,2)</f>
        <v>0</v>
      </c>
      <c r="K358" s="300"/>
      <c r="L358" s="301"/>
      <c r="M358" s="302" t="s">
        <v>1</v>
      </c>
      <c r="N358" s="303" t="s">
        <v>43</v>
      </c>
      <c r="O358" s="94"/>
      <c r="P358" s="257">
        <f>O358*H358</f>
        <v>0</v>
      </c>
      <c r="Q358" s="257">
        <v>0</v>
      </c>
      <c r="R358" s="257">
        <f>Q358*H358</f>
        <v>0</v>
      </c>
      <c r="S358" s="257">
        <v>0</v>
      </c>
      <c r="T358" s="258">
        <f>S358*H358</f>
        <v>0</v>
      </c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R358" s="259" t="s">
        <v>420</v>
      </c>
      <c r="AT358" s="259" t="s">
        <v>200</v>
      </c>
      <c r="AU358" s="259" t="s">
        <v>88</v>
      </c>
      <c r="AY358" s="18" t="s">
        <v>158</v>
      </c>
      <c r="BE358" s="146">
        <f>IF(N358="základní",J358,0)</f>
        <v>0</v>
      </c>
      <c r="BF358" s="146">
        <f>IF(N358="snížená",J358,0)</f>
        <v>0</v>
      </c>
      <c r="BG358" s="146">
        <f>IF(N358="zákl. přenesená",J358,0)</f>
        <v>0</v>
      </c>
      <c r="BH358" s="146">
        <f>IF(N358="sníž. přenesená",J358,0)</f>
        <v>0</v>
      </c>
      <c r="BI358" s="146">
        <f>IF(N358="nulová",J358,0)</f>
        <v>0</v>
      </c>
      <c r="BJ358" s="18" t="s">
        <v>86</v>
      </c>
      <c r="BK358" s="146">
        <f>ROUND(I358*H358,2)</f>
        <v>0</v>
      </c>
      <c r="BL358" s="18" t="s">
        <v>233</v>
      </c>
      <c r="BM358" s="259" t="s">
        <v>697</v>
      </c>
    </row>
    <row r="359" spans="1:51" s="14" customFormat="1" ht="12">
      <c r="A359" s="14"/>
      <c r="B359" s="271"/>
      <c r="C359" s="272"/>
      <c r="D359" s="262" t="s">
        <v>167</v>
      </c>
      <c r="E359" s="273" t="s">
        <v>1</v>
      </c>
      <c r="F359" s="274" t="s">
        <v>210</v>
      </c>
      <c r="G359" s="272"/>
      <c r="H359" s="275">
        <v>9</v>
      </c>
      <c r="I359" s="276"/>
      <c r="J359" s="272"/>
      <c r="K359" s="272"/>
      <c r="L359" s="277"/>
      <c r="M359" s="278"/>
      <c r="N359" s="279"/>
      <c r="O359" s="279"/>
      <c r="P359" s="279"/>
      <c r="Q359" s="279"/>
      <c r="R359" s="279"/>
      <c r="S359" s="279"/>
      <c r="T359" s="280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81" t="s">
        <v>167</v>
      </c>
      <c r="AU359" s="281" t="s">
        <v>88</v>
      </c>
      <c r="AV359" s="14" t="s">
        <v>88</v>
      </c>
      <c r="AW359" s="14" t="s">
        <v>32</v>
      </c>
      <c r="AX359" s="14" t="s">
        <v>86</v>
      </c>
      <c r="AY359" s="281" t="s">
        <v>158</v>
      </c>
    </row>
    <row r="360" spans="1:65" s="2" customFormat="1" ht="14.4" customHeight="1">
      <c r="A360" s="41"/>
      <c r="B360" s="42"/>
      <c r="C360" s="293" t="s">
        <v>698</v>
      </c>
      <c r="D360" s="293" t="s">
        <v>200</v>
      </c>
      <c r="E360" s="294" t="s">
        <v>699</v>
      </c>
      <c r="F360" s="295" t="s">
        <v>700</v>
      </c>
      <c r="G360" s="296" t="s">
        <v>164</v>
      </c>
      <c r="H360" s="297">
        <v>3</v>
      </c>
      <c r="I360" s="298"/>
      <c r="J360" s="299">
        <f>ROUND(I360*H360,2)</f>
        <v>0</v>
      </c>
      <c r="K360" s="300"/>
      <c r="L360" s="301"/>
      <c r="M360" s="302" t="s">
        <v>1</v>
      </c>
      <c r="N360" s="303" t="s">
        <v>43</v>
      </c>
      <c r="O360" s="94"/>
      <c r="P360" s="257">
        <f>O360*H360</f>
        <v>0</v>
      </c>
      <c r="Q360" s="257">
        <v>0</v>
      </c>
      <c r="R360" s="257">
        <f>Q360*H360</f>
        <v>0</v>
      </c>
      <c r="S360" s="257">
        <v>0</v>
      </c>
      <c r="T360" s="258">
        <f>S360*H360</f>
        <v>0</v>
      </c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R360" s="259" t="s">
        <v>420</v>
      </c>
      <c r="AT360" s="259" t="s">
        <v>200</v>
      </c>
      <c r="AU360" s="259" t="s">
        <v>88</v>
      </c>
      <c r="AY360" s="18" t="s">
        <v>158</v>
      </c>
      <c r="BE360" s="146">
        <f>IF(N360="základní",J360,0)</f>
        <v>0</v>
      </c>
      <c r="BF360" s="146">
        <f>IF(N360="snížená",J360,0)</f>
        <v>0</v>
      </c>
      <c r="BG360" s="146">
        <f>IF(N360="zákl. přenesená",J360,0)</f>
        <v>0</v>
      </c>
      <c r="BH360" s="146">
        <f>IF(N360="sníž. přenesená",J360,0)</f>
        <v>0</v>
      </c>
      <c r="BI360" s="146">
        <f>IF(N360="nulová",J360,0)</f>
        <v>0</v>
      </c>
      <c r="BJ360" s="18" t="s">
        <v>86</v>
      </c>
      <c r="BK360" s="146">
        <f>ROUND(I360*H360,2)</f>
        <v>0</v>
      </c>
      <c r="BL360" s="18" t="s">
        <v>233</v>
      </c>
      <c r="BM360" s="259" t="s">
        <v>701</v>
      </c>
    </row>
    <row r="361" spans="1:65" s="2" customFormat="1" ht="14.4" customHeight="1">
      <c r="A361" s="41"/>
      <c r="B361" s="42"/>
      <c r="C361" s="293" t="s">
        <v>702</v>
      </c>
      <c r="D361" s="293" t="s">
        <v>200</v>
      </c>
      <c r="E361" s="294" t="s">
        <v>703</v>
      </c>
      <c r="F361" s="295" t="s">
        <v>704</v>
      </c>
      <c r="G361" s="296" t="s">
        <v>183</v>
      </c>
      <c r="H361" s="297">
        <v>3</v>
      </c>
      <c r="I361" s="298"/>
      <c r="J361" s="299">
        <f>ROUND(I361*H361,2)</f>
        <v>0</v>
      </c>
      <c r="K361" s="300"/>
      <c r="L361" s="301"/>
      <c r="M361" s="302" t="s">
        <v>1</v>
      </c>
      <c r="N361" s="303" t="s">
        <v>43</v>
      </c>
      <c r="O361" s="94"/>
      <c r="P361" s="257">
        <f>O361*H361</f>
        <v>0</v>
      </c>
      <c r="Q361" s="257">
        <v>0</v>
      </c>
      <c r="R361" s="257">
        <f>Q361*H361</f>
        <v>0</v>
      </c>
      <c r="S361" s="257">
        <v>0</v>
      </c>
      <c r="T361" s="258">
        <f>S361*H361</f>
        <v>0</v>
      </c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R361" s="259" t="s">
        <v>420</v>
      </c>
      <c r="AT361" s="259" t="s">
        <v>200</v>
      </c>
      <c r="AU361" s="259" t="s">
        <v>88</v>
      </c>
      <c r="AY361" s="18" t="s">
        <v>158</v>
      </c>
      <c r="BE361" s="146">
        <f>IF(N361="základní",J361,0)</f>
        <v>0</v>
      </c>
      <c r="BF361" s="146">
        <f>IF(N361="snížená",J361,0)</f>
        <v>0</v>
      </c>
      <c r="BG361" s="146">
        <f>IF(N361="zákl. přenesená",J361,0)</f>
        <v>0</v>
      </c>
      <c r="BH361" s="146">
        <f>IF(N361="sníž. přenesená",J361,0)</f>
        <v>0</v>
      </c>
      <c r="BI361" s="146">
        <f>IF(N361="nulová",J361,0)</f>
        <v>0</v>
      </c>
      <c r="BJ361" s="18" t="s">
        <v>86</v>
      </c>
      <c r="BK361" s="146">
        <f>ROUND(I361*H361,2)</f>
        <v>0</v>
      </c>
      <c r="BL361" s="18" t="s">
        <v>233</v>
      </c>
      <c r="BM361" s="259" t="s">
        <v>705</v>
      </c>
    </row>
    <row r="362" spans="1:51" s="14" customFormat="1" ht="12">
      <c r="A362" s="14"/>
      <c r="B362" s="271"/>
      <c r="C362" s="272"/>
      <c r="D362" s="262" t="s">
        <v>167</v>
      </c>
      <c r="E362" s="273" t="s">
        <v>1</v>
      </c>
      <c r="F362" s="274" t="s">
        <v>175</v>
      </c>
      <c r="G362" s="272"/>
      <c r="H362" s="275">
        <v>3</v>
      </c>
      <c r="I362" s="276"/>
      <c r="J362" s="272"/>
      <c r="K362" s="272"/>
      <c r="L362" s="277"/>
      <c r="M362" s="278"/>
      <c r="N362" s="279"/>
      <c r="O362" s="279"/>
      <c r="P362" s="279"/>
      <c r="Q362" s="279"/>
      <c r="R362" s="279"/>
      <c r="S362" s="279"/>
      <c r="T362" s="280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81" t="s">
        <v>167</v>
      </c>
      <c r="AU362" s="281" t="s">
        <v>88</v>
      </c>
      <c r="AV362" s="14" t="s">
        <v>88</v>
      </c>
      <c r="AW362" s="14" t="s">
        <v>32</v>
      </c>
      <c r="AX362" s="14" t="s">
        <v>86</v>
      </c>
      <c r="AY362" s="281" t="s">
        <v>158</v>
      </c>
    </row>
    <row r="363" spans="1:65" s="2" customFormat="1" ht="14.4" customHeight="1">
      <c r="A363" s="41"/>
      <c r="B363" s="42"/>
      <c r="C363" s="293" t="s">
        <v>706</v>
      </c>
      <c r="D363" s="293" t="s">
        <v>200</v>
      </c>
      <c r="E363" s="294" t="s">
        <v>707</v>
      </c>
      <c r="F363" s="295" t="s">
        <v>708</v>
      </c>
      <c r="G363" s="296" t="s">
        <v>183</v>
      </c>
      <c r="H363" s="297">
        <v>3</v>
      </c>
      <c r="I363" s="298"/>
      <c r="J363" s="299">
        <f>ROUND(I363*H363,2)</f>
        <v>0</v>
      </c>
      <c r="K363" s="300"/>
      <c r="L363" s="301"/>
      <c r="M363" s="302" t="s">
        <v>1</v>
      </c>
      <c r="N363" s="303" t="s">
        <v>43</v>
      </c>
      <c r="O363" s="94"/>
      <c r="P363" s="257">
        <f>O363*H363</f>
        <v>0</v>
      </c>
      <c r="Q363" s="257">
        <v>0</v>
      </c>
      <c r="R363" s="257">
        <f>Q363*H363</f>
        <v>0</v>
      </c>
      <c r="S363" s="257">
        <v>0</v>
      </c>
      <c r="T363" s="258">
        <f>S363*H363</f>
        <v>0</v>
      </c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R363" s="259" t="s">
        <v>420</v>
      </c>
      <c r="AT363" s="259" t="s">
        <v>200</v>
      </c>
      <c r="AU363" s="259" t="s">
        <v>88</v>
      </c>
      <c r="AY363" s="18" t="s">
        <v>158</v>
      </c>
      <c r="BE363" s="146">
        <f>IF(N363="základní",J363,0)</f>
        <v>0</v>
      </c>
      <c r="BF363" s="146">
        <f>IF(N363="snížená",J363,0)</f>
        <v>0</v>
      </c>
      <c r="BG363" s="146">
        <f>IF(N363="zákl. přenesená",J363,0)</f>
        <v>0</v>
      </c>
      <c r="BH363" s="146">
        <f>IF(N363="sníž. přenesená",J363,0)</f>
        <v>0</v>
      </c>
      <c r="BI363" s="146">
        <f>IF(N363="nulová",J363,0)</f>
        <v>0</v>
      </c>
      <c r="BJ363" s="18" t="s">
        <v>86</v>
      </c>
      <c r="BK363" s="146">
        <f>ROUND(I363*H363,2)</f>
        <v>0</v>
      </c>
      <c r="BL363" s="18" t="s">
        <v>233</v>
      </c>
      <c r="BM363" s="259" t="s">
        <v>709</v>
      </c>
    </row>
    <row r="364" spans="1:51" s="14" customFormat="1" ht="12">
      <c r="A364" s="14"/>
      <c r="B364" s="271"/>
      <c r="C364" s="272"/>
      <c r="D364" s="262" t="s">
        <v>167</v>
      </c>
      <c r="E364" s="273" t="s">
        <v>1</v>
      </c>
      <c r="F364" s="274" t="s">
        <v>175</v>
      </c>
      <c r="G364" s="272"/>
      <c r="H364" s="275">
        <v>3</v>
      </c>
      <c r="I364" s="276"/>
      <c r="J364" s="272"/>
      <c r="K364" s="272"/>
      <c r="L364" s="277"/>
      <c r="M364" s="278"/>
      <c r="N364" s="279"/>
      <c r="O364" s="279"/>
      <c r="P364" s="279"/>
      <c r="Q364" s="279"/>
      <c r="R364" s="279"/>
      <c r="S364" s="279"/>
      <c r="T364" s="280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81" t="s">
        <v>167</v>
      </c>
      <c r="AU364" s="281" t="s">
        <v>88</v>
      </c>
      <c r="AV364" s="14" t="s">
        <v>88</v>
      </c>
      <c r="AW364" s="14" t="s">
        <v>32</v>
      </c>
      <c r="AX364" s="14" t="s">
        <v>86</v>
      </c>
      <c r="AY364" s="281" t="s">
        <v>158</v>
      </c>
    </row>
    <row r="365" spans="1:65" s="2" customFormat="1" ht="14.4" customHeight="1">
      <c r="A365" s="41"/>
      <c r="B365" s="42"/>
      <c r="C365" s="293" t="s">
        <v>301</v>
      </c>
      <c r="D365" s="293" t="s">
        <v>200</v>
      </c>
      <c r="E365" s="294" t="s">
        <v>710</v>
      </c>
      <c r="F365" s="295" t="s">
        <v>711</v>
      </c>
      <c r="G365" s="296" t="s">
        <v>164</v>
      </c>
      <c r="H365" s="297">
        <v>3</v>
      </c>
      <c r="I365" s="298"/>
      <c r="J365" s="299">
        <f>ROUND(I365*H365,2)</f>
        <v>0</v>
      </c>
      <c r="K365" s="300"/>
      <c r="L365" s="301"/>
      <c r="M365" s="302" t="s">
        <v>1</v>
      </c>
      <c r="N365" s="303" t="s">
        <v>43</v>
      </c>
      <c r="O365" s="94"/>
      <c r="P365" s="257">
        <f>O365*H365</f>
        <v>0</v>
      </c>
      <c r="Q365" s="257">
        <v>0</v>
      </c>
      <c r="R365" s="257">
        <f>Q365*H365</f>
        <v>0</v>
      </c>
      <c r="S365" s="257">
        <v>0</v>
      </c>
      <c r="T365" s="258">
        <f>S365*H365</f>
        <v>0</v>
      </c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R365" s="259" t="s">
        <v>420</v>
      </c>
      <c r="AT365" s="259" t="s">
        <v>200</v>
      </c>
      <c r="AU365" s="259" t="s">
        <v>88</v>
      </c>
      <c r="AY365" s="18" t="s">
        <v>158</v>
      </c>
      <c r="BE365" s="146">
        <f>IF(N365="základní",J365,0)</f>
        <v>0</v>
      </c>
      <c r="BF365" s="146">
        <f>IF(N365="snížená",J365,0)</f>
        <v>0</v>
      </c>
      <c r="BG365" s="146">
        <f>IF(N365="zákl. přenesená",J365,0)</f>
        <v>0</v>
      </c>
      <c r="BH365" s="146">
        <f>IF(N365="sníž. přenesená",J365,0)</f>
        <v>0</v>
      </c>
      <c r="BI365" s="146">
        <f>IF(N365="nulová",J365,0)</f>
        <v>0</v>
      </c>
      <c r="BJ365" s="18" t="s">
        <v>86</v>
      </c>
      <c r="BK365" s="146">
        <f>ROUND(I365*H365,2)</f>
        <v>0</v>
      </c>
      <c r="BL365" s="18" t="s">
        <v>233</v>
      </c>
      <c r="BM365" s="259" t="s">
        <v>712</v>
      </c>
    </row>
    <row r="366" spans="1:51" s="14" customFormat="1" ht="12">
      <c r="A366" s="14"/>
      <c r="B366" s="271"/>
      <c r="C366" s="272"/>
      <c r="D366" s="262" t="s">
        <v>167</v>
      </c>
      <c r="E366" s="273" t="s">
        <v>1</v>
      </c>
      <c r="F366" s="274" t="s">
        <v>175</v>
      </c>
      <c r="G366" s="272"/>
      <c r="H366" s="275">
        <v>3</v>
      </c>
      <c r="I366" s="276"/>
      <c r="J366" s="272"/>
      <c r="K366" s="272"/>
      <c r="L366" s="277"/>
      <c r="M366" s="278"/>
      <c r="N366" s="279"/>
      <c r="O366" s="279"/>
      <c r="P366" s="279"/>
      <c r="Q366" s="279"/>
      <c r="R366" s="279"/>
      <c r="S366" s="279"/>
      <c r="T366" s="280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81" t="s">
        <v>167</v>
      </c>
      <c r="AU366" s="281" t="s">
        <v>88</v>
      </c>
      <c r="AV366" s="14" t="s">
        <v>88</v>
      </c>
      <c r="AW366" s="14" t="s">
        <v>32</v>
      </c>
      <c r="AX366" s="14" t="s">
        <v>86</v>
      </c>
      <c r="AY366" s="281" t="s">
        <v>158</v>
      </c>
    </row>
    <row r="367" spans="1:65" s="2" customFormat="1" ht="14.4" customHeight="1">
      <c r="A367" s="41"/>
      <c r="B367" s="42"/>
      <c r="C367" s="293" t="s">
        <v>713</v>
      </c>
      <c r="D367" s="293" t="s">
        <v>200</v>
      </c>
      <c r="E367" s="294" t="s">
        <v>714</v>
      </c>
      <c r="F367" s="295" t="s">
        <v>715</v>
      </c>
      <c r="G367" s="296" t="s">
        <v>164</v>
      </c>
      <c r="H367" s="297">
        <v>3</v>
      </c>
      <c r="I367" s="298"/>
      <c r="J367" s="299">
        <f>ROUND(I367*H367,2)</f>
        <v>0</v>
      </c>
      <c r="K367" s="300"/>
      <c r="L367" s="301"/>
      <c r="M367" s="302" t="s">
        <v>1</v>
      </c>
      <c r="N367" s="303" t="s">
        <v>43</v>
      </c>
      <c r="O367" s="94"/>
      <c r="P367" s="257">
        <f>O367*H367</f>
        <v>0</v>
      </c>
      <c r="Q367" s="257">
        <v>0</v>
      </c>
      <c r="R367" s="257">
        <f>Q367*H367</f>
        <v>0</v>
      </c>
      <c r="S367" s="257">
        <v>0</v>
      </c>
      <c r="T367" s="258">
        <f>S367*H367</f>
        <v>0</v>
      </c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R367" s="259" t="s">
        <v>420</v>
      </c>
      <c r="AT367" s="259" t="s">
        <v>200</v>
      </c>
      <c r="AU367" s="259" t="s">
        <v>88</v>
      </c>
      <c r="AY367" s="18" t="s">
        <v>158</v>
      </c>
      <c r="BE367" s="146">
        <f>IF(N367="základní",J367,0)</f>
        <v>0</v>
      </c>
      <c r="BF367" s="146">
        <f>IF(N367="snížená",J367,0)</f>
        <v>0</v>
      </c>
      <c r="BG367" s="146">
        <f>IF(N367="zákl. přenesená",J367,0)</f>
        <v>0</v>
      </c>
      <c r="BH367" s="146">
        <f>IF(N367="sníž. přenesená",J367,0)</f>
        <v>0</v>
      </c>
      <c r="BI367" s="146">
        <f>IF(N367="nulová",J367,0)</f>
        <v>0</v>
      </c>
      <c r="BJ367" s="18" t="s">
        <v>86</v>
      </c>
      <c r="BK367" s="146">
        <f>ROUND(I367*H367,2)</f>
        <v>0</v>
      </c>
      <c r="BL367" s="18" t="s">
        <v>233</v>
      </c>
      <c r="BM367" s="259" t="s">
        <v>716</v>
      </c>
    </row>
    <row r="368" spans="1:51" s="14" customFormat="1" ht="12">
      <c r="A368" s="14"/>
      <c r="B368" s="271"/>
      <c r="C368" s="272"/>
      <c r="D368" s="262" t="s">
        <v>167</v>
      </c>
      <c r="E368" s="273" t="s">
        <v>1</v>
      </c>
      <c r="F368" s="274" t="s">
        <v>175</v>
      </c>
      <c r="G368" s="272"/>
      <c r="H368" s="275">
        <v>3</v>
      </c>
      <c r="I368" s="276"/>
      <c r="J368" s="272"/>
      <c r="K368" s="272"/>
      <c r="L368" s="277"/>
      <c r="M368" s="278"/>
      <c r="N368" s="279"/>
      <c r="O368" s="279"/>
      <c r="P368" s="279"/>
      <c r="Q368" s="279"/>
      <c r="R368" s="279"/>
      <c r="S368" s="279"/>
      <c r="T368" s="280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81" t="s">
        <v>167</v>
      </c>
      <c r="AU368" s="281" t="s">
        <v>88</v>
      </c>
      <c r="AV368" s="14" t="s">
        <v>88</v>
      </c>
      <c r="AW368" s="14" t="s">
        <v>32</v>
      </c>
      <c r="AX368" s="14" t="s">
        <v>86</v>
      </c>
      <c r="AY368" s="281" t="s">
        <v>158</v>
      </c>
    </row>
    <row r="369" spans="1:65" s="2" customFormat="1" ht="14.4" customHeight="1">
      <c r="A369" s="41"/>
      <c r="B369" s="42"/>
      <c r="C369" s="293" t="s">
        <v>717</v>
      </c>
      <c r="D369" s="293" t="s">
        <v>200</v>
      </c>
      <c r="E369" s="294" t="s">
        <v>718</v>
      </c>
      <c r="F369" s="295" t="s">
        <v>719</v>
      </c>
      <c r="G369" s="296" t="s">
        <v>183</v>
      </c>
      <c r="H369" s="297">
        <v>3</v>
      </c>
      <c r="I369" s="298"/>
      <c r="J369" s="299">
        <f>ROUND(I369*H369,2)</f>
        <v>0</v>
      </c>
      <c r="K369" s="300"/>
      <c r="L369" s="301"/>
      <c r="M369" s="302" t="s">
        <v>1</v>
      </c>
      <c r="N369" s="303" t="s">
        <v>43</v>
      </c>
      <c r="O369" s="94"/>
      <c r="P369" s="257">
        <f>O369*H369</f>
        <v>0</v>
      </c>
      <c r="Q369" s="257">
        <v>0</v>
      </c>
      <c r="R369" s="257">
        <f>Q369*H369</f>
        <v>0</v>
      </c>
      <c r="S369" s="257">
        <v>0</v>
      </c>
      <c r="T369" s="258">
        <f>S369*H369</f>
        <v>0</v>
      </c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R369" s="259" t="s">
        <v>420</v>
      </c>
      <c r="AT369" s="259" t="s">
        <v>200</v>
      </c>
      <c r="AU369" s="259" t="s">
        <v>88</v>
      </c>
      <c r="AY369" s="18" t="s">
        <v>158</v>
      </c>
      <c r="BE369" s="146">
        <f>IF(N369="základní",J369,0)</f>
        <v>0</v>
      </c>
      <c r="BF369" s="146">
        <f>IF(N369="snížená",J369,0)</f>
        <v>0</v>
      </c>
      <c r="BG369" s="146">
        <f>IF(N369="zákl. přenesená",J369,0)</f>
        <v>0</v>
      </c>
      <c r="BH369" s="146">
        <f>IF(N369="sníž. přenesená",J369,0)</f>
        <v>0</v>
      </c>
      <c r="BI369" s="146">
        <f>IF(N369="nulová",J369,0)</f>
        <v>0</v>
      </c>
      <c r="BJ369" s="18" t="s">
        <v>86</v>
      </c>
      <c r="BK369" s="146">
        <f>ROUND(I369*H369,2)</f>
        <v>0</v>
      </c>
      <c r="BL369" s="18" t="s">
        <v>233</v>
      </c>
      <c r="BM369" s="259" t="s">
        <v>720</v>
      </c>
    </row>
    <row r="370" spans="1:51" s="14" customFormat="1" ht="12">
      <c r="A370" s="14"/>
      <c r="B370" s="271"/>
      <c r="C370" s="272"/>
      <c r="D370" s="262" t="s">
        <v>167</v>
      </c>
      <c r="E370" s="273" t="s">
        <v>1</v>
      </c>
      <c r="F370" s="274" t="s">
        <v>175</v>
      </c>
      <c r="G370" s="272"/>
      <c r="H370" s="275">
        <v>3</v>
      </c>
      <c r="I370" s="276"/>
      <c r="J370" s="272"/>
      <c r="K370" s="272"/>
      <c r="L370" s="277"/>
      <c r="M370" s="278"/>
      <c r="N370" s="279"/>
      <c r="O370" s="279"/>
      <c r="P370" s="279"/>
      <c r="Q370" s="279"/>
      <c r="R370" s="279"/>
      <c r="S370" s="279"/>
      <c r="T370" s="280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81" t="s">
        <v>167</v>
      </c>
      <c r="AU370" s="281" t="s">
        <v>88</v>
      </c>
      <c r="AV370" s="14" t="s">
        <v>88</v>
      </c>
      <c r="AW370" s="14" t="s">
        <v>32</v>
      </c>
      <c r="AX370" s="14" t="s">
        <v>86</v>
      </c>
      <c r="AY370" s="281" t="s">
        <v>158</v>
      </c>
    </row>
    <row r="371" spans="1:65" s="2" customFormat="1" ht="14.4" customHeight="1">
      <c r="A371" s="41"/>
      <c r="B371" s="42"/>
      <c r="C371" s="293" t="s">
        <v>721</v>
      </c>
      <c r="D371" s="293" t="s">
        <v>200</v>
      </c>
      <c r="E371" s="294" t="s">
        <v>722</v>
      </c>
      <c r="F371" s="295" t="s">
        <v>723</v>
      </c>
      <c r="G371" s="296" t="s">
        <v>183</v>
      </c>
      <c r="H371" s="297">
        <v>3</v>
      </c>
      <c r="I371" s="298"/>
      <c r="J371" s="299">
        <f>ROUND(I371*H371,2)</f>
        <v>0</v>
      </c>
      <c r="K371" s="300"/>
      <c r="L371" s="301"/>
      <c r="M371" s="302" t="s">
        <v>1</v>
      </c>
      <c r="N371" s="303" t="s">
        <v>43</v>
      </c>
      <c r="O371" s="94"/>
      <c r="P371" s="257">
        <f>O371*H371</f>
        <v>0</v>
      </c>
      <c r="Q371" s="257">
        <v>0</v>
      </c>
      <c r="R371" s="257">
        <f>Q371*H371</f>
        <v>0</v>
      </c>
      <c r="S371" s="257">
        <v>0</v>
      </c>
      <c r="T371" s="258">
        <f>S371*H371</f>
        <v>0</v>
      </c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R371" s="259" t="s">
        <v>420</v>
      </c>
      <c r="AT371" s="259" t="s">
        <v>200</v>
      </c>
      <c r="AU371" s="259" t="s">
        <v>88</v>
      </c>
      <c r="AY371" s="18" t="s">
        <v>158</v>
      </c>
      <c r="BE371" s="146">
        <f>IF(N371="základní",J371,0)</f>
        <v>0</v>
      </c>
      <c r="BF371" s="146">
        <f>IF(N371="snížená",J371,0)</f>
        <v>0</v>
      </c>
      <c r="BG371" s="146">
        <f>IF(N371="zákl. přenesená",J371,0)</f>
        <v>0</v>
      </c>
      <c r="BH371" s="146">
        <f>IF(N371="sníž. přenesená",J371,0)</f>
        <v>0</v>
      </c>
      <c r="BI371" s="146">
        <f>IF(N371="nulová",J371,0)</f>
        <v>0</v>
      </c>
      <c r="BJ371" s="18" t="s">
        <v>86</v>
      </c>
      <c r="BK371" s="146">
        <f>ROUND(I371*H371,2)</f>
        <v>0</v>
      </c>
      <c r="BL371" s="18" t="s">
        <v>233</v>
      </c>
      <c r="BM371" s="259" t="s">
        <v>724</v>
      </c>
    </row>
    <row r="372" spans="1:51" s="14" customFormat="1" ht="12">
      <c r="A372" s="14"/>
      <c r="B372" s="271"/>
      <c r="C372" s="272"/>
      <c r="D372" s="262" t="s">
        <v>167</v>
      </c>
      <c r="E372" s="273" t="s">
        <v>1</v>
      </c>
      <c r="F372" s="274" t="s">
        <v>175</v>
      </c>
      <c r="G372" s="272"/>
      <c r="H372" s="275">
        <v>3</v>
      </c>
      <c r="I372" s="276"/>
      <c r="J372" s="272"/>
      <c r="K372" s="272"/>
      <c r="L372" s="277"/>
      <c r="M372" s="278"/>
      <c r="N372" s="279"/>
      <c r="O372" s="279"/>
      <c r="P372" s="279"/>
      <c r="Q372" s="279"/>
      <c r="R372" s="279"/>
      <c r="S372" s="279"/>
      <c r="T372" s="280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81" t="s">
        <v>167</v>
      </c>
      <c r="AU372" s="281" t="s">
        <v>88</v>
      </c>
      <c r="AV372" s="14" t="s">
        <v>88</v>
      </c>
      <c r="AW372" s="14" t="s">
        <v>32</v>
      </c>
      <c r="AX372" s="14" t="s">
        <v>86</v>
      </c>
      <c r="AY372" s="281" t="s">
        <v>158</v>
      </c>
    </row>
    <row r="373" spans="1:65" s="2" customFormat="1" ht="14.4" customHeight="1">
      <c r="A373" s="41"/>
      <c r="B373" s="42"/>
      <c r="C373" s="293" t="s">
        <v>725</v>
      </c>
      <c r="D373" s="293" t="s">
        <v>200</v>
      </c>
      <c r="E373" s="294" t="s">
        <v>726</v>
      </c>
      <c r="F373" s="295" t="s">
        <v>727</v>
      </c>
      <c r="G373" s="296" t="s">
        <v>183</v>
      </c>
      <c r="H373" s="297">
        <v>3</v>
      </c>
      <c r="I373" s="298"/>
      <c r="J373" s="299">
        <f>ROUND(I373*H373,2)</f>
        <v>0</v>
      </c>
      <c r="K373" s="300"/>
      <c r="L373" s="301"/>
      <c r="M373" s="302" t="s">
        <v>1</v>
      </c>
      <c r="N373" s="303" t="s">
        <v>43</v>
      </c>
      <c r="O373" s="94"/>
      <c r="P373" s="257">
        <f>O373*H373</f>
        <v>0</v>
      </c>
      <c r="Q373" s="257">
        <v>0</v>
      </c>
      <c r="R373" s="257">
        <f>Q373*H373</f>
        <v>0</v>
      </c>
      <c r="S373" s="257">
        <v>0</v>
      </c>
      <c r="T373" s="258">
        <f>S373*H373</f>
        <v>0</v>
      </c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R373" s="259" t="s">
        <v>420</v>
      </c>
      <c r="AT373" s="259" t="s">
        <v>200</v>
      </c>
      <c r="AU373" s="259" t="s">
        <v>88</v>
      </c>
      <c r="AY373" s="18" t="s">
        <v>158</v>
      </c>
      <c r="BE373" s="146">
        <f>IF(N373="základní",J373,0)</f>
        <v>0</v>
      </c>
      <c r="BF373" s="146">
        <f>IF(N373="snížená",J373,0)</f>
        <v>0</v>
      </c>
      <c r="BG373" s="146">
        <f>IF(N373="zákl. přenesená",J373,0)</f>
        <v>0</v>
      </c>
      <c r="BH373" s="146">
        <f>IF(N373="sníž. přenesená",J373,0)</f>
        <v>0</v>
      </c>
      <c r="BI373" s="146">
        <f>IF(N373="nulová",J373,0)</f>
        <v>0</v>
      </c>
      <c r="BJ373" s="18" t="s">
        <v>86</v>
      </c>
      <c r="BK373" s="146">
        <f>ROUND(I373*H373,2)</f>
        <v>0</v>
      </c>
      <c r="BL373" s="18" t="s">
        <v>233</v>
      </c>
      <c r="BM373" s="259" t="s">
        <v>728</v>
      </c>
    </row>
    <row r="374" spans="1:51" s="14" customFormat="1" ht="12">
      <c r="A374" s="14"/>
      <c r="B374" s="271"/>
      <c r="C374" s="272"/>
      <c r="D374" s="262" t="s">
        <v>167</v>
      </c>
      <c r="E374" s="273" t="s">
        <v>1</v>
      </c>
      <c r="F374" s="274" t="s">
        <v>175</v>
      </c>
      <c r="G374" s="272"/>
      <c r="H374" s="275">
        <v>3</v>
      </c>
      <c r="I374" s="276"/>
      <c r="J374" s="272"/>
      <c r="K374" s="272"/>
      <c r="L374" s="277"/>
      <c r="M374" s="278"/>
      <c r="N374" s="279"/>
      <c r="O374" s="279"/>
      <c r="P374" s="279"/>
      <c r="Q374" s="279"/>
      <c r="R374" s="279"/>
      <c r="S374" s="279"/>
      <c r="T374" s="280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81" t="s">
        <v>167</v>
      </c>
      <c r="AU374" s="281" t="s">
        <v>88</v>
      </c>
      <c r="AV374" s="14" t="s">
        <v>88</v>
      </c>
      <c r="AW374" s="14" t="s">
        <v>32</v>
      </c>
      <c r="AX374" s="14" t="s">
        <v>86</v>
      </c>
      <c r="AY374" s="281" t="s">
        <v>158</v>
      </c>
    </row>
    <row r="375" spans="1:65" s="2" customFormat="1" ht="14.4" customHeight="1">
      <c r="A375" s="41"/>
      <c r="B375" s="42"/>
      <c r="C375" s="293" t="s">
        <v>729</v>
      </c>
      <c r="D375" s="293" t="s">
        <v>200</v>
      </c>
      <c r="E375" s="294" t="s">
        <v>730</v>
      </c>
      <c r="F375" s="295" t="s">
        <v>731</v>
      </c>
      <c r="G375" s="296" t="s">
        <v>164</v>
      </c>
      <c r="H375" s="297">
        <v>3</v>
      </c>
      <c r="I375" s="298"/>
      <c r="J375" s="299">
        <f>ROUND(I375*H375,2)</f>
        <v>0</v>
      </c>
      <c r="K375" s="300"/>
      <c r="L375" s="301"/>
      <c r="M375" s="302" t="s">
        <v>1</v>
      </c>
      <c r="N375" s="303" t="s">
        <v>43</v>
      </c>
      <c r="O375" s="94"/>
      <c r="P375" s="257">
        <f>O375*H375</f>
        <v>0</v>
      </c>
      <c r="Q375" s="257">
        <v>0</v>
      </c>
      <c r="R375" s="257">
        <f>Q375*H375</f>
        <v>0</v>
      </c>
      <c r="S375" s="257">
        <v>0</v>
      </c>
      <c r="T375" s="258">
        <f>S375*H375</f>
        <v>0</v>
      </c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R375" s="259" t="s">
        <v>420</v>
      </c>
      <c r="AT375" s="259" t="s">
        <v>200</v>
      </c>
      <c r="AU375" s="259" t="s">
        <v>88</v>
      </c>
      <c r="AY375" s="18" t="s">
        <v>158</v>
      </c>
      <c r="BE375" s="146">
        <f>IF(N375="základní",J375,0)</f>
        <v>0</v>
      </c>
      <c r="BF375" s="146">
        <f>IF(N375="snížená",J375,0)</f>
        <v>0</v>
      </c>
      <c r="BG375" s="146">
        <f>IF(N375="zákl. přenesená",J375,0)</f>
        <v>0</v>
      </c>
      <c r="BH375" s="146">
        <f>IF(N375="sníž. přenesená",J375,0)</f>
        <v>0</v>
      </c>
      <c r="BI375" s="146">
        <f>IF(N375="nulová",J375,0)</f>
        <v>0</v>
      </c>
      <c r="BJ375" s="18" t="s">
        <v>86</v>
      </c>
      <c r="BK375" s="146">
        <f>ROUND(I375*H375,2)</f>
        <v>0</v>
      </c>
      <c r="BL375" s="18" t="s">
        <v>233</v>
      </c>
      <c r="BM375" s="259" t="s">
        <v>732</v>
      </c>
    </row>
    <row r="376" spans="1:51" s="13" customFormat="1" ht="12">
      <c r="A376" s="13"/>
      <c r="B376" s="260"/>
      <c r="C376" s="261"/>
      <c r="D376" s="262" t="s">
        <v>167</v>
      </c>
      <c r="E376" s="263" t="s">
        <v>1</v>
      </c>
      <c r="F376" s="264" t="s">
        <v>733</v>
      </c>
      <c r="G376" s="261"/>
      <c r="H376" s="263" t="s">
        <v>1</v>
      </c>
      <c r="I376" s="265"/>
      <c r="J376" s="261"/>
      <c r="K376" s="261"/>
      <c r="L376" s="266"/>
      <c r="M376" s="267"/>
      <c r="N376" s="268"/>
      <c r="O376" s="268"/>
      <c r="P376" s="268"/>
      <c r="Q376" s="268"/>
      <c r="R376" s="268"/>
      <c r="S376" s="268"/>
      <c r="T376" s="269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70" t="s">
        <v>167</v>
      </c>
      <c r="AU376" s="270" t="s">
        <v>88</v>
      </c>
      <c r="AV376" s="13" t="s">
        <v>86</v>
      </c>
      <c r="AW376" s="13" t="s">
        <v>32</v>
      </c>
      <c r="AX376" s="13" t="s">
        <v>78</v>
      </c>
      <c r="AY376" s="270" t="s">
        <v>158</v>
      </c>
    </row>
    <row r="377" spans="1:51" s="14" customFormat="1" ht="12">
      <c r="A377" s="14"/>
      <c r="B377" s="271"/>
      <c r="C377" s="272"/>
      <c r="D377" s="262" t="s">
        <v>167</v>
      </c>
      <c r="E377" s="273" t="s">
        <v>1</v>
      </c>
      <c r="F377" s="274" t="s">
        <v>175</v>
      </c>
      <c r="G377" s="272"/>
      <c r="H377" s="275">
        <v>3</v>
      </c>
      <c r="I377" s="276"/>
      <c r="J377" s="272"/>
      <c r="K377" s="272"/>
      <c r="L377" s="277"/>
      <c r="M377" s="278"/>
      <c r="N377" s="279"/>
      <c r="O377" s="279"/>
      <c r="P377" s="279"/>
      <c r="Q377" s="279"/>
      <c r="R377" s="279"/>
      <c r="S377" s="279"/>
      <c r="T377" s="280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81" t="s">
        <v>167</v>
      </c>
      <c r="AU377" s="281" t="s">
        <v>88</v>
      </c>
      <c r="AV377" s="14" t="s">
        <v>88</v>
      </c>
      <c r="AW377" s="14" t="s">
        <v>32</v>
      </c>
      <c r="AX377" s="14" t="s">
        <v>86</v>
      </c>
      <c r="AY377" s="281" t="s">
        <v>158</v>
      </c>
    </row>
    <row r="378" spans="1:65" s="2" customFormat="1" ht="14.4" customHeight="1">
      <c r="A378" s="41"/>
      <c r="B378" s="42"/>
      <c r="C378" s="247" t="s">
        <v>734</v>
      </c>
      <c r="D378" s="247" t="s">
        <v>161</v>
      </c>
      <c r="E378" s="248" t="s">
        <v>735</v>
      </c>
      <c r="F378" s="249" t="s">
        <v>235</v>
      </c>
      <c r="G378" s="250" t="s">
        <v>236</v>
      </c>
      <c r="H378" s="251">
        <v>3</v>
      </c>
      <c r="I378" s="252"/>
      <c r="J378" s="253">
        <f>ROUND(I378*H378,2)</f>
        <v>0</v>
      </c>
      <c r="K378" s="254"/>
      <c r="L378" s="44"/>
      <c r="M378" s="255" t="s">
        <v>1</v>
      </c>
      <c r="N378" s="256" t="s">
        <v>43</v>
      </c>
      <c r="O378" s="94"/>
      <c r="P378" s="257">
        <f>O378*H378</f>
        <v>0</v>
      </c>
      <c r="Q378" s="257">
        <v>0</v>
      </c>
      <c r="R378" s="257">
        <f>Q378*H378</f>
        <v>0</v>
      </c>
      <c r="S378" s="257">
        <v>0</v>
      </c>
      <c r="T378" s="258">
        <f>S378*H378</f>
        <v>0</v>
      </c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R378" s="259" t="s">
        <v>233</v>
      </c>
      <c r="AT378" s="259" t="s">
        <v>161</v>
      </c>
      <c r="AU378" s="259" t="s">
        <v>88</v>
      </c>
      <c r="AY378" s="18" t="s">
        <v>158</v>
      </c>
      <c r="BE378" s="146">
        <f>IF(N378="základní",J378,0)</f>
        <v>0</v>
      </c>
      <c r="BF378" s="146">
        <f>IF(N378="snížená",J378,0)</f>
        <v>0</v>
      </c>
      <c r="BG378" s="146">
        <f>IF(N378="zákl. přenesená",J378,0)</f>
        <v>0</v>
      </c>
      <c r="BH378" s="146">
        <f>IF(N378="sníž. přenesená",J378,0)</f>
        <v>0</v>
      </c>
      <c r="BI378" s="146">
        <f>IF(N378="nulová",J378,0)</f>
        <v>0</v>
      </c>
      <c r="BJ378" s="18" t="s">
        <v>86</v>
      </c>
      <c r="BK378" s="146">
        <f>ROUND(I378*H378,2)</f>
        <v>0</v>
      </c>
      <c r="BL378" s="18" t="s">
        <v>233</v>
      </c>
      <c r="BM378" s="259" t="s">
        <v>736</v>
      </c>
    </row>
    <row r="379" spans="1:63" s="12" customFormat="1" ht="22.8" customHeight="1">
      <c r="A379" s="12"/>
      <c r="B379" s="231"/>
      <c r="C379" s="232"/>
      <c r="D379" s="233" t="s">
        <v>77</v>
      </c>
      <c r="E379" s="245" t="s">
        <v>737</v>
      </c>
      <c r="F379" s="245" t="s">
        <v>738</v>
      </c>
      <c r="G379" s="232"/>
      <c r="H379" s="232"/>
      <c r="I379" s="235"/>
      <c r="J379" s="246">
        <f>BK379</f>
        <v>0</v>
      </c>
      <c r="K379" s="232"/>
      <c r="L379" s="237"/>
      <c r="M379" s="238"/>
      <c r="N379" s="239"/>
      <c r="O379" s="239"/>
      <c r="P379" s="240">
        <f>SUM(P380:P411)</f>
        <v>0</v>
      </c>
      <c r="Q379" s="239"/>
      <c r="R379" s="240">
        <f>SUM(R380:R411)</f>
        <v>0.024329999999999997</v>
      </c>
      <c r="S379" s="239"/>
      <c r="T379" s="241">
        <f>SUM(T380:T411)</f>
        <v>0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242" t="s">
        <v>86</v>
      </c>
      <c r="AT379" s="243" t="s">
        <v>77</v>
      </c>
      <c r="AU379" s="243" t="s">
        <v>86</v>
      </c>
      <c r="AY379" s="242" t="s">
        <v>158</v>
      </c>
      <c r="BK379" s="244">
        <f>SUM(BK380:BK411)</f>
        <v>0</v>
      </c>
    </row>
    <row r="380" spans="1:65" s="2" customFormat="1" ht="24.15" customHeight="1">
      <c r="A380" s="41"/>
      <c r="B380" s="42"/>
      <c r="C380" s="247" t="s">
        <v>739</v>
      </c>
      <c r="D380" s="247" t="s">
        <v>161</v>
      </c>
      <c r="E380" s="248" t="s">
        <v>740</v>
      </c>
      <c r="F380" s="249" t="s">
        <v>741</v>
      </c>
      <c r="G380" s="250" t="s">
        <v>236</v>
      </c>
      <c r="H380" s="251">
        <v>3</v>
      </c>
      <c r="I380" s="252"/>
      <c r="J380" s="253">
        <f>ROUND(I380*H380,2)</f>
        <v>0</v>
      </c>
      <c r="K380" s="254"/>
      <c r="L380" s="44"/>
      <c r="M380" s="255" t="s">
        <v>1</v>
      </c>
      <c r="N380" s="256" t="s">
        <v>43</v>
      </c>
      <c r="O380" s="94"/>
      <c r="P380" s="257">
        <f>O380*H380</f>
        <v>0</v>
      </c>
      <c r="Q380" s="257">
        <v>0</v>
      </c>
      <c r="R380" s="257">
        <f>Q380*H380</f>
        <v>0</v>
      </c>
      <c r="S380" s="257">
        <v>0</v>
      </c>
      <c r="T380" s="258">
        <f>S380*H380</f>
        <v>0</v>
      </c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R380" s="259" t="s">
        <v>157</v>
      </c>
      <c r="AT380" s="259" t="s">
        <v>161</v>
      </c>
      <c r="AU380" s="259" t="s">
        <v>88</v>
      </c>
      <c r="AY380" s="18" t="s">
        <v>158</v>
      </c>
      <c r="BE380" s="146">
        <f>IF(N380="základní",J380,0)</f>
        <v>0</v>
      </c>
      <c r="BF380" s="146">
        <f>IF(N380="snížená",J380,0)</f>
        <v>0</v>
      </c>
      <c r="BG380" s="146">
        <f>IF(N380="zákl. přenesená",J380,0)</f>
        <v>0</v>
      </c>
      <c r="BH380" s="146">
        <f>IF(N380="sníž. přenesená",J380,0)</f>
        <v>0</v>
      </c>
      <c r="BI380" s="146">
        <f>IF(N380="nulová",J380,0)</f>
        <v>0</v>
      </c>
      <c r="BJ380" s="18" t="s">
        <v>86</v>
      </c>
      <c r="BK380" s="146">
        <f>ROUND(I380*H380,2)</f>
        <v>0</v>
      </c>
      <c r="BL380" s="18" t="s">
        <v>157</v>
      </c>
      <c r="BM380" s="259" t="s">
        <v>742</v>
      </c>
    </row>
    <row r="381" spans="1:51" s="13" customFormat="1" ht="12">
      <c r="A381" s="13"/>
      <c r="B381" s="260"/>
      <c r="C381" s="261"/>
      <c r="D381" s="262" t="s">
        <v>167</v>
      </c>
      <c r="E381" s="263" t="s">
        <v>1</v>
      </c>
      <c r="F381" s="264" t="s">
        <v>743</v>
      </c>
      <c r="G381" s="261"/>
      <c r="H381" s="263" t="s">
        <v>1</v>
      </c>
      <c r="I381" s="265"/>
      <c r="J381" s="261"/>
      <c r="K381" s="261"/>
      <c r="L381" s="266"/>
      <c r="M381" s="267"/>
      <c r="N381" s="268"/>
      <c r="O381" s="268"/>
      <c r="P381" s="268"/>
      <c r="Q381" s="268"/>
      <c r="R381" s="268"/>
      <c r="S381" s="268"/>
      <c r="T381" s="269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70" t="s">
        <v>167</v>
      </c>
      <c r="AU381" s="270" t="s">
        <v>88</v>
      </c>
      <c r="AV381" s="13" t="s">
        <v>86</v>
      </c>
      <c r="AW381" s="13" t="s">
        <v>32</v>
      </c>
      <c r="AX381" s="13" t="s">
        <v>78</v>
      </c>
      <c r="AY381" s="270" t="s">
        <v>158</v>
      </c>
    </row>
    <row r="382" spans="1:51" s="14" customFormat="1" ht="12">
      <c r="A382" s="14"/>
      <c r="B382" s="271"/>
      <c r="C382" s="272"/>
      <c r="D382" s="262" t="s">
        <v>167</v>
      </c>
      <c r="E382" s="273" t="s">
        <v>1</v>
      </c>
      <c r="F382" s="274" t="s">
        <v>86</v>
      </c>
      <c r="G382" s="272"/>
      <c r="H382" s="275">
        <v>1</v>
      </c>
      <c r="I382" s="276"/>
      <c r="J382" s="272"/>
      <c r="K382" s="272"/>
      <c r="L382" s="277"/>
      <c r="M382" s="278"/>
      <c r="N382" s="279"/>
      <c r="O382" s="279"/>
      <c r="P382" s="279"/>
      <c r="Q382" s="279"/>
      <c r="R382" s="279"/>
      <c r="S382" s="279"/>
      <c r="T382" s="280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81" t="s">
        <v>167</v>
      </c>
      <c r="AU382" s="281" t="s">
        <v>88</v>
      </c>
      <c r="AV382" s="14" t="s">
        <v>88</v>
      </c>
      <c r="AW382" s="14" t="s">
        <v>32</v>
      </c>
      <c r="AX382" s="14" t="s">
        <v>78</v>
      </c>
      <c r="AY382" s="281" t="s">
        <v>158</v>
      </c>
    </row>
    <row r="383" spans="1:51" s="13" customFormat="1" ht="12">
      <c r="A383" s="13"/>
      <c r="B383" s="260"/>
      <c r="C383" s="261"/>
      <c r="D383" s="262" t="s">
        <v>167</v>
      </c>
      <c r="E383" s="263" t="s">
        <v>1</v>
      </c>
      <c r="F383" s="264" t="s">
        <v>744</v>
      </c>
      <c r="G383" s="261"/>
      <c r="H383" s="263" t="s">
        <v>1</v>
      </c>
      <c r="I383" s="265"/>
      <c r="J383" s="261"/>
      <c r="K383" s="261"/>
      <c r="L383" s="266"/>
      <c r="M383" s="267"/>
      <c r="N383" s="268"/>
      <c r="O383" s="268"/>
      <c r="P383" s="268"/>
      <c r="Q383" s="268"/>
      <c r="R383" s="268"/>
      <c r="S383" s="268"/>
      <c r="T383" s="269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70" t="s">
        <v>167</v>
      </c>
      <c r="AU383" s="270" t="s">
        <v>88</v>
      </c>
      <c r="AV383" s="13" t="s">
        <v>86</v>
      </c>
      <c r="AW383" s="13" t="s">
        <v>32</v>
      </c>
      <c r="AX383" s="13" t="s">
        <v>78</v>
      </c>
      <c r="AY383" s="270" t="s">
        <v>158</v>
      </c>
    </row>
    <row r="384" spans="1:51" s="14" customFormat="1" ht="12">
      <c r="A384" s="14"/>
      <c r="B384" s="271"/>
      <c r="C384" s="272"/>
      <c r="D384" s="262" t="s">
        <v>167</v>
      </c>
      <c r="E384" s="273" t="s">
        <v>1</v>
      </c>
      <c r="F384" s="274" t="s">
        <v>86</v>
      </c>
      <c r="G384" s="272"/>
      <c r="H384" s="275">
        <v>1</v>
      </c>
      <c r="I384" s="276"/>
      <c r="J384" s="272"/>
      <c r="K384" s="272"/>
      <c r="L384" s="277"/>
      <c r="M384" s="278"/>
      <c r="N384" s="279"/>
      <c r="O384" s="279"/>
      <c r="P384" s="279"/>
      <c r="Q384" s="279"/>
      <c r="R384" s="279"/>
      <c r="S384" s="279"/>
      <c r="T384" s="280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81" t="s">
        <v>167</v>
      </c>
      <c r="AU384" s="281" t="s">
        <v>88</v>
      </c>
      <c r="AV384" s="14" t="s">
        <v>88</v>
      </c>
      <c r="AW384" s="14" t="s">
        <v>32</v>
      </c>
      <c r="AX384" s="14" t="s">
        <v>78</v>
      </c>
      <c r="AY384" s="281" t="s">
        <v>158</v>
      </c>
    </row>
    <row r="385" spans="1:51" s="13" customFormat="1" ht="12">
      <c r="A385" s="13"/>
      <c r="B385" s="260"/>
      <c r="C385" s="261"/>
      <c r="D385" s="262" t="s">
        <v>167</v>
      </c>
      <c r="E385" s="263" t="s">
        <v>1</v>
      </c>
      <c r="F385" s="264" t="s">
        <v>745</v>
      </c>
      <c r="G385" s="261"/>
      <c r="H385" s="263" t="s">
        <v>1</v>
      </c>
      <c r="I385" s="265"/>
      <c r="J385" s="261"/>
      <c r="K385" s="261"/>
      <c r="L385" s="266"/>
      <c r="M385" s="267"/>
      <c r="N385" s="268"/>
      <c r="O385" s="268"/>
      <c r="P385" s="268"/>
      <c r="Q385" s="268"/>
      <c r="R385" s="268"/>
      <c r="S385" s="268"/>
      <c r="T385" s="269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70" t="s">
        <v>167</v>
      </c>
      <c r="AU385" s="270" t="s">
        <v>88</v>
      </c>
      <c r="AV385" s="13" t="s">
        <v>86</v>
      </c>
      <c r="AW385" s="13" t="s">
        <v>32</v>
      </c>
      <c r="AX385" s="13" t="s">
        <v>78</v>
      </c>
      <c r="AY385" s="270" t="s">
        <v>158</v>
      </c>
    </row>
    <row r="386" spans="1:51" s="14" customFormat="1" ht="12">
      <c r="A386" s="14"/>
      <c r="B386" s="271"/>
      <c r="C386" s="272"/>
      <c r="D386" s="262" t="s">
        <v>167</v>
      </c>
      <c r="E386" s="273" t="s">
        <v>1</v>
      </c>
      <c r="F386" s="274" t="s">
        <v>86</v>
      </c>
      <c r="G386" s="272"/>
      <c r="H386" s="275">
        <v>1</v>
      </c>
      <c r="I386" s="276"/>
      <c r="J386" s="272"/>
      <c r="K386" s="272"/>
      <c r="L386" s="277"/>
      <c r="M386" s="278"/>
      <c r="N386" s="279"/>
      <c r="O386" s="279"/>
      <c r="P386" s="279"/>
      <c r="Q386" s="279"/>
      <c r="R386" s="279"/>
      <c r="S386" s="279"/>
      <c r="T386" s="280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81" t="s">
        <v>167</v>
      </c>
      <c r="AU386" s="281" t="s">
        <v>88</v>
      </c>
      <c r="AV386" s="14" t="s">
        <v>88</v>
      </c>
      <c r="AW386" s="14" t="s">
        <v>32</v>
      </c>
      <c r="AX386" s="14" t="s">
        <v>78</v>
      </c>
      <c r="AY386" s="281" t="s">
        <v>158</v>
      </c>
    </row>
    <row r="387" spans="1:51" s="15" customFormat="1" ht="12">
      <c r="A387" s="15"/>
      <c r="B387" s="282"/>
      <c r="C387" s="283"/>
      <c r="D387" s="262" t="s">
        <v>167</v>
      </c>
      <c r="E387" s="284" t="s">
        <v>1</v>
      </c>
      <c r="F387" s="285" t="s">
        <v>198</v>
      </c>
      <c r="G387" s="283"/>
      <c r="H387" s="286">
        <v>3</v>
      </c>
      <c r="I387" s="287"/>
      <c r="J387" s="283"/>
      <c r="K387" s="283"/>
      <c r="L387" s="288"/>
      <c r="M387" s="289"/>
      <c r="N387" s="290"/>
      <c r="O387" s="290"/>
      <c r="P387" s="290"/>
      <c r="Q387" s="290"/>
      <c r="R387" s="290"/>
      <c r="S387" s="290"/>
      <c r="T387" s="291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T387" s="292" t="s">
        <v>167</v>
      </c>
      <c r="AU387" s="292" t="s">
        <v>88</v>
      </c>
      <c r="AV387" s="15" t="s">
        <v>157</v>
      </c>
      <c r="AW387" s="15" t="s">
        <v>32</v>
      </c>
      <c r="AX387" s="15" t="s">
        <v>86</v>
      </c>
      <c r="AY387" s="292" t="s">
        <v>158</v>
      </c>
    </row>
    <row r="388" spans="1:65" s="2" customFormat="1" ht="14.4" customHeight="1">
      <c r="A388" s="41"/>
      <c r="B388" s="42"/>
      <c r="C388" s="293" t="s">
        <v>746</v>
      </c>
      <c r="D388" s="293" t="s">
        <v>200</v>
      </c>
      <c r="E388" s="294" t="s">
        <v>747</v>
      </c>
      <c r="F388" s="295" t="s">
        <v>748</v>
      </c>
      <c r="G388" s="296" t="s">
        <v>236</v>
      </c>
      <c r="H388" s="297">
        <v>3</v>
      </c>
      <c r="I388" s="298"/>
      <c r="J388" s="299">
        <f>ROUND(I388*H388,2)</f>
        <v>0</v>
      </c>
      <c r="K388" s="300"/>
      <c r="L388" s="301"/>
      <c r="M388" s="302" t="s">
        <v>1</v>
      </c>
      <c r="N388" s="303" t="s">
        <v>43</v>
      </c>
      <c r="O388" s="94"/>
      <c r="P388" s="257">
        <f>O388*H388</f>
        <v>0</v>
      </c>
      <c r="Q388" s="257">
        <v>0.00107</v>
      </c>
      <c r="R388" s="257">
        <f>Q388*H388</f>
        <v>0.00321</v>
      </c>
      <c r="S388" s="257">
        <v>0</v>
      </c>
      <c r="T388" s="258">
        <f>S388*H388</f>
        <v>0</v>
      </c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R388" s="259" t="s">
        <v>206</v>
      </c>
      <c r="AT388" s="259" t="s">
        <v>200</v>
      </c>
      <c r="AU388" s="259" t="s">
        <v>88</v>
      </c>
      <c r="AY388" s="18" t="s">
        <v>158</v>
      </c>
      <c r="BE388" s="146">
        <f>IF(N388="základní",J388,0)</f>
        <v>0</v>
      </c>
      <c r="BF388" s="146">
        <f>IF(N388="snížená",J388,0)</f>
        <v>0</v>
      </c>
      <c r="BG388" s="146">
        <f>IF(N388="zákl. přenesená",J388,0)</f>
        <v>0</v>
      </c>
      <c r="BH388" s="146">
        <f>IF(N388="sníž. přenesená",J388,0)</f>
        <v>0</v>
      </c>
      <c r="BI388" s="146">
        <f>IF(N388="nulová",J388,0)</f>
        <v>0</v>
      </c>
      <c r="BJ388" s="18" t="s">
        <v>86</v>
      </c>
      <c r="BK388" s="146">
        <f>ROUND(I388*H388,2)</f>
        <v>0</v>
      </c>
      <c r="BL388" s="18" t="s">
        <v>157</v>
      </c>
      <c r="BM388" s="259" t="s">
        <v>749</v>
      </c>
    </row>
    <row r="389" spans="1:65" s="2" customFormat="1" ht="24.15" customHeight="1">
      <c r="A389" s="41"/>
      <c r="B389" s="42"/>
      <c r="C389" s="247" t="s">
        <v>750</v>
      </c>
      <c r="D389" s="247" t="s">
        <v>161</v>
      </c>
      <c r="E389" s="248" t="s">
        <v>751</v>
      </c>
      <c r="F389" s="249" t="s">
        <v>752</v>
      </c>
      <c r="G389" s="250" t="s">
        <v>236</v>
      </c>
      <c r="H389" s="251">
        <v>1</v>
      </c>
      <c r="I389" s="252"/>
      <c r="J389" s="253">
        <f>ROUND(I389*H389,2)</f>
        <v>0</v>
      </c>
      <c r="K389" s="254"/>
      <c r="L389" s="44"/>
      <c r="M389" s="255" t="s">
        <v>1</v>
      </c>
      <c r="N389" s="256" t="s">
        <v>43</v>
      </c>
      <c r="O389" s="94"/>
      <c r="P389" s="257">
        <f>O389*H389</f>
        <v>0</v>
      </c>
      <c r="Q389" s="257">
        <v>0</v>
      </c>
      <c r="R389" s="257">
        <f>Q389*H389</f>
        <v>0</v>
      </c>
      <c r="S389" s="257">
        <v>0</v>
      </c>
      <c r="T389" s="258">
        <f>S389*H389</f>
        <v>0</v>
      </c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R389" s="259" t="s">
        <v>233</v>
      </c>
      <c r="AT389" s="259" t="s">
        <v>161</v>
      </c>
      <c r="AU389" s="259" t="s">
        <v>88</v>
      </c>
      <c r="AY389" s="18" t="s">
        <v>158</v>
      </c>
      <c r="BE389" s="146">
        <f>IF(N389="základní",J389,0)</f>
        <v>0</v>
      </c>
      <c r="BF389" s="146">
        <f>IF(N389="snížená",J389,0)</f>
        <v>0</v>
      </c>
      <c r="BG389" s="146">
        <f>IF(N389="zákl. přenesená",J389,0)</f>
        <v>0</v>
      </c>
      <c r="BH389" s="146">
        <f>IF(N389="sníž. přenesená",J389,0)</f>
        <v>0</v>
      </c>
      <c r="BI389" s="146">
        <f>IF(N389="nulová",J389,0)</f>
        <v>0</v>
      </c>
      <c r="BJ389" s="18" t="s">
        <v>86</v>
      </c>
      <c r="BK389" s="146">
        <f>ROUND(I389*H389,2)</f>
        <v>0</v>
      </c>
      <c r="BL389" s="18" t="s">
        <v>233</v>
      </c>
      <c r="BM389" s="259" t="s">
        <v>753</v>
      </c>
    </row>
    <row r="390" spans="1:51" s="14" customFormat="1" ht="12">
      <c r="A390" s="14"/>
      <c r="B390" s="271"/>
      <c r="C390" s="272"/>
      <c r="D390" s="262" t="s">
        <v>167</v>
      </c>
      <c r="E390" s="273" t="s">
        <v>1</v>
      </c>
      <c r="F390" s="274" t="s">
        <v>86</v>
      </c>
      <c r="G390" s="272"/>
      <c r="H390" s="275">
        <v>1</v>
      </c>
      <c r="I390" s="276"/>
      <c r="J390" s="272"/>
      <c r="K390" s="272"/>
      <c r="L390" s="277"/>
      <c r="M390" s="278"/>
      <c r="N390" s="279"/>
      <c r="O390" s="279"/>
      <c r="P390" s="279"/>
      <c r="Q390" s="279"/>
      <c r="R390" s="279"/>
      <c r="S390" s="279"/>
      <c r="T390" s="280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81" t="s">
        <v>167</v>
      </c>
      <c r="AU390" s="281" t="s">
        <v>88</v>
      </c>
      <c r="AV390" s="14" t="s">
        <v>88</v>
      </c>
      <c r="AW390" s="14" t="s">
        <v>32</v>
      </c>
      <c r="AX390" s="14" t="s">
        <v>86</v>
      </c>
      <c r="AY390" s="281" t="s">
        <v>158</v>
      </c>
    </row>
    <row r="391" spans="1:65" s="2" customFormat="1" ht="14.4" customHeight="1">
      <c r="A391" s="41"/>
      <c r="B391" s="42"/>
      <c r="C391" s="293" t="s">
        <v>754</v>
      </c>
      <c r="D391" s="293" t="s">
        <v>200</v>
      </c>
      <c r="E391" s="294" t="s">
        <v>755</v>
      </c>
      <c r="F391" s="295" t="s">
        <v>756</v>
      </c>
      <c r="G391" s="296" t="s">
        <v>164</v>
      </c>
      <c r="H391" s="297">
        <v>1</v>
      </c>
      <c r="I391" s="298"/>
      <c r="J391" s="299">
        <f>ROUND(I391*H391,2)</f>
        <v>0</v>
      </c>
      <c r="K391" s="300"/>
      <c r="L391" s="301"/>
      <c r="M391" s="302" t="s">
        <v>1</v>
      </c>
      <c r="N391" s="303" t="s">
        <v>43</v>
      </c>
      <c r="O391" s="94"/>
      <c r="P391" s="257">
        <f>O391*H391</f>
        <v>0</v>
      </c>
      <c r="Q391" s="257">
        <v>0</v>
      </c>
      <c r="R391" s="257">
        <f>Q391*H391</f>
        <v>0</v>
      </c>
      <c r="S391" s="257">
        <v>0</v>
      </c>
      <c r="T391" s="258">
        <f>S391*H391</f>
        <v>0</v>
      </c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R391" s="259" t="s">
        <v>420</v>
      </c>
      <c r="AT391" s="259" t="s">
        <v>200</v>
      </c>
      <c r="AU391" s="259" t="s">
        <v>88</v>
      </c>
      <c r="AY391" s="18" t="s">
        <v>158</v>
      </c>
      <c r="BE391" s="146">
        <f>IF(N391="základní",J391,0)</f>
        <v>0</v>
      </c>
      <c r="BF391" s="146">
        <f>IF(N391="snížená",J391,0)</f>
        <v>0</v>
      </c>
      <c r="BG391" s="146">
        <f>IF(N391="zákl. přenesená",J391,0)</f>
        <v>0</v>
      </c>
      <c r="BH391" s="146">
        <f>IF(N391="sníž. přenesená",J391,0)</f>
        <v>0</v>
      </c>
      <c r="BI391" s="146">
        <f>IF(N391="nulová",J391,0)</f>
        <v>0</v>
      </c>
      <c r="BJ391" s="18" t="s">
        <v>86</v>
      </c>
      <c r="BK391" s="146">
        <f>ROUND(I391*H391,2)</f>
        <v>0</v>
      </c>
      <c r="BL391" s="18" t="s">
        <v>233</v>
      </c>
      <c r="BM391" s="259" t="s">
        <v>757</v>
      </c>
    </row>
    <row r="392" spans="1:51" s="13" customFormat="1" ht="12">
      <c r="A392" s="13"/>
      <c r="B392" s="260"/>
      <c r="C392" s="261"/>
      <c r="D392" s="262" t="s">
        <v>167</v>
      </c>
      <c r="E392" s="263" t="s">
        <v>1</v>
      </c>
      <c r="F392" s="264" t="s">
        <v>758</v>
      </c>
      <c r="G392" s="261"/>
      <c r="H392" s="263" t="s">
        <v>1</v>
      </c>
      <c r="I392" s="265"/>
      <c r="J392" s="261"/>
      <c r="K392" s="261"/>
      <c r="L392" s="266"/>
      <c r="M392" s="267"/>
      <c r="N392" s="268"/>
      <c r="O392" s="268"/>
      <c r="P392" s="268"/>
      <c r="Q392" s="268"/>
      <c r="R392" s="268"/>
      <c r="S392" s="268"/>
      <c r="T392" s="269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70" t="s">
        <v>167</v>
      </c>
      <c r="AU392" s="270" t="s">
        <v>88</v>
      </c>
      <c r="AV392" s="13" t="s">
        <v>86</v>
      </c>
      <c r="AW392" s="13" t="s">
        <v>32</v>
      </c>
      <c r="AX392" s="13" t="s">
        <v>78</v>
      </c>
      <c r="AY392" s="270" t="s">
        <v>158</v>
      </c>
    </row>
    <row r="393" spans="1:51" s="13" customFormat="1" ht="12">
      <c r="A393" s="13"/>
      <c r="B393" s="260"/>
      <c r="C393" s="261"/>
      <c r="D393" s="262" t="s">
        <v>167</v>
      </c>
      <c r="E393" s="263" t="s">
        <v>1</v>
      </c>
      <c r="F393" s="264" t="s">
        <v>759</v>
      </c>
      <c r="G393" s="261"/>
      <c r="H393" s="263" t="s">
        <v>1</v>
      </c>
      <c r="I393" s="265"/>
      <c r="J393" s="261"/>
      <c r="K393" s="261"/>
      <c r="L393" s="266"/>
      <c r="M393" s="267"/>
      <c r="N393" s="268"/>
      <c r="O393" s="268"/>
      <c r="P393" s="268"/>
      <c r="Q393" s="268"/>
      <c r="R393" s="268"/>
      <c r="S393" s="268"/>
      <c r="T393" s="269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70" t="s">
        <v>167</v>
      </c>
      <c r="AU393" s="270" t="s">
        <v>88</v>
      </c>
      <c r="AV393" s="13" t="s">
        <v>86</v>
      </c>
      <c r="AW393" s="13" t="s">
        <v>32</v>
      </c>
      <c r="AX393" s="13" t="s">
        <v>78</v>
      </c>
      <c r="AY393" s="270" t="s">
        <v>158</v>
      </c>
    </row>
    <row r="394" spans="1:51" s="13" customFormat="1" ht="12">
      <c r="A394" s="13"/>
      <c r="B394" s="260"/>
      <c r="C394" s="261"/>
      <c r="D394" s="262" t="s">
        <v>167</v>
      </c>
      <c r="E394" s="263" t="s">
        <v>1</v>
      </c>
      <c r="F394" s="264" t="s">
        <v>760</v>
      </c>
      <c r="G394" s="261"/>
      <c r="H394" s="263" t="s">
        <v>1</v>
      </c>
      <c r="I394" s="265"/>
      <c r="J394" s="261"/>
      <c r="K394" s="261"/>
      <c r="L394" s="266"/>
      <c r="M394" s="267"/>
      <c r="N394" s="268"/>
      <c r="O394" s="268"/>
      <c r="P394" s="268"/>
      <c r="Q394" s="268"/>
      <c r="R394" s="268"/>
      <c r="S394" s="268"/>
      <c r="T394" s="269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70" t="s">
        <v>167</v>
      </c>
      <c r="AU394" s="270" t="s">
        <v>88</v>
      </c>
      <c r="AV394" s="13" t="s">
        <v>86</v>
      </c>
      <c r="AW394" s="13" t="s">
        <v>32</v>
      </c>
      <c r="AX394" s="13" t="s">
        <v>78</v>
      </c>
      <c r="AY394" s="270" t="s">
        <v>158</v>
      </c>
    </row>
    <row r="395" spans="1:51" s="14" customFormat="1" ht="12">
      <c r="A395" s="14"/>
      <c r="B395" s="271"/>
      <c r="C395" s="272"/>
      <c r="D395" s="262" t="s">
        <v>167</v>
      </c>
      <c r="E395" s="273" t="s">
        <v>1</v>
      </c>
      <c r="F395" s="274" t="s">
        <v>86</v>
      </c>
      <c r="G395" s="272"/>
      <c r="H395" s="275">
        <v>1</v>
      </c>
      <c r="I395" s="276"/>
      <c r="J395" s="272"/>
      <c r="K395" s="272"/>
      <c r="L395" s="277"/>
      <c r="M395" s="278"/>
      <c r="N395" s="279"/>
      <c r="O395" s="279"/>
      <c r="P395" s="279"/>
      <c r="Q395" s="279"/>
      <c r="R395" s="279"/>
      <c r="S395" s="279"/>
      <c r="T395" s="280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81" t="s">
        <v>167</v>
      </c>
      <c r="AU395" s="281" t="s">
        <v>88</v>
      </c>
      <c r="AV395" s="14" t="s">
        <v>88</v>
      </c>
      <c r="AW395" s="14" t="s">
        <v>32</v>
      </c>
      <c r="AX395" s="14" t="s">
        <v>86</v>
      </c>
      <c r="AY395" s="281" t="s">
        <v>158</v>
      </c>
    </row>
    <row r="396" spans="1:65" s="2" customFormat="1" ht="24.15" customHeight="1">
      <c r="A396" s="41"/>
      <c r="B396" s="42"/>
      <c r="C396" s="247" t="s">
        <v>761</v>
      </c>
      <c r="D396" s="247" t="s">
        <v>161</v>
      </c>
      <c r="E396" s="248" t="s">
        <v>762</v>
      </c>
      <c r="F396" s="249" t="s">
        <v>763</v>
      </c>
      <c r="G396" s="250" t="s">
        <v>183</v>
      </c>
      <c r="H396" s="251">
        <v>1</v>
      </c>
      <c r="I396" s="252"/>
      <c r="J396" s="253">
        <f>ROUND(I396*H396,2)</f>
        <v>0</v>
      </c>
      <c r="K396" s="254"/>
      <c r="L396" s="44"/>
      <c r="M396" s="255" t="s">
        <v>1</v>
      </c>
      <c r="N396" s="256" t="s">
        <v>43</v>
      </c>
      <c r="O396" s="94"/>
      <c r="P396" s="257">
        <f>O396*H396</f>
        <v>0</v>
      </c>
      <c r="Q396" s="257">
        <v>0</v>
      </c>
      <c r="R396" s="257">
        <f>Q396*H396</f>
        <v>0</v>
      </c>
      <c r="S396" s="257">
        <v>0</v>
      </c>
      <c r="T396" s="258">
        <f>S396*H396</f>
        <v>0</v>
      </c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R396" s="259" t="s">
        <v>233</v>
      </c>
      <c r="AT396" s="259" t="s">
        <v>161</v>
      </c>
      <c r="AU396" s="259" t="s">
        <v>88</v>
      </c>
      <c r="AY396" s="18" t="s">
        <v>158</v>
      </c>
      <c r="BE396" s="146">
        <f>IF(N396="základní",J396,0)</f>
        <v>0</v>
      </c>
      <c r="BF396" s="146">
        <f>IF(N396="snížená",J396,0)</f>
        <v>0</v>
      </c>
      <c r="BG396" s="146">
        <f>IF(N396="zákl. přenesená",J396,0)</f>
        <v>0</v>
      </c>
      <c r="BH396" s="146">
        <f>IF(N396="sníž. přenesená",J396,0)</f>
        <v>0</v>
      </c>
      <c r="BI396" s="146">
        <f>IF(N396="nulová",J396,0)</f>
        <v>0</v>
      </c>
      <c r="BJ396" s="18" t="s">
        <v>86</v>
      </c>
      <c r="BK396" s="146">
        <f>ROUND(I396*H396,2)</f>
        <v>0</v>
      </c>
      <c r="BL396" s="18" t="s">
        <v>233</v>
      </c>
      <c r="BM396" s="259" t="s">
        <v>764</v>
      </c>
    </row>
    <row r="397" spans="1:51" s="13" customFormat="1" ht="12">
      <c r="A397" s="13"/>
      <c r="B397" s="260"/>
      <c r="C397" s="261"/>
      <c r="D397" s="262" t="s">
        <v>167</v>
      </c>
      <c r="E397" s="263" t="s">
        <v>1</v>
      </c>
      <c r="F397" s="264" t="s">
        <v>765</v>
      </c>
      <c r="G397" s="261"/>
      <c r="H397" s="263" t="s">
        <v>1</v>
      </c>
      <c r="I397" s="265"/>
      <c r="J397" s="261"/>
      <c r="K397" s="261"/>
      <c r="L397" s="266"/>
      <c r="M397" s="267"/>
      <c r="N397" s="268"/>
      <c r="O397" s="268"/>
      <c r="P397" s="268"/>
      <c r="Q397" s="268"/>
      <c r="R397" s="268"/>
      <c r="S397" s="268"/>
      <c r="T397" s="269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70" t="s">
        <v>167</v>
      </c>
      <c r="AU397" s="270" t="s">
        <v>88</v>
      </c>
      <c r="AV397" s="13" t="s">
        <v>86</v>
      </c>
      <c r="AW397" s="13" t="s">
        <v>32</v>
      </c>
      <c r="AX397" s="13" t="s">
        <v>78</v>
      </c>
      <c r="AY397" s="270" t="s">
        <v>158</v>
      </c>
    </row>
    <row r="398" spans="1:51" s="14" customFormat="1" ht="12">
      <c r="A398" s="14"/>
      <c r="B398" s="271"/>
      <c r="C398" s="272"/>
      <c r="D398" s="262" t="s">
        <v>167</v>
      </c>
      <c r="E398" s="273" t="s">
        <v>1</v>
      </c>
      <c r="F398" s="274" t="s">
        <v>86</v>
      </c>
      <c r="G398" s="272"/>
      <c r="H398" s="275">
        <v>1</v>
      </c>
      <c r="I398" s="276"/>
      <c r="J398" s="272"/>
      <c r="K398" s="272"/>
      <c r="L398" s="277"/>
      <c r="M398" s="278"/>
      <c r="N398" s="279"/>
      <c r="O398" s="279"/>
      <c r="P398" s="279"/>
      <c r="Q398" s="279"/>
      <c r="R398" s="279"/>
      <c r="S398" s="279"/>
      <c r="T398" s="280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81" t="s">
        <v>167</v>
      </c>
      <c r="AU398" s="281" t="s">
        <v>88</v>
      </c>
      <c r="AV398" s="14" t="s">
        <v>88</v>
      </c>
      <c r="AW398" s="14" t="s">
        <v>32</v>
      </c>
      <c r="AX398" s="14" t="s">
        <v>86</v>
      </c>
      <c r="AY398" s="281" t="s">
        <v>158</v>
      </c>
    </row>
    <row r="399" spans="1:65" s="2" customFormat="1" ht="14.4" customHeight="1">
      <c r="A399" s="41"/>
      <c r="B399" s="42"/>
      <c r="C399" s="293" t="s">
        <v>766</v>
      </c>
      <c r="D399" s="293" t="s">
        <v>200</v>
      </c>
      <c r="E399" s="294" t="s">
        <v>767</v>
      </c>
      <c r="F399" s="295" t="s">
        <v>768</v>
      </c>
      <c r="G399" s="296" t="s">
        <v>236</v>
      </c>
      <c r="H399" s="297">
        <v>1</v>
      </c>
      <c r="I399" s="298"/>
      <c r="J399" s="299">
        <f>ROUND(I399*H399,2)</f>
        <v>0</v>
      </c>
      <c r="K399" s="300"/>
      <c r="L399" s="301"/>
      <c r="M399" s="302" t="s">
        <v>1</v>
      </c>
      <c r="N399" s="303" t="s">
        <v>43</v>
      </c>
      <c r="O399" s="94"/>
      <c r="P399" s="257">
        <f>O399*H399</f>
        <v>0</v>
      </c>
      <c r="Q399" s="257">
        <v>0.00048</v>
      </c>
      <c r="R399" s="257">
        <f>Q399*H399</f>
        <v>0.00048</v>
      </c>
      <c r="S399" s="257">
        <v>0</v>
      </c>
      <c r="T399" s="258">
        <f>S399*H399</f>
        <v>0</v>
      </c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R399" s="259" t="s">
        <v>420</v>
      </c>
      <c r="AT399" s="259" t="s">
        <v>200</v>
      </c>
      <c r="AU399" s="259" t="s">
        <v>88</v>
      </c>
      <c r="AY399" s="18" t="s">
        <v>158</v>
      </c>
      <c r="BE399" s="146">
        <f>IF(N399="základní",J399,0)</f>
        <v>0</v>
      </c>
      <c r="BF399" s="146">
        <f>IF(N399="snížená",J399,0)</f>
        <v>0</v>
      </c>
      <c r="BG399" s="146">
        <f>IF(N399="zákl. přenesená",J399,0)</f>
        <v>0</v>
      </c>
      <c r="BH399" s="146">
        <f>IF(N399="sníž. přenesená",J399,0)</f>
        <v>0</v>
      </c>
      <c r="BI399" s="146">
        <f>IF(N399="nulová",J399,0)</f>
        <v>0</v>
      </c>
      <c r="BJ399" s="18" t="s">
        <v>86</v>
      </c>
      <c r="BK399" s="146">
        <f>ROUND(I399*H399,2)</f>
        <v>0</v>
      </c>
      <c r="BL399" s="18" t="s">
        <v>233</v>
      </c>
      <c r="BM399" s="259" t="s">
        <v>769</v>
      </c>
    </row>
    <row r="400" spans="1:65" s="2" customFormat="1" ht="14.4" customHeight="1">
      <c r="A400" s="41"/>
      <c r="B400" s="42"/>
      <c r="C400" s="293" t="s">
        <v>770</v>
      </c>
      <c r="D400" s="293" t="s">
        <v>200</v>
      </c>
      <c r="E400" s="294" t="s">
        <v>771</v>
      </c>
      <c r="F400" s="295" t="s">
        <v>772</v>
      </c>
      <c r="G400" s="296" t="s">
        <v>236</v>
      </c>
      <c r="H400" s="297">
        <v>1</v>
      </c>
      <c r="I400" s="298"/>
      <c r="J400" s="299">
        <f>ROUND(I400*H400,2)</f>
        <v>0</v>
      </c>
      <c r="K400" s="300"/>
      <c r="L400" s="301"/>
      <c r="M400" s="302" t="s">
        <v>1</v>
      </c>
      <c r="N400" s="303" t="s">
        <v>43</v>
      </c>
      <c r="O400" s="94"/>
      <c r="P400" s="257">
        <f>O400*H400</f>
        <v>0</v>
      </c>
      <c r="Q400" s="257">
        <v>0.00048</v>
      </c>
      <c r="R400" s="257">
        <f>Q400*H400</f>
        <v>0.00048</v>
      </c>
      <c r="S400" s="257">
        <v>0</v>
      </c>
      <c r="T400" s="258">
        <f>S400*H400</f>
        <v>0</v>
      </c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R400" s="259" t="s">
        <v>420</v>
      </c>
      <c r="AT400" s="259" t="s">
        <v>200</v>
      </c>
      <c r="AU400" s="259" t="s">
        <v>88</v>
      </c>
      <c r="AY400" s="18" t="s">
        <v>158</v>
      </c>
      <c r="BE400" s="146">
        <f>IF(N400="základní",J400,0)</f>
        <v>0</v>
      </c>
      <c r="BF400" s="146">
        <f>IF(N400="snížená",J400,0)</f>
        <v>0</v>
      </c>
      <c r="BG400" s="146">
        <f>IF(N400="zákl. přenesená",J400,0)</f>
        <v>0</v>
      </c>
      <c r="BH400" s="146">
        <f>IF(N400="sníž. přenesená",J400,0)</f>
        <v>0</v>
      </c>
      <c r="BI400" s="146">
        <f>IF(N400="nulová",J400,0)</f>
        <v>0</v>
      </c>
      <c r="BJ400" s="18" t="s">
        <v>86</v>
      </c>
      <c r="BK400" s="146">
        <f>ROUND(I400*H400,2)</f>
        <v>0</v>
      </c>
      <c r="BL400" s="18" t="s">
        <v>233</v>
      </c>
      <c r="BM400" s="259" t="s">
        <v>773</v>
      </c>
    </row>
    <row r="401" spans="1:65" s="2" customFormat="1" ht="24.15" customHeight="1">
      <c r="A401" s="41"/>
      <c r="B401" s="42"/>
      <c r="C401" s="247" t="s">
        <v>774</v>
      </c>
      <c r="D401" s="247" t="s">
        <v>161</v>
      </c>
      <c r="E401" s="248" t="s">
        <v>775</v>
      </c>
      <c r="F401" s="249" t="s">
        <v>776</v>
      </c>
      <c r="G401" s="250" t="s">
        <v>103</v>
      </c>
      <c r="H401" s="251">
        <v>120</v>
      </c>
      <c r="I401" s="252"/>
      <c r="J401" s="253">
        <f>ROUND(I401*H401,2)</f>
        <v>0</v>
      </c>
      <c r="K401" s="254"/>
      <c r="L401" s="44"/>
      <c r="M401" s="255" t="s">
        <v>1</v>
      </c>
      <c r="N401" s="256" t="s">
        <v>43</v>
      </c>
      <c r="O401" s="94"/>
      <c r="P401" s="257">
        <f>O401*H401</f>
        <v>0</v>
      </c>
      <c r="Q401" s="257">
        <v>0</v>
      </c>
      <c r="R401" s="257">
        <f>Q401*H401</f>
        <v>0</v>
      </c>
      <c r="S401" s="257">
        <v>0</v>
      </c>
      <c r="T401" s="258">
        <f>S401*H401</f>
        <v>0</v>
      </c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R401" s="259" t="s">
        <v>233</v>
      </c>
      <c r="AT401" s="259" t="s">
        <v>161</v>
      </c>
      <c r="AU401" s="259" t="s">
        <v>88</v>
      </c>
      <c r="AY401" s="18" t="s">
        <v>158</v>
      </c>
      <c r="BE401" s="146">
        <f>IF(N401="základní",J401,0)</f>
        <v>0</v>
      </c>
      <c r="BF401" s="146">
        <f>IF(N401="snížená",J401,0)</f>
        <v>0</v>
      </c>
      <c r="BG401" s="146">
        <f>IF(N401="zákl. přenesená",J401,0)</f>
        <v>0</v>
      </c>
      <c r="BH401" s="146">
        <f>IF(N401="sníž. přenesená",J401,0)</f>
        <v>0</v>
      </c>
      <c r="BI401" s="146">
        <f>IF(N401="nulová",J401,0)</f>
        <v>0</v>
      </c>
      <c r="BJ401" s="18" t="s">
        <v>86</v>
      </c>
      <c r="BK401" s="146">
        <f>ROUND(I401*H401,2)</f>
        <v>0</v>
      </c>
      <c r="BL401" s="18" t="s">
        <v>233</v>
      </c>
      <c r="BM401" s="259" t="s">
        <v>777</v>
      </c>
    </row>
    <row r="402" spans="1:51" s="14" customFormat="1" ht="12">
      <c r="A402" s="14"/>
      <c r="B402" s="271"/>
      <c r="C402" s="272"/>
      <c r="D402" s="262" t="s">
        <v>167</v>
      </c>
      <c r="E402" s="273" t="s">
        <v>1</v>
      </c>
      <c r="F402" s="274" t="s">
        <v>778</v>
      </c>
      <c r="G402" s="272"/>
      <c r="H402" s="275">
        <v>120</v>
      </c>
      <c r="I402" s="276"/>
      <c r="J402" s="272"/>
      <c r="K402" s="272"/>
      <c r="L402" s="277"/>
      <c r="M402" s="278"/>
      <c r="N402" s="279"/>
      <c r="O402" s="279"/>
      <c r="P402" s="279"/>
      <c r="Q402" s="279"/>
      <c r="R402" s="279"/>
      <c r="S402" s="279"/>
      <c r="T402" s="280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81" t="s">
        <v>167</v>
      </c>
      <c r="AU402" s="281" t="s">
        <v>88</v>
      </c>
      <c r="AV402" s="14" t="s">
        <v>88</v>
      </c>
      <c r="AW402" s="14" t="s">
        <v>32</v>
      </c>
      <c r="AX402" s="14" t="s">
        <v>86</v>
      </c>
      <c r="AY402" s="281" t="s">
        <v>158</v>
      </c>
    </row>
    <row r="403" spans="1:65" s="2" customFormat="1" ht="14.4" customHeight="1">
      <c r="A403" s="41"/>
      <c r="B403" s="42"/>
      <c r="C403" s="293" t="s">
        <v>779</v>
      </c>
      <c r="D403" s="293" t="s">
        <v>200</v>
      </c>
      <c r="E403" s="294" t="s">
        <v>780</v>
      </c>
      <c r="F403" s="295" t="s">
        <v>781</v>
      </c>
      <c r="G403" s="296" t="s">
        <v>103</v>
      </c>
      <c r="H403" s="297">
        <v>144</v>
      </c>
      <c r="I403" s="298"/>
      <c r="J403" s="299">
        <f>ROUND(I403*H403,2)</f>
        <v>0</v>
      </c>
      <c r="K403" s="300"/>
      <c r="L403" s="301"/>
      <c r="M403" s="302" t="s">
        <v>1</v>
      </c>
      <c r="N403" s="303" t="s">
        <v>43</v>
      </c>
      <c r="O403" s="94"/>
      <c r="P403" s="257">
        <f>O403*H403</f>
        <v>0</v>
      </c>
      <c r="Q403" s="257">
        <v>0.00014</v>
      </c>
      <c r="R403" s="257">
        <f>Q403*H403</f>
        <v>0.020159999999999997</v>
      </c>
      <c r="S403" s="257">
        <v>0</v>
      </c>
      <c r="T403" s="258">
        <f>S403*H403</f>
        <v>0</v>
      </c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R403" s="259" t="s">
        <v>420</v>
      </c>
      <c r="AT403" s="259" t="s">
        <v>200</v>
      </c>
      <c r="AU403" s="259" t="s">
        <v>88</v>
      </c>
      <c r="AY403" s="18" t="s">
        <v>158</v>
      </c>
      <c r="BE403" s="146">
        <f>IF(N403="základní",J403,0)</f>
        <v>0</v>
      </c>
      <c r="BF403" s="146">
        <f>IF(N403="snížená",J403,0)</f>
        <v>0</v>
      </c>
      <c r="BG403" s="146">
        <f>IF(N403="zákl. přenesená",J403,0)</f>
        <v>0</v>
      </c>
      <c r="BH403" s="146">
        <f>IF(N403="sníž. přenesená",J403,0)</f>
        <v>0</v>
      </c>
      <c r="BI403" s="146">
        <f>IF(N403="nulová",J403,0)</f>
        <v>0</v>
      </c>
      <c r="BJ403" s="18" t="s">
        <v>86</v>
      </c>
      <c r="BK403" s="146">
        <f>ROUND(I403*H403,2)</f>
        <v>0</v>
      </c>
      <c r="BL403" s="18" t="s">
        <v>233</v>
      </c>
      <c r="BM403" s="259" t="s">
        <v>782</v>
      </c>
    </row>
    <row r="404" spans="1:51" s="14" customFormat="1" ht="12">
      <c r="A404" s="14"/>
      <c r="B404" s="271"/>
      <c r="C404" s="272"/>
      <c r="D404" s="262" t="s">
        <v>167</v>
      </c>
      <c r="E404" s="272"/>
      <c r="F404" s="274" t="s">
        <v>783</v>
      </c>
      <c r="G404" s="272"/>
      <c r="H404" s="275">
        <v>144</v>
      </c>
      <c r="I404" s="276"/>
      <c r="J404" s="272"/>
      <c r="K404" s="272"/>
      <c r="L404" s="277"/>
      <c r="M404" s="278"/>
      <c r="N404" s="279"/>
      <c r="O404" s="279"/>
      <c r="P404" s="279"/>
      <c r="Q404" s="279"/>
      <c r="R404" s="279"/>
      <c r="S404" s="279"/>
      <c r="T404" s="280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81" t="s">
        <v>167</v>
      </c>
      <c r="AU404" s="281" t="s">
        <v>88</v>
      </c>
      <c r="AV404" s="14" t="s">
        <v>88</v>
      </c>
      <c r="AW404" s="14" t="s">
        <v>4</v>
      </c>
      <c r="AX404" s="14" t="s">
        <v>86</v>
      </c>
      <c r="AY404" s="281" t="s">
        <v>158</v>
      </c>
    </row>
    <row r="405" spans="1:65" s="2" customFormat="1" ht="24.15" customHeight="1">
      <c r="A405" s="41"/>
      <c r="B405" s="42"/>
      <c r="C405" s="247" t="s">
        <v>784</v>
      </c>
      <c r="D405" s="247" t="s">
        <v>161</v>
      </c>
      <c r="E405" s="248" t="s">
        <v>785</v>
      </c>
      <c r="F405" s="249" t="s">
        <v>786</v>
      </c>
      <c r="G405" s="250" t="s">
        <v>183</v>
      </c>
      <c r="H405" s="251">
        <v>1</v>
      </c>
      <c r="I405" s="252"/>
      <c r="J405" s="253">
        <f>ROUND(I405*H405,2)</f>
        <v>0</v>
      </c>
      <c r="K405" s="254"/>
      <c r="L405" s="44"/>
      <c r="M405" s="255" t="s">
        <v>1</v>
      </c>
      <c r="N405" s="256" t="s">
        <v>43</v>
      </c>
      <c r="O405" s="94"/>
      <c r="P405" s="257">
        <f>O405*H405</f>
        <v>0</v>
      </c>
      <c r="Q405" s="257">
        <v>0</v>
      </c>
      <c r="R405" s="257">
        <f>Q405*H405</f>
        <v>0</v>
      </c>
      <c r="S405" s="257">
        <v>0</v>
      </c>
      <c r="T405" s="258">
        <f>S405*H405</f>
        <v>0</v>
      </c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R405" s="259" t="s">
        <v>157</v>
      </c>
      <c r="AT405" s="259" t="s">
        <v>161</v>
      </c>
      <c r="AU405" s="259" t="s">
        <v>88</v>
      </c>
      <c r="AY405" s="18" t="s">
        <v>158</v>
      </c>
      <c r="BE405" s="146">
        <f>IF(N405="základní",J405,0)</f>
        <v>0</v>
      </c>
      <c r="BF405" s="146">
        <f>IF(N405="snížená",J405,0)</f>
        <v>0</v>
      </c>
      <c r="BG405" s="146">
        <f>IF(N405="zákl. přenesená",J405,0)</f>
        <v>0</v>
      </c>
      <c r="BH405" s="146">
        <f>IF(N405="sníž. přenesená",J405,0)</f>
        <v>0</v>
      </c>
      <c r="BI405" s="146">
        <f>IF(N405="nulová",J405,0)</f>
        <v>0</v>
      </c>
      <c r="BJ405" s="18" t="s">
        <v>86</v>
      </c>
      <c r="BK405" s="146">
        <f>ROUND(I405*H405,2)</f>
        <v>0</v>
      </c>
      <c r="BL405" s="18" t="s">
        <v>157</v>
      </c>
      <c r="BM405" s="259" t="s">
        <v>787</v>
      </c>
    </row>
    <row r="406" spans="1:65" s="2" customFormat="1" ht="14.4" customHeight="1">
      <c r="A406" s="41"/>
      <c r="B406" s="42"/>
      <c r="C406" s="247" t="s">
        <v>788</v>
      </c>
      <c r="D406" s="247" t="s">
        <v>161</v>
      </c>
      <c r="E406" s="248" t="s">
        <v>789</v>
      </c>
      <c r="F406" s="249" t="s">
        <v>240</v>
      </c>
      <c r="G406" s="250" t="s">
        <v>183</v>
      </c>
      <c r="H406" s="251">
        <v>4</v>
      </c>
      <c r="I406" s="252"/>
      <c r="J406" s="253">
        <f>ROUND(I406*H406,2)</f>
        <v>0</v>
      </c>
      <c r="K406" s="254"/>
      <c r="L406" s="44"/>
      <c r="M406" s="255" t="s">
        <v>1</v>
      </c>
      <c r="N406" s="256" t="s">
        <v>43</v>
      </c>
      <c r="O406" s="94"/>
      <c r="P406" s="257">
        <f>O406*H406</f>
        <v>0</v>
      </c>
      <c r="Q406" s="257">
        <v>0</v>
      </c>
      <c r="R406" s="257">
        <f>Q406*H406</f>
        <v>0</v>
      </c>
      <c r="S406" s="257">
        <v>0</v>
      </c>
      <c r="T406" s="258">
        <f>S406*H406</f>
        <v>0</v>
      </c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R406" s="259" t="s">
        <v>233</v>
      </c>
      <c r="AT406" s="259" t="s">
        <v>161</v>
      </c>
      <c r="AU406" s="259" t="s">
        <v>88</v>
      </c>
      <c r="AY406" s="18" t="s">
        <v>158</v>
      </c>
      <c r="BE406" s="146">
        <f>IF(N406="základní",J406,0)</f>
        <v>0</v>
      </c>
      <c r="BF406" s="146">
        <f>IF(N406="snížená",J406,0)</f>
        <v>0</v>
      </c>
      <c r="BG406" s="146">
        <f>IF(N406="zákl. přenesená",J406,0)</f>
        <v>0</v>
      </c>
      <c r="BH406" s="146">
        <f>IF(N406="sníž. přenesená",J406,0)</f>
        <v>0</v>
      </c>
      <c r="BI406" s="146">
        <f>IF(N406="nulová",J406,0)</f>
        <v>0</v>
      </c>
      <c r="BJ406" s="18" t="s">
        <v>86</v>
      </c>
      <c r="BK406" s="146">
        <f>ROUND(I406*H406,2)</f>
        <v>0</v>
      </c>
      <c r="BL406" s="18" t="s">
        <v>233</v>
      </c>
      <c r="BM406" s="259" t="s">
        <v>790</v>
      </c>
    </row>
    <row r="407" spans="1:51" s="13" customFormat="1" ht="12">
      <c r="A407" s="13"/>
      <c r="B407" s="260"/>
      <c r="C407" s="261"/>
      <c r="D407" s="262" t="s">
        <v>167</v>
      </c>
      <c r="E407" s="263" t="s">
        <v>1</v>
      </c>
      <c r="F407" s="264" t="s">
        <v>791</v>
      </c>
      <c r="G407" s="261"/>
      <c r="H407" s="263" t="s">
        <v>1</v>
      </c>
      <c r="I407" s="265"/>
      <c r="J407" s="261"/>
      <c r="K407" s="261"/>
      <c r="L407" s="266"/>
      <c r="M407" s="267"/>
      <c r="N407" s="268"/>
      <c r="O407" s="268"/>
      <c r="P407" s="268"/>
      <c r="Q407" s="268"/>
      <c r="R407" s="268"/>
      <c r="S407" s="268"/>
      <c r="T407" s="269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70" t="s">
        <v>167</v>
      </c>
      <c r="AU407" s="270" t="s">
        <v>88</v>
      </c>
      <c r="AV407" s="13" t="s">
        <v>86</v>
      </c>
      <c r="AW407" s="13" t="s">
        <v>32</v>
      </c>
      <c r="AX407" s="13" t="s">
        <v>78</v>
      </c>
      <c r="AY407" s="270" t="s">
        <v>158</v>
      </c>
    </row>
    <row r="408" spans="1:51" s="13" customFormat="1" ht="12">
      <c r="A408" s="13"/>
      <c r="B408" s="260"/>
      <c r="C408" s="261"/>
      <c r="D408" s="262" t="s">
        <v>167</v>
      </c>
      <c r="E408" s="263" t="s">
        <v>1</v>
      </c>
      <c r="F408" s="264" t="s">
        <v>242</v>
      </c>
      <c r="G408" s="261"/>
      <c r="H408" s="263" t="s">
        <v>1</v>
      </c>
      <c r="I408" s="265"/>
      <c r="J408" s="261"/>
      <c r="K408" s="261"/>
      <c r="L408" s="266"/>
      <c r="M408" s="267"/>
      <c r="N408" s="268"/>
      <c r="O408" s="268"/>
      <c r="P408" s="268"/>
      <c r="Q408" s="268"/>
      <c r="R408" s="268"/>
      <c r="S408" s="268"/>
      <c r="T408" s="269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70" t="s">
        <v>167</v>
      </c>
      <c r="AU408" s="270" t="s">
        <v>88</v>
      </c>
      <c r="AV408" s="13" t="s">
        <v>86</v>
      </c>
      <c r="AW408" s="13" t="s">
        <v>32</v>
      </c>
      <c r="AX408" s="13" t="s">
        <v>78</v>
      </c>
      <c r="AY408" s="270" t="s">
        <v>158</v>
      </c>
    </row>
    <row r="409" spans="1:51" s="13" customFormat="1" ht="12">
      <c r="A409" s="13"/>
      <c r="B409" s="260"/>
      <c r="C409" s="261"/>
      <c r="D409" s="262" t="s">
        <v>167</v>
      </c>
      <c r="E409" s="263" t="s">
        <v>1</v>
      </c>
      <c r="F409" s="264" t="s">
        <v>243</v>
      </c>
      <c r="G409" s="261"/>
      <c r="H409" s="263" t="s">
        <v>1</v>
      </c>
      <c r="I409" s="265"/>
      <c r="J409" s="261"/>
      <c r="K409" s="261"/>
      <c r="L409" s="266"/>
      <c r="M409" s="267"/>
      <c r="N409" s="268"/>
      <c r="O409" s="268"/>
      <c r="P409" s="268"/>
      <c r="Q409" s="268"/>
      <c r="R409" s="268"/>
      <c r="S409" s="268"/>
      <c r="T409" s="269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70" t="s">
        <v>167</v>
      </c>
      <c r="AU409" s="270" t="s">
        <v>88</v>
      </c>
      <c r="AV409" s="13" t="s">
        <v>86</v>
      </c>
      <c r="AW409" s="13" t="s">
        <v>32</v>
      </c>
      <c r="AX409" s="13" t="s">
        <v>78</v>
      </c>
      <c r="AY409" s="270" t="s">
        <v>158</v>
      </c>
    </row>
    <row r="410" spans="1:51" s="13" customFormat="1" ht="12">
      <c r="A410" s="13"/>
      <c r="B410" s="260"/>
      <c r="C410" s="261"/>
      <c r="D410" s="262" t="s">
        <v>167</v>
      </c>
      <c r="E410" s="263" t="s">
        <v>1</v>
      </c>
      <c r="F410" s="264" t="s">
        <v>244</v>
      </c>
      <c r="G410" s="261"/>
      <c r="H410" s="263" t="s">
        <v>1</v>
      </c>
      <c r="I410" s="265"/>
      <c r="J410" s="261"/>
      <c r="K410" s="261"/>
      <c r="L410" s="266"/>
      <c r="M410" s="267"/>
      <c r="N410" s="268"/>
      <c r="O410" s="268"/>
      <c r="P410" s="268"/>
      <c r="Q410" s="268"/>
      <c r="R410" s="268"/>
      <c r="S410" s="268"/>
      <c r="T410" s="269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70" t="s">
        <v>167</v>
      </c>
      <c r="AU410" s="270" t="s">
        <v>88</v>
      </c>
      <c r="AV410" s="13" t="s">
        <v>86</v>
      </c>
      <c r="AW410" s="13" t="s">
        <v>32</v>
      </c>
      <c r="AX410" s="13" t="s">
        <v>78</v>
      </c>
      <c r="AY410" s="270" t="s">
        <v>158</v>
      </c>
    </row>
    <row r="411" spans="1:51" s="14" customFormat="1" ht="12">
      <c r="A411" s="14"/>
      <c r="B411" s="271"/>
      <c r="C411" s="272"/>
      <c r="D411" s="262" t="s">
        <v>167</v>
      </c>
      <c r="E411" s="273" t="s">
        <v>1</v>
      </c>
      <c r="F411" s="274" t="s">
        <v>157</v>
      </c>
      <c r="G411" s="272"/>
      <c r="H411" s="275">
        <v>4</v>
      </c>
      <c r="I411" s="276"/>
      <c r="J411" s="272"/>
      <c r="K411" s="272"/>
      <c r="L411" s="277"/>
      <c r="M411" s="278"/>
      <c r="N411" s="279"/>
      <c r="O411" s="279"/>
      <c r="P411" s="279"/>
      <c r="Q411" s="279"/>
      <c r="R411" s="279"/>
      <c r="S411" s="279"/>
      <c r="T411" s="280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81" t="s">
        <v>167</v>
      </c>
      <c r="AU411" s="281" t="s">
        <v>88</v>
      </c>
      <c r="AV411" s="14" t="s">
        <v>88</v>
      </c>
      <c r="AW411" s="14" t="s">
        <v>32</v>
      </c>
      <c r="AX411" s="14" t="s">
        <v>86</v>
      </c>
      <c r="AY411" s="281" t="s">
        <v>158</v>
      </c>
    </row>
    <row r="412" spans="1:63" s="12" customFormat="1" ht="22.8" customHeight="1">
      <c r="A412" s="12"/>
      <c r="B412" s="231"/>
      <c r="C412" s="232"/>
      <c r="D412" s="233" t="s">
        <v>77</v>
      </c>
      <c r="E412" s="245" t="s">
        <v>792</v>
      </c>
      <c r="F412" s="245" t="s">
        <v>793</v>
      </c>
      <c r="G412" s="232"/>
      <c r="H412" s="232"/>
      <c r="I412" s="235"/>
      <c r="J412" s="246">
        <f>BK412</f>
        <v>0</v>
      </c>
      <c r="K412" s="232"/>
      <c r="L412" s="237"/>
      <c r="M412" s="238"/>
      <c r="N412" s="239"/>
      <c r="O412" s="239"/>
      <c r="P412" s="240">
        <f>P413+P484+P514</f>
        <v>0</v>
      </c>
      <c r="Q412" s="239"/>
      <c r="R412" s="240">
        <f>R413+R484+R514</f>
        <v>5.1619123</v>
      </c>
      <c r="S412" s="239"/>
      <c r="T412" s="241">
        <f>T413+T484+T514</f>
        <v>0.1008</v>
      </c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R412" s="242" t="s">
        <v>86</v>
      </c>
      <c r="AT412" s="243" t="s">
        <v>77</v>
      </c>
      <c r="AU412" s="243" t="s">
        <v>86</v>
      </c>
      <c r="AY412" s="242" t="s">
        <v>158</v>
      </c>
      <c r="BK412" s="244">
        <f>BK413+BK484+BK514</f>
        <v>0</v>
      </c>
    </row>
    <row r="413" spans="1:63" s="12" customFormat="1" ht="20.85" customHeight="1">
      <c r="A413" s="12"/>
      <c r="B413" s="231"/>
      <c r="C413" s="232"/>
      <c r="D413" s="233" t="s">
        <v>77</v>
      </c>
      <c r="E413" s="245" t="s">
        <v>794</v>
      </c>
      <c r="F413" s="245" t="s">
        <v>795</v>
      </c>
      <c r="G413" s="232"/>
      <c r="H413" s="232"/>
      <c r="I413" s="235"/>
      <c r="J413" s="246">
        <f>BK413</f>
        <v>0</v>
      </c>
      <c r="K413" s="232"/>
      <c r="L413" s="237"/>
      <c r="M413" s="238"/>
      <c r="N413" s="239"/>
      <c r="O413" s="239"/>
      <c r="P413" s="240">
        <f>P414+P427+P441</f>
        <v>0</v>
      </c>
      <c r="Q413" s="239"/>
      <c r="R413" s="240">
        <f>R414+R427+R441</f>
        <v>3.267602</v>
      </c>
      <c r="S413" s="239"/>
      <c r="T413" s="241">
        <f>T414+T427+T441</f>
        <v>0</v>
      </c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R413" s="242" t="s">
        <v>86</v>
      </c>
      <c r="AT413" s="243" t="s">
        <v>77</v>
      </c>
      <c r="AU413" s="243" t="s">
        <v>88</v>
      </c>
      <c r="AY413" s="242" t="s">
        <v>158</v>
      </c>
      <c r="BK413" s="244">
        <f>BK414+BK427+BK441</f>
        <v>0</v>
      </c>
    </row>
    <row r="414" spans="1:63" s="16" customFormat="1" ht="20.85" customHeight="1">
      <c r="A414" s="16"/>
      <c r="B414" s="309"/>
      <c r="C414" s="310"/>
      <c r="D414" s="311" t="s">
        <v>77</v>
      </c>
      <c r="E414" s="311" t="s">
        <v>796</v>
      </c>
      <c r="F414" s="311" t="s">
        <v>797</v>
      </c>
      <c r="G414" s="310"/>
      <c r="H414" s="310"/>
      <c r="I414" s="312"/>
      <c r="J414" s="313">
        <f>BK414</f>
        <v>0</v>
      </c>
      <c r="K414" s="310"/>
      <c r="L414" s="314"/>
      <c r="M414" s="315"/>
      <c r="N414" s="316"/>
      <c r="O414" s="316"/>
      <c r="P414" s="317">
        <f>SUM(P415:P426)</f>
        <v>0</v>
      </c>
      <c r="Q414" s="316"/>
      <c r="R414" s="317">
        <f>SUM(R415:R426)</f>
        <v>1.2984</v>
      </c>
      <c r="S414" s="316"/>
      <c r="T414" s="318">
        <f>SUM(T415:T426)</f>
        <v>0</v>
      </c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R414" s="319" t="s">
        <v>86</v>
      </c>
      <c r="AT414" s="320" t="s">
        <v>77</v>
      </c>
      <c r="AU414" s="320" t="s">
        <v>175</v>
      </c>
      <c r="AY414" s="319" t="s">
        <v>158</v>
      </c>
      <c r="BK414" s="321">
        <f>SUM(BK415:BK426)</f>
        <v>0</v>
      </c>
    </row>
    <row r="415" spans="1:65" s="2" customFormat="1" ht="24.15" customHeight="1">
      <c r="A415" s="41"/>
      <c r="B415" s="42"/>
      <c r="C415" s="247" t="s">
        <v>798</v>
      </c>
      <c r="D415" s="247" t="s">
        <v>161</v>
      </c>
      <c r="E415" s="248" t="s">
        <v>799</v>
      </c>
      <c r="F415" s="249" t="s">
        <v>800</v>
      </c>
      <c r="G415" s="250" t="s">
        <v>312</v>
      </c>
      <c r="H415" s="251">
        <v>30</v>
      </c>
      <c r="I415" s="252"/>
      <c r="J415" s="253">
        <f>ROUND(I415*H415,2)</f>
        <v>0</v>
      </c>
      <c r="K415" s="254"/>
      <c r="L415" s="44"/>
      <c r="M415" s="255" t="s">
        <v>1</v>
      </c>
      <c r="N415" s="256" t="s">
        <v>43</v>
      </c>
      <c r="O415" s="94"/>
      <c r="P415" s="257">
        <f>O415*H415</f>
        <v>0</v>
      </c>
      <c r="Q415" s="257">
        <v>0.02457</v>
      </c>
      <c r="R415" s="257">
        <f>Q415*H415</f>
        <v>0.7371000000000001</v>
      </c>
      <c r="S415" s="257">
        <v>0</v>
      </c>
      <c r="T415" s="258">
        <f>S415*H415</f>
        <v>0</v>
      </c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R415" s="259" t="s">
        <v>233</v>
      </c>
      <c r="AT415" s="259" t="s">
        <v>161</v>
      </c>
      <c r="AU415" s="259" t="s">
        <v>157</v>
      </c>
      <c r="AY415" s="18" t="s">
        <v>158</v>
      </c>
      <c r="BE415" s="146">
        <f>IF(N415="základní",J415,0)</f>
        <v>0</v>
      </c>
      <c r="BF415" s="146">
        <f>IF(N415="snížená",J415,0)</f>
        <v>0</v>
      </c>
      <c r="BG415" s="146">
        <f>IF(N415="zákl. přenesená",J415,0)</f>
        <v>0</v>
      </c>
      <c r="BH415" s="146">
        <f>IF(N415="sníž. přenesená",J415,0)</f>
        <v>0</v>
      </c>
      <c r="BI415" s="146">
        <f>IF(N415="nulová",J415,0)</f>
        <v>0</v>
      </c>
      <c r="BJ415" s="18" t="s">
        <v>86</v>
      </c>
      <c r="BK415" s="146">
        <f>ROUND(I415*H415,2)</f>
        <v>0</v>
      </c>
      <c r="BL415" s="18" t="s">
        <v>233</v>
      </c>
      <c r="BM415" s="259" t="s">
        <v>801</v>
      </c>
    </row>
    <row r="416" spans="1:51" s="13" customFormat="1" ht="12">
      <c r="A416" s="13"/>
      <c r="B416" s="260"/>
      <c r="C416" s="261"/>
      <c r="D416" s="262" t="s">
        <v>167</v>
      </c>
      <c r="E416" s="263" t="s">
        <v>1</v>
      </c>
      <c r="F416" s="264" t="s">
        <v>802</v>
      </c>
      <c r="G416" s="261"/>
      <c r="H416" s="263" t="s">
        <v>1</v>
      </c>
      <c r="I416" s="265"/>
      <c r="J416" s="261"/>
      <c r="K416" s="261"/>
      <c r="L416" s="266"/>
      <c r="M416" s="267"/>
      <c r="N416" s="268"/>
      <c r="O416" s="268"/>
      <c r="P416" s="268"/>
      <c r="Q416" s="268"/>
      <c r="R416" s="268"/>
      <c r="S416" s="268"/>
      <c r="T416" s="269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70" t="s">
        <v>167</v>
      </c>
      <c r="AU416" s="270" t="s">
        <v>157</v>
      </c>
      <c r="AV416" s="13" t="s">
        <v>86</v>
      </c>
      <c r="AW416" s="13" t="s">
        <v>32</v>
      </c>
      <c r="AX416" s="13" t="s">
        <v>78</v>
      </c>
      <c r="AY416" s="270" t="s">
        <v>158</v>
      </c>
    </row>
    <row r="417" spans="1:51" s="14" customFormat="1" ht="12">
      <c r="A417" s="14"/>
      <c r="B417" s="271"/>
      <c r="C417" s="272"/>
      <c r="D417" s="262" t="s">
        <v>167</v>
      </c>
      <c r="E417" s="273" t="s">
        <v>1</v>
      </c>
      <c r="F417" s="274" t="s">
        <v>116</v>
      </c>
      <c r="G417" s="272"/>
      <c r="H417" s="275">
        <v>30</v>
      </c>
      <c r="I417" s="276"/>
      <c r="J417" s="272"/>
      <c r="K417" s="272"/>
      <c r="L417" s="277"/>
      <c r="M417" s="278"/>
      <c r="N417" s="279"/>
      <c r="O417" s="279"/>
      <c r="P417" s="279"/>
      <c r="Q417" s="279"/>
      <c r="R417" s="279"/>
      <c r="S417" s="279"/>
      <c r="T417" s="280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81" t="s">
        <v>167</v>
      </c>
      <c r="AU417" s="281" t="s">
        <v>157</v>
      </c>
      <c r="AV417" s="14" t="s">
        <v>88</v>
      </c>
      <c r="AW417" s="14" t="s">
        <v>32</v>
      </c>
      <c r="AX417" s="14" t="s">
        <v>86</v>
      </c>
      <c r="AY417" s="281" t="s">
        <v>158</v>
      </c>
    </row>
    <row r="418" spans="1:65" s="2" customFormat="1" ht="24.15" customHeight="1">
      <c r="A418" s="41"/>
      <c r="B418" s="42"/>
      <c r="C418" s="247" t="s">
        <v>803</v>
      </c>
      <c r="D418" s="247" t="s">
        <v>161</v>
      </c>
      <c r="E418" s="248" t="s">
        <v>804</v>
      </c>
      <c r="F418" s="249" t="s">
        <v>805</v>
      </c>
      <c r="G418" s="250" t="s">
        <v>312</v>
      </c>
      <c r="H418" s="251">
        <v>30</v>
      </c>
      <c r="I418" s="252"/>
      <c r="J418" s="253">
        <f>ROUND(I418*H418,2)</f>
        <v>0</v>
      </c>
      <c r="K418" s="254"/>
      <c r="L418" s="44"/>
      <c r="M418" s="255" t="s">
        <v>1</v>
      </c>
      <c r="N418" s="256" t="s">
        <v>43</v>
      </c>
      <c r="O418" s="94"/>
      <c r="P418" s="257">
        <f>O418*H418</f>
        <v>0</v>
      </c>
      <c r="Q418" s="257">
        <v>0.01574</v>
      </c>
      <c r="R418" s="257">
        <f>Q418*H418</f>
        <v>0.4722</v>
      </c>
      <c r="S418" s="257">
        <v>0</v>
      </c>
      <c r="T418" s="258">
        <f>S418*H418</f>
        <v>0</v>
      </c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R418" s="259" t="s">
        <v>233</v>
      </c>
      <c r="AT418" s="259" t="s">
        <v>161</v>
      </c>
      <c r="AU418" s="259" t="s">
        <v>157</v>
      </c>
      <c r="AY418" s="18" t="s">
        <v>158</v>
      </c>
      <c r="BE418" s="146">
        <f>IF(N418="základní",J418,0)</f>
        <v>0</v>
      </c>
      <c r="BF418" s="146">
        <f>IF(N418="snížená",J418,0)</f>
        <v>0</v>
      </c>
      <c r="BG418" s="146">
        <f>IF(N418="zákl. přenesená",J418,0)</f>
        <v>0</v>
      </c>
      <c r="BH418" s="146">
        <f>IF(N418="sníž. přenesená",J418,0)</f>
        <v>0</v>
      </c>
      <c r="BI418" s="146">
        <f>IF(N418="nulová",J418,0)</f>
        <v>0</v>
      </c>
      <c r="BJ418" s="18" t="s">
        <v>86</v>
      </c>
      <c r="BK418" s="146">
        <f>ROUND(I418*H418,2)</f>
        <v>0</v>
      </c>
      <c r="BL418" s="18" t="s">
        <v>233</v>
      </c>
      <c r="BM418" s="259" t="s">
        <v>806</v>
      </c>
    </row>
    <row r="419" spans="1:51" s="14" customFormat="1" ht="12">
      <c r="A419" s="14"/>
      <c r="B419" s="271"/>
      <c r="C419" s="272"/>
      <c r="D419" s="262" t="s">
        <v>167</v>
      </c>
      <c r="E419" s="273" t="s">
        <v>1</v>
      </c>
      <c r="F419" s="274" t="s">
        <v>116</v>
      </c>
      <c r="G419" s="272"/>
      <c r="H419" s="275">
        <v>30</v>
      </c>
      <c r="I419" s="276"/>
      <c r="J419" s="272"/>
      <c r="K419" s="272"/>
      <c r="L419" s="277"/>
      <c r="M419" s="278"/>
      <c r="N419" s="279"/>
      <c r="O419" s="279"/>
      <c r="P419" s="279"/>
      <c r="Q419" s="279"/>
      <c r="R419" s="279"/>
      <c r="S419" s="279"/>
      <c r="T419" s="280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81" t="s">
        <v>167</v>
      </c>
      <c r="AU419" s="281" t="s">
        <v>157</v>
      </c>
      <c r="AV419" s="14" t="s">
        <v>88</v>
      </c>
      <c r="AW419" s="14" t="s">
        <v>32</v>
      </c>
      <c r="AX419" s="14" t="s">
        <v>86</v>
      </c>
      <c r="AY419" s="281" t="s">
        <v>158</v>
      </c>
    </row>
    <row r="420" spans="1:65" s="2" customFormat="1" ht="14.4" customHeight="1">
      <c r="A420" s="41"/>
      <c r="B420" s="42"/>
      <c r="C420" s="247" t="s">
        <v>807</v>
      </c>
      <c r="D420" s="247" t="s">
        <v>161</v>
      </c>
      <c r="E420" s="248" t="s">
        <v>808</v>
      </c>
      <c r="F420" s="249" t="s">
        <v>809</v>
      </c>
      <c r="G420" s="250" t="s">
        <v>103</v>
      </c>
      <c r="H420" s="251">
        <v>60</v>
      </c>
      <c r="I420" s="252"/>
      <c r="J420" s="253">
        <f>ROUND(I420*H420,2)</f>
        <v>0</v>
      </c>
      <c r="K420" s="254"/>
      <c r="L420" s="44"/>
      <c r="M420" s="255" t="s">
        <v>1</v>
      </c>
      <c r="N420" s="256" t="s">
        <v>43</v>
      </c>
      <c r="O420" s="94"/>
      <c r="P420" s="257">
        <f>O420*H420</f>
        <v>0</v>
      </c>
      <c r="Q420" s="257">
        <v>1E-05</v>
      </c>
      <c r="R420" s="257">
        <f>Q420*H420</f>
        <v>0.0006000000000000001</v>
      </c>
      <c r="S420" s="257">
        <v>0</v>
      </c>
      <c r="T420" s="258">
        <f>S420*H420</f>
        <v>0</v>
      </c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R420" s="259" t="s">
        <v>233</v>
      </c>
      <c r="AT420" s="259" t="s">
        <v>161</v>
      </c>
      <c r="AU420" s="259" t="s">
        <v>157</v>
      </c>
      <c r="AY420" s="18" t="s">
        <v>158</v>
      </c>
      <c r="BE420" s="146">
        <f>IF(N420="základní",J420,0)</f>
        <v>0</v>
      </c>
      <c r="BF420" s="146">
        <f>IF(N420="snížená",J420,0)</f>
        <v>0</v>
      </c>
      <c r="BG420" s="146">
        <f>IF(N420="zákl. přenesená",J420,0)</f>
        <v>0</v>
      </c>
      <c r="BH420" s="146">
        <f>IF(N420="sníž. přenesená",J420,0)</f>
        <v>0</v>
      </c>
      <c r="BI420" s="146">
        <f>IF(N420="nulová",J420,0)</f>
        <v>0</v>
      </c>
      <c r="BJ420" s="18" t="s">
        <v>86</v>
      </c>
      <c r="BK420" s="146">
        <f>ROUND(I420*H420,2)</f>
        <v>0</v>
      </c>
      <c r="BL420" s="18" t="s">
        <v>233</v>
      </c>
      <c r="BM420" s="259" t="s">
        <v>810</v>
      </c>
    </row>
    <row r="421" spans="1:51" s="14" customFormat="1" ht="12">
      <c r="A421" s="14"/>
      <c r="B421" s="271"/>
      <c r="C421" s="272"/>
      <c r="D421" s="262" t="s">
        <v>167</v>
      </c>
      <c r="E421" s="273" t="s">
        <v>1</v>
      </c>
      <c r="F421" s="274" t="s">
        <v>629</v>
      </c>
      <c r="G421" s="272"/>
      <c r="H421" s="275">
        <v>60</v>
      </c>
      <c r="I421" s="276"/>
      <c r="J421" s="272"/>
      <c r="K421" s="272"/>
      <c r="L421" s="277"/>
      <c r="M421" s="278"/>
      <c r="N421" s="279"/>
      <c r="O421" s="279"/>
      <c r="P421" s="279"/>
      <c r="Q421" s="279"/>
      <c r="R421" s="279"/>
      <c r="S421" s="279"/>
      <c r="T421" s="280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81" t="s">
        <v>167</v>
      </c>
      <c r="AU421" s="281" t="s">
        <v>157</v>
      </c>
      <c r="AV421" s="14" t="s">
        <v>88</v>
      </c>
      <c r="AW421" s="14" t="s">
        <v>32</v>
      </c>
      <c r="AX421" s="14" t="s">
        <v>86</v>
      </c>
      <c r="AY421" s="281" t="s">
        <v>158</v>
      </c>
    </row>
    <row r="422" spans="1:65" s="2" customFormat="1" ht="14.4" customHeight="1">
      <c r="A422" s="41"/>
      <c r="B422" s="42"/>
      <c r="C422" s="293" t="s">
        <v>811</v>
      </c>
      <c r="D422" s="293" t="s">
        <v>200</v>
      </c>
      <c r="E422" s="294" t="s">
        <v>812</v>
      </c>
      <c r="F422" s="295" t="s">
        <v>813</v>
      </c>
      <c r="G422" s="296" t="s">
        <v>814</v>
      </c>
      <c r="H422" s="297">
        <v>0.15</v>
      </c>
      <c r="I422" s="298"/>
      <c r="J422" s="299">
        <f>ROUND(I422*H422,2)</f>
        <v>0</v>
      </c>
      <c r="K422" s="300"/>
      <c r="L422" s="301"/>
      <c r="M422" s="302" t="s">
        <v>1</v>
      </c>
      <c r="N422" s="303" t="s">
        <v>43</v>
      </c>
      <c r="O422" s="94"/>
      <c r="P422" s="257">
        <f>O422*H422</f>
        <v>0</v>
      </c>
      <c r="Q422" s="257">
        <v>0.55</v>
      </c>
      <c r="R422" s="257">
        <f>Q422*H422</f>
        <v>0.0825</v>
      </c>
      <c r="S422" s="257">
        <v>0</v>
      </c>
      <c r="T422" s="258">
        <f>S422*H422</f>
        <v>0</v>
      </c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R422" s="259" t="s">
        <v>420</v>
      </c>
      <c r="AT422" s="259" t="s">
        <v>200</v>
      </c>
      <c r="AU422" s="259" t="s">
        <v>157</v>
      </c>
      <c r="AY422" s="18" t="s">
        <v>158</v>
      </c>
      <c r="BE422" s="146">
        <f>IF(N422="základní",J422,0)</f>
        <v>0</v>
      </c>
      <c r="BF422" s="146">
        <f>IF(N422="snížená",J422,0)</f>
        <v>0</v>
      </c>
      <c r="BG422" s="146">
        <f>IF(N422="zákl. přenesená",J422,0)</f>
        <v>0</v>
      </c>
      <c r="BH422" s="146">
        <f>IF(N422="sníž. přenesená",J422,0)</f>
        <v>0</v>
      </c>
      <c r="BI422" s="146">
        <f>IF(N422="nulová",J422,0)</f>
        <v>0</v>
      </c>
      <c r="BJ422" s="18" t="s">
        <v>86</v>
      </c>
      <c r="BK422" s="146">
        <f>ROUND(I422*H422,2)</f>
        <v>0</v>
      </c>
      <c r="BL422" s="18" t="s">
        <v>233</v>
      </c>
      <c r="BM422" s="259" t="s">
        <v>815</v>
      </c>
    </row>
    <row r="423" spans="1:51" s="14" customFormat="1" ht="12">
      <c r="A423" s="14"/>
      <c r="B423" s="271"/>
      <c r="C423" s="272"/>
      <c r="D423" s="262" t="s">
        <v>167</v>
      </c>
      <c r="E423" s="273" t="s">
        <v>1</v>
      </c>
      <c r="F423" s="274" t="s">
        <v>816</v>
      </c>
      <c r="G423" s="272"/>
      <c r="H423" s="275">
        <v>0.15</v>
      </c>
      <c r="I423" s="276"/>
      <c r="J423" s="272"/>
      <c r="K423" s="272"/>
      <c r="L423" s="277"/>
      <c r="M423" s="278"/>
      <c r="N423" s="279"/>
      <c r="O423" s="279"/>
      <c r="P423" s="279"/>
      <c r="Q423" s="279"/>
      <c r="R423" s="279"/>
      <c r="S423" s="279"/>
      <c r="T423" s="280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81" t="s">
        <v>167</v>
      </c>
      <c r="AU423" s="281" t="s">
        <v>157</v>
      </c>
      <c r="AV423" s="14" t="s">
        <v>88</v>
      </c>
      <c r="AW423" s="14" t="s">
        <v>32</v>
      </c>
      <c r="AX423" s="14" t="s">
        <v>86</v>
      </c>
      <c r="AY423" s="281" t="s">
        <v>158</v>
      </c>
    </row>
    <row r="424" spans="1:65" s="2" customFormat="1" ht="24.15" customHeight="1">
      <c r="A424" s="41"/>
      <c r="B424" s="42"/>
      <c r="C424" s="247" t="s">
        <v>817</v>
      </c>
      <c r="D424" s="247" t="s">
        <v>161</v>
      </c>
      <c r="E424" s="248" t="s">
        <v>818</v>
      </c>
      <c r="F424" s="249" t="s">
        <v>819</v>
      </c>
      <c r="G424" s="250" t="s">
        <v>312</v>
      </c>
      <c r="H424" s="251">
        <v>30</v>
      </c>
      <c r="I424" s="252"/>
      <c r="J424" s="253">
        <f>ROUND(I424*H424,2)</f>
        <v>0</v>
      </c>
      <c r="K424" s="254"/>
      <c r="L424" s="44"/>
      <c r="M424" s="255" t="s">
        <v>1</v>
      </c>
      <c r="N424" s="256" t="s">
        <v>43</v>
      </c>
      <c r="O424" s="94"/>
      <c r="P424" s="257">
        <f>O424*H424</f>
        <v>0</v>
      </c>
      <c r="Q424" s="257">
        <v>0.0002</v>
      </c>
      <c r="R424" s="257">
        <f>Q424*H424</f>
        <v>0.006</v>
      </c>
      <c r="S424" s="257">
        <v>0</v>
      </c>
      <c r="T424" s="258">
        <f>S424*H424</f>
        <v>0</v>
      </c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R424" s="259" t="s">
        <v>233</v>
      </c>
      <c r="AT424" s="259" t="s">
        <v>161</v>
      </c>
      <c r="AU424" s="259" t="s">
        <v>157</v>
      </c>
      <c r="AY424" s="18" t="s">
        <v>158</v>
      </c>
      <c r="BE424" s="146">
        <f>IF(N424="základní",J424,0)</f>
        <v>0</v>
      </c>
      <c r="BF424" s="146">
        <f>IF(N424="snížená",J424,0)</f>
        <v>0</v>
      </c>
      <c r="BG424" s="146">
        <f>IF(N424="zákl. přenesená",J424,0)</f>
        <v>0</v>
      </c>
      <c r="BH424" s="146">
        <f>IF(N424="sníž. přenesená",J424,0)</f>
        <v>0</v>
      </c>
      <c r="BI424" s="146">
        <f>IF(N424="nulová",J424,0)</f>
        <v>0</v>
      </c>
      <c r="BJ424" s="18" t="s">
        <v>86</v>
      </c>
      <c r="BK424" s="146">
        <f>ROUND(I424*H424,2)</f>
        <v>0</v>
      </c>
      <c r="BL424" s="18" t="s">
        <v>233</v>
      </c>
      <c r="BM424" s="259" t="s">
        <v>820</v>
      </c>
    </row>
    <row r="425" spans="1:65" s="2" customFormat="1" ht="24.15" customHeight="1">
      <c r="A425" s="41"/>
      <c r="B425" s="42"/>
      <c r="C425" s="247" t="s">
        <v>821</v>
      </c>
      <c r="D425" s="247" t="s">
        <v>161</v>
      </c>
      <c r="E425" s="248" t="s">
        <v>822</v>
      </c>
      <c r="F425" s="249" t="s">
        <v>823</v>
      </c>
      <c r="G425" s="250" t="s">
        <v>824</v>
      </c>
      <c r="H425" s="251">
        <v>1.298</v>
      </c>
      <c r="I425" s="252"/>
      <c r="J425" s="253">
        <f>ROUND(I425*H425,2)</f>
        <v>0</v>
      </c>
      <c r="K425" s="254"/>
      <c r="L425" s="44"/>
      <c r="M425" s="255" t="s">
        <v>1</v>
      </c>
      <c r="N425" s="256" t="s">
        <v>43</v>
      </c>
      <c r="O425" s="94"/>
      <c r="P425" s="257">
        <f>O425*H425</f>
        <v>0</v>
      </c>
      <c r="Q425" s="257">
        <v>0</v>
      </c>
      <c r="R425" s="257">
        <f>Q425*H425</f>
        <v>0</v>
      </c>
      <c r="S425" s="257">
        <v>0</v>
      </c>
      <c r="T425" s="258">
        <f>S425*H425</f>
        <v>0</v>
      </c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R425" s="259" t="s">
        <v>233</v>
      </c>
      <c r="AT425" s="259" t="s">
        <v>161</v>
      </c>
      <c r="AU425" s="259" t="s">
        <v>157</v>
      </c>
      <c r="AY425" s="18" t="s">
        <v>158</v>
      </c>
      <c r="BE425" s="146">
        <f>IF(N425="základní",J425,0)</f>
        <v>0</v>
      </c>
      <c r="BF425" s="146">
        <f>IF(N425="snížená",J425,0)</f>
        <v>0</v>
      </c>
      <c r="BG425" s="146">
        <f>IF(N425="zákl. přenesená",J425,0)</f>
        <v>0</v>
      </c>
      <c r="BH425" s="146">
        <f>IF(N425="sníž. přenesená",J425,0)</f>
        <v>0</v>
      </c>
      <c r="BI425" s="146">
        <f>IF(N425="nulová",J425,0)</f>
        <v>0</v>
      </c>
      <c r="BJ425" s="18" t="s">
        <v>86</v>
      </c>
      <c r="BK425" s="146">
        <f>ROUND(I425*H425,2)</f>
        <v>0</v>
      </c>
      <c r="BL425" s="18" t="s">
        <v>233</v>
      </c>
      <c r="BM425" s="259" t="s">
        <v>825</v>
      </c>
    </row>
    <row r="426" spans="1:65" s="2" customFormat="1" ht="24.15" customHeight="1">
      <c r="A426" s="41"/>
      <c r="B426" s="42"/>
      <c r="C426" s="247" t="s">
        <v>826</v>
      </c>
      <c r="D426" s="247" t="s">
        <v>161</v>
      </c>
      <c r="E426" s="248" t="s">
        <v>827</v>
      </c>
      <c r="F426" s="249" t="s">
        <v>828</v>
      </c>
      <c r="G426" s="250" t="s">
        <v>824</v>
      </c>
      <c r="H426" s="251">
        <v>1.298</v>
      </c>
      <c r="I426" s="252"/>
      <c r="J426" s="253">
        <f>ROUND(I426*H426,2)</f>
        <v>0</v>
      </c>
      <c r="K426" s="254"/>
      <c r="L426" s="44"/>
      <c r="M426" s="255" t="s">
        <v>1</v>
      </c>
      <c r="N426" s="256" t="s">
        <v>43</v>
      </c>
      <c r="O426" s="94"/>
      <c r="P426" s="257">
        <f>O426*H426</f>
        <v>0</v>
      </c>
      <c r="Q426" s="257">
        <v>0</v>
      </c>
      <c r="R426" s="257">
        <f>Q426*H426</f>
        <v>0</v>
      </c>
      <c r="S426" s="257">
        <v>0</v>
      </c>
      <c r="T426" s="258">
        <f>S426*H426</f>
        <v>0</v>
      </c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R426" s="259" t="s">
        <v>233</v>
      </c>
      <c r="AT426" s="259" t="s">
        <v>161</v>
      </c>
      <c r="AU426" s="259" t="s">
        <v>157</v>
      </c>
      <c r="AY426" s="18" t="s">
        <v>158</v>
      </c>
      <c r="BE426" s="146">
        <f>IF(N426="základní",J426,0)</f>
        <v>0</v>
      </c>
      <c r="BF426" s="146">
        <f>IF(N426="snížená",J426,0)</f>
        <v>0</v>
      </c>
      <c r="BG426" s="146">
        <f>IF(N426="zákl. přenesená",J426,0)</f>
        <v>0</v>
      </c>
      <c r="BH426" s="146">
        <f>IF(N426="sníž. přenesená",J426,0)</f>
        <v>0</v>
      </c>
      <c r="BI426" s="146">
        <f>IF(N426="nulová",J426,0)</f>
        <v>0</v>
      </c>
      <c r="BJ426" s="18" t="s">
        <v>86</v>
      </c>
      <c r="BK426" s="146">
        <f>ROUND(I426*H426,2)</f>
        <v>0</v>
      </c>
      <c r="BL426" s="18" t="s">
        <v>233</v>
      </c>
      <c r="BM426" s="259" t="s">
        <v>829</v>
      </c>
    </row>
    <row r="427" spans="1:63" s="16" customFormat="1" ht="20.85" customHeight="1">
      <c r="A427" s="16"/>
      <c r="B427" s="309"/>
      <c r="C427" s="310"/>
      <c r="D427" s="311" t="s">
        <v>77</v>
      </c>
      <c r="E427" s="311" t="s">
        <v>830</v>
      </c>
      <c r="F427" s="311" t="s">
        <v>831</v>
      </c>
      <c r="G427" s="310"/>
      <c r="H427" s="310"/>
      <c r="I427" s="312"/>
      <c r="J427" s="313">
        <f>BK427</f>
        <v>0</v>
      </c>
      <c r="K427" s="310"/>
      <c r="L427" s="314"/>
      <c r="M427" s="315"/>
      <c r="N427" s="316"/>
      <c r="O427" s="316"/>
      <c r="P427" s="317">
        <f>SUM(P428:P440)</f>
        <v>0</v>
      </c>
      <c r="Q427" s="316"/>
      <c r="R427" s="317">
        <f>SUM(R428:R440)</f>
        <v>0.3216</v>
      </c>
      <c r="S427" s="316"/>
      <c r="T427" s="318">
        <f>SUM(T428:T440)</f>
        <v>0</v>
      </c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R427" s="319" t="s">
        <v>86</v>
      </c>
      <c r="AT427" s="320" t="s">
        <v>77</v>
      </c>
      <c r="AU427" s="320" t="s">
        <v>175</v>
      </c>
      <c r="AY427" s="319" t="s">
        <v>158</v>
      </c>
      <c r="BK427" s="321">
        <f>SUM(BK428:BK440)</f>
        <v>0</v>
      </c>
    </row>
    <row r="428" spans="1:65" s="2" customFormat="1" ht="14.4" customHeight="1">
      <c r="A428" s="41"/>
      <c r="B428" s="42"/>
      <c r="C428" s="247" t="s">
        <v>832</v>
      </c>
      <c r="D428" s="247" t="s">
        <v>161</v>
      </c>
      <c r="E428" s="248" t="s">
        <v>833</v>
      </c>
      <c r="F428" s="249" t="s">
        <v>834</v>
      </c>
      <c r="G428" s="250" t="s">
        <v>164</v>
      </c>
      <c r="H428" s="251">
        <v>1</v>
      </c>
      <c r="I428" s="252"/>
      <c r="J428" s="253">
        <f>ROUND(I428*H428,2)</f>
        <v>0</v>
      </c>
      <c r="K428" s="254"/>
      <c r="L428" s="44"/>
      <c r="M428" s="255" t="s">
        <v>1</v>
      </c>
      <c r="N428" s="256" t="s">
        <v>43</v>
      </c>
      <c r="O428" s="94"/>
      <c r="P428" s="257">
        <f>O428*H428</f>
        <v>0</v>
      </c>
      <c r="Q428" s="257">
        <v>0.2</v>
      </c>
      <c r="R428" s="257">
        <f>Q428*H428</f>
        <v>0.2</v>
      </c>
      <c r="S428" s="257">
        <v>0</v>
      </c>
      <c r="T428" s="258">
        <f>S428*H428</f>
        <v>0</v>
      </c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R428" s="259" t="s">
        <v>233</v>
      </c>
      <c r="AT428" s="259" t="s">
        <v>161</v>
      </c>
      <c r="AU428" s="259" t="s">
        <v>157</v>
      </c>
      <c r="AY428" s="18" t="s">
        <v>158</v>
      </c>
      <c r="BE428" s="146">
        <f>IF(N428="základní",J428,0)</f>
        <v>0</v>
      </c>
      <c r="BF428" s="146">
        <f>IF(N428="snížená",J428,0)</f>
        <v>0</v>
      </c>
      <c r="BG428" s="146">
        <f>IF(N428="zákl. přenesená",J428,0)</f>
        <v>0</v>
      </c>
      <c r="BH428" s="146">
        <f>IF(N428="sníž. přenesená",J428,0)</f>
        <v>0</v>
      </c>
      <c r="BI428" s="146">
        <f>IF(N428="nulová",J428,0)</f>
        <v>0</v>
      </c>
      <c r="BJ428" s="18" t="s">
        <v>86</v>
      </c>
      <c r="BK428" s="146">
        <f>ROUND(I428*H428,2)</f>
        <v>0</v>
      </c>
      <c r="BL428" s="18" t="s">
        <v>233</v>
      </c>
      <c r="BM428" s="259" t="s">
        <v>835</v>
      </c>
    </row>
    <row r="429" spans="1:51" s="13" customFormat="1" ht="12">
      <c r="A429" s="13"/>
      <c r="B429" s="260"/>
      <c r="C429" s="261"/>
      <c r="D429" s="262" t="s">
        <v>167</v>
      </c>
      <c r="E429" s="263" t="s">
        <v>1</v>
      </c>
      <c r="F429" s="264" t="s">
        <v>836</v>
      </c>
      <c r="G429" s="261"/>
      <c r="H429" s="263" t="s">
        <v>1</v>
      </c>
      <c r="I429" s="265"/>
      <c r="J429" s="261"/>
      <c r="K429" s="261"/>
      <c r="L429" s="266"/>
      <c r="M429" s="267"/>
      <c r="N429" s="268"/>
      <c r="O429" s="268"/>
      <c r="P429" s="268"/>
      <c r="Q429" s="268"/>
      <c r="R429" s="268"/>
      <c r="S429" s="268"/>
      <c r="T429" s="269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70" t="s">
        <v>167</v>
      </c>
      <c r="AU429" s="270" t="s">
        <v>157</v>
      </c>
      <c r="AV429" s="13" t="s">
        <v>86</v>
      </c>
      <c r="AW429" s="13" t="s">
        <v>32</v>
      </c>
      <c r="AX429" s="13" t="s">
        <v>78</v>
      </c>
      <c r="AY429" s="270" t="s">
        <v>158</v>
      </c>
    </row>
    <row r="430" spans="1:51" s="13" customFormat="1" ht="12">
      <c r="A430" s="13"/>
      <c r="B430" s="260"/>
      <c r="C430" s="261"/>
      <c r="D430" s="262" t="s">
        <v>167</v>
      </c>
      <c r="E430" s="263" t="s">
        <v>1</v>
      </c>
      <c r="F430" s="264" t="s">
        <v>837</v>
      </c>
      <c r="G430" s="261"/>
      <c r="H430" s="263" t="s">
        <v>1</v>
      </c>
      <c r="I430" s="265"/>
      <c r="J430" s="261"/>
      <c r="K430" s="261"/>
      <c r="L430" s="266"/>
      <c r="M430" s="267"/>
      <c r="N430" s="268"/>
      <c r="O430" s="268"/>
      <c r="P430" s="268"/>
      <c r="Q430" s="268"/>
      <c r="R430" s="268"/>
      <c r="S430" s="268"/>
      <c r="T430" s="269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70" t="s">
        <v>167</v>
      </c>
      <c r="AU430" s="270" t="s">
        <v>157</v>
      </c>
      <c r="AV430" s="13" t="s">
        <v>86</v>
      </c>
      <c r="AW430" s="13" t="s">
        <v>32</v>
      </c>
      <c r="AX430" s="13" t="s">
        <v>78</v>
      </c>
      <c r="AY430" s="270" t="s">
        <v>158</v>
      </c>
    </row>
    <row r="431" spans="1:51" s="13" customFormat="1" ht="12">
      <c r="A431" s="13"/>
      <c r="B431" s="260"/>
      <c r="C431" s="261"/>
      <c r="D431" s="262" t="s">
        <v>167</v>
      </c>
      <c r="E431" s="263" t="s">
        <v>1</v>
      </c>
      <c r="F431" s="264" t="s">
        <v>838</v>
      </c>
      <c r="G431" s="261"/>
      <c r="H431" s="263" t="s">
        <v>1</v>
      </c>
      <c r="I431" s="265"/>
      <c r="J431" s="261"/>
      <c r="K431" s="261"/>
      <c r="L431" s="266"/>
      <c r="M431" s="267"/>
      <c r="N431" s="268"/>
      <c r="O431" s="268"/>
      <c r="P431" s="268"/>
      <c r="Q431" s="268"/>
      <c r="R431" s="268"/>
      <c r="S431" s="268"/>
      <c r="T431" s="269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70" t="s">
        <v>167</v>
      </c>
      <c r="AU431" s="270" t="s">
        <v>157</v>
      </c>
      <c r="AV431" s="13" t="s">
        <v>86</v>
      </c>
      <c r="AW431" s="13" t="s">
        <v>32</v>
      </c>
      <c r="AX431" s="13" t="s">
        <v>78</v>
      </c>
      <c r="AY431" s="270" t="s">
        <v>158</v>
      </c>
    </row>
    <row r="432" spans="1:51" s="13" customFormat="1" ht="12">
      <c r="A432" s="13"/>
      <c r="B432" s="260"/>
      <c r="C432" s="261"/>
      <c r="D432" s="262" t="s">
        <v>167</v>
      </c>
      <c r="E432" s="263" t="s">
        <v>1</v>
      </c>
      <c r="F432" s="264" t="s">
        <v>839</v>
      </c>
      <c r="G432" s="261"/>
      <c r="H432" s="263" t="s">
        <v>1</v>
      </c>
      <c r="I432" s="265"/>
      <c r="J432" s="261"/>
      <c r="K432" s="261"/>
      <c r="L432" s="266"/>
      <c r="M432" s="267"/>
      <c r="N432" s="268"/>
      <c r="O432" s="268"/>
      <c r="P432" s="268"/>
      <c r="Q432" s="268"/>
      <c r="R432" s="268"/>
      <c r="S432" s="268"/>
      <c r="T432" s="269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70" t="s">
        <v>167</v>
      </c>
      <c r="AU432" s="270" t="s">
        <v>157</v>
      </c>
      <c r="AV432" s="13" t="s">
        <v>86</v>
      </c>
      <c r="AW432" s="13" t="s">
        <v>32</v>
      </c>
      <c r="AX432" s="13" t="s">
        <v>78</v>
      </c>
      <c r="AY432" s="270" t="s">
        <v>158</v>
      </c>
    </row>
    <row r="433" spans="1:51" s="13" customFormat="1" ht="12">
      <c r="A433" s="13"/>
      <c r="B433" s="260"/>
      <c r="C433" s="261"/>
      <c r="D433" s="262" t="s">
        <v>167</v>
      </c>
      <c r="E433" s="263" t="s">
        <v>1</v>
      </c>
      <c r="F433" s="264" t="s">
        <v>840</v>
      </c>
      <c r="G433" s="261"/>
      <c r="H433" s="263" t="s">
        <v>1</v>
      </c>
      <c r="I433" s="265"/>
      <c r="J433" s="261"/>
      <c r="K433" s="261"/>
      <c r="L433" s="266"/>
      <c r="M433" s="267"/>
      <c r="N433" s="268"/>
      <c r="O433" s="268"/>
      <c r="P433" s="268"/>
      <c r="Q433" s="268"/>
      <c r="R433" s="268"/>
      <c r="S433" s="268"/>
      <c r="T433" s="269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70" t="s">
        <v>167</v>
      </c>
      <c r="AU433" s="270" t="s">
        <v>157</v>
      </c>
      <c r="AV433" s="13" t="s">
        <v>86</v>
      </c>
      <c r="AW433" s="13" t="s">
        <v>32</v>
      </c>
      <c r="AX433" s="13" t="s">
        <v>78</v>
      </c>
      <c r="AY433" s="270" t="s">
        <v>158</v>
      </c>
    </row>
    <row r="434" spans="1:51" s="14" customFormat="1" ht="12">
      <c r="A434" s="14"/>
      <c r="B434" s="271"/>
      <c r="C434" s="272"/>
      <c r="D434" s="262" t="s">
        <v>167</v>
      </c>
      <c r="E434" s="273" t="s">
        <v>1</v>
      </c>
      <c r="F434" s="274" t="s">
        <v>86</v>
      </c>
      <c r="G434" s="272"/>
      <c r="H434" s="275">
        <v>1</v>
      </c>
      <c r="I434" s="276"/>
      <c r="J434" s="272"/>
      <c r="K434" s="272"/>
      <c r="L434" s="277"/>
      <c r="M434" s="278"/>
      <c r="N434" s="279"/>
      <c r="O434" s="279"/>
      <c r="P434" s="279"/>
      <c r="Q434" s="279"/>
      <c r="R434" s="279"/>
      <c r="S434" s="279"/>
      <c r="T434" s="280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81" t="s">
        <v>167</v>
      </c>
      <c r="AU434" s="281" t="s">
        <v>157</v>
      </c>
      <c r="AV434" s="14" t="s">
        <v>88</v>
      </c>
      <c r="AW434" s="14" t="s">
        <v>32</v>
      </c>
      <c r="AX434" s="14" t="s">
        <v>86</v>
      </c>
      <c r="AY434" s="281" t="s">
        <v>158</v>
      </c>
    </row>
    <row r="435" spans="1:65" s="2" customFormat="1" ht="24.15" customHeight="1">
      <c r="A435" s="41"/>
      <c r="B435" s="42"/>
      <c r="C435" s="247" t="s">
        <v>841</v>
      </c>
      <c r="D435" s="247" t="s">
        <v>161</v>
      </c>
      <c r="E435" s="248" t="s">
        <v>842</v>
      </c>
      <c r="F435" s="249" t="s">
        <v>843</v>
      </c>
      <c r="G435" s="250" t="s">
        <v>103</v>
      </c>
      <c r="H435" s="251">
        <v>4</v>
      </c>
      <c r="I435" s="252"/>
      <c r="J435" s="253">
        <f>ROUND(I435*H435,2)</f>
        <v>0</v>
      </c>
      <c r="K435" s="254"/>
      <c r="L435" s="44"/>
      <c r="M435" s="255" t="s">
        <v>1</v>
      </c>
      <c r="N435" s="256" t="s">
        <v>43</v>
      </c>
      <c r="O435" s="94"/>
      <c r="P435" s="257">
        <f>O435*H435</f>
        <v>0</v>
      </c>
      <c r="Q435" s="257">
        <v>0.0004</v>
      </c>
      <c r="R435" s="257">
        <f>Q435*H435</f>
        <v>0.0016</v>
      </c>
      <c r="S435" s="257">
        <v>0</v>
      </c>
      <c r="T435" s="258">
        <f>S435*H435</f>
        <v>0</v>
      </c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R435" s="259" t="s">
        <v>233</v>
      </c>
      <c r="AT435" s="259" t="s">
        <v>161</v>
      </c>
      <c r="AU435" s="259" t="s">
        <v>157</v>
      </c>
      <c r="AY435" s="18" t="s">
        <v>158</v>
      </c>
      <c r="BE435" s="146">
        <f>IF(N435="základní",J435,0)</f>
        <v>0</v>
      </c>
      <c r="BF435" s="146">
        <f>IF(N435="snížená",J435,0)</f>
        <v>0</v>
      </c>
      <c r="BG435" s="146">
        <f>IF(N435="zákl. přenesená",J435,0)</f>
        <v>0</v>
      </c>
      <c r="BH435" s="146">
        <f>IF(N435="sníž. přenesená",J435,0)</f>
        <v>0</v>
      </c>
      <c r="BI435" s="146">
        <f>IF(N435="nulová",J435,0)</f>
        <v>0</v>
      </c>
      <c r="BJ435" s="18" t="s">
        <v>86</v>
      </c>
      <c r="BK435" s="146">
        <f>ROUND(I435*H435,2)</f>
        <v>0</v>
      </c>
      <c r="BL435" s="18" t="s">
        <v>233</v>
      </c>
      <c r="BM435" s="259" t="s">
        <v>844</v>
      </c>
    </row>
    <row r="436" spans="1:51" s="13" customFormat="1" ht="12">
      <c r="A436" s="13"/>
      <c r="B436" s="260"/>
      <c r="C436" s="261"/>
      <c r="D436" s="262" t="s">
        <v>167</v>
      </c>
      <c r="E436" s="263" t="s">
        <v>1</v>
      </c>
      <c r="F436" s="264" t="s">
        <v>837</v>
      </c>
      <c r="G436" s="261"/>
      <c r="H436" s="263" t="s">
        <v>1</v>
      </c>
      <c r="I436" s="265"/>
      <c r="J436" s="261"/>
      <c r="K436" s="261"/>
      <c r="L436" s="266"/>
      <c r="M436" s="267"/>
      <c r="N436" s="268"/>
      <c r="O436" s="268"/>
      <c r="P436" s="268"/>
      <c r="Q436" s="268"/>
      <c r="R436" s="268"/>
      <c r="S436" s="268"/>
      <c r="T436" s="269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70" t="s">
        <v>167</v>
      </c>
      <c r="AU436" s="270" t="s">
        <v>157</v>
      </c>
      <c r="AV436" s="13" t="s">
        <v>86</v>
      </c>
      <c r="AW436" s="13" t="s">
        <v>32</v>
      </c>
      <c r="AX436" s="13" t="s">
        <v>78</v>
      </c>
      <c r="AY436" s="270" t="s">
        <v>158</v>
      </c>
    </row>
    <row r="437" spans="1:51" s="13" customFormat="1" ht="12">
      <c r="A437" s="13"/>
      <c r="B437" s="260"/>
      <c r="C437" s="261"/>
      <c r="D437" s="262" t="s">
        <v>167</v>
      </c>
      <c r="E437" s="263" t="s">
        <v>1</v>
      </c>
      <c r="F437" s="264" t="s">
        <v>845</v>
      </c>
      <c r="G437" s="261"/>
      <c r="H437" s="263" t="s">
        <v>1</v>
      </c>
      <c r="I437" s="265"/>
      <c r="J437" s="261"/>
      <c r="K437" s="261"/>
      <c r="L437" s="266"/>
      <c r="M437" s="267"/>
      <c r="N437" s="268"/>
      <c r="O437" s="268"/>
      <c r="P437" s="268"/>
      <c r="Q437" s="268"/>
      <c r="R437" s="268"/>
      <c r="S437" s="268"/>
      <c r="T437" s="269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70" t="s">
        <v>167</v>
      </c>
      <c r="AU437" s="270" t="s">
        <v>157</v>
      </c>
      <c r="AV437" s="13" t="s">
        <v>86</v>
      </c>
      <c r="AW437" s="13" t="s">
        <v>32</v>
      </c>
      <c r="AX437" s="13" t="s">
        <v>78</v>
      </c>
      <c r="AY437" s="270" t="s">
        <v>158</v>
      </c>
    </row>
    <row r="438" spans="1:51" s="14" customFormat="1" ht="12">
      <c r="A438" s="14"/>
      <c r="B438" s="271"/>
      <c r="C438" s="272"/>
      <c r="D438" s="262" t="s">
        <v>167</v>
      </c>
      <c r="E438" s="273" t="s">
        <v>1</v>
      </c>
      <c r="F438" s="274" t="s">
        <v>157</v>
      </c>
      <c r="G438" s="272"/>
      <c r="H438" s="275">
        <v>4</v>
      </c>
      <c r="I438" s="276"/>
      <c r="J438" s="272"/>
      <c r="K438" s="272"/>
      <c r="L438" s="277"/>
      <c r="M438" s="278"/>
      <c r="N438" s="279"/>
      <c r="O438" s="279"/>
      <c r="P438" s="279"/>
      <c r="Q438" s="279"/>
      <c r="R438" s="279"/>
      <c r="S438" s="279"/>
      <c r="T438" s="280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81" t="s">
        <v>167</v>
      </c>
      <c r="AU438" s="281" t="s">
        <v>157</v>
      </c>
      <c r="AV438" s="14" t="s">
        <v>88</v>
      </c>
      <c r="AW438" s="14" t="s">
        <v>32</v>
      </c>
      <c r="AX438" s="14" t="s">
        <v>86</v>
      </c>
      <c r="AY438" s="281" t="s">
        <v>158</v>
      </c>
    </row>
    <row r="439" spans="1:65" s="2" customFormat="1" ht="14.4" customHeight="1">
      <c r="A439" s="41"/>
      <c r="B439" s="42"/>
      <c r="C439" s="293" t="s">
        <v>846</v>
      </c>
      <c r="D439" s="293" t="s">
        <v>200</v>
      </c>
      <c r="E439" s="294" t="s">
        <v>847</v>
      </c>
      <c r="F439" s="295" t="s">
        <v>848</v>
      </c>
      <c r="G439" s="296" t="s">
        <v>103</v>
      </c>
      <c r="H439" s="297">
        <v>4</v>
      </c>
      <c r="I439" s="298"/>
      <c r="J439" s="299">
        <f>ROUND(I439*H439,2)</f>
        <v>0</v>
      </c>
      <c r="K439" s="300"/>
      <c r="L439" s="301"/>
      <c r="M439" s="302" t="s">
        <v>1</v>
      </c>
      <c r="N439" s="303" t="s">
        <v>43</v>
      </c>
      <c r="O439" s="94"/>
      <c r="P439" s="257">
        <f>O439*H439</f>
        <v>0</v>
      </c>
      <c r="Q439" s="257">
        <v>0.03</v>
      </c>
      <c r="R439" s="257">
        <f>Q439*H439</f>
        <v>0.12</v>
      </c>
      <c r="S439" s="257">
        <v>0</v>
      </c>
      <c r="T439" s="258">
        <f>S439*H439</f>
        <v>0</v>
      </c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R439" s="259" t="s">
        <v>420</v>
      </c>
      <c r="AT439" s="259" t="s">
        <v>200</v>
      </c>
      <c r="AU439" s="259" t="s">
        <v>157</v>
      </c>
      <c r="AY439" s="18" t="s">
        <v>158</v>
      </c>
      <c r="BE439" s="146">
        <f>IF(N439="základní",J439,0)</f>
        <v>0</v>
      </c>
      <c r="BF439" s="146">
        <f>IF(N439="snížená",J439,0)</f>
        <v>0</v>
      </c>
      <c r="BG439" s="146">
        <f>IF(N439="zákl. přenesená",J439,0)</f>
        <v>0</v>
      </c>
      <c r="BH439" s="146">
        <f>IF(N439="sníž. přenesená",J439,0)</f>
        <v>0</v>
      </c>
      <c r="BI439" s="146">
        <f>IF(N439="nulová",J439,0)</f>
        <v>0</v>
      </c>
      <c r="BJ439" s="18" t="s">
        <v>86</v>
      </c>
      <c r="BK439" s="146">
        <f>ROUND(I439*H439,2)</f>
        <v>0</v>
      </c>
      <c r="BL439" s="18" t="s">
        <v>233</v>
      </c>
      <c r="BM439" s="259" t="s">
        <v>849</v>
      </c>
    </row>
    <row r="440" spans="1:51" s="14" customFormat="1" ht="12">
      <c r="A440" s="14"/>
      <c r="B440" s="271"/>
      <c r="C440" s="272"/>
      <c r="D440" s="262" t="s">
        <v>167</v>
      </c>
      <c r="E440" s="273" t="s">
        <v>1</v>
      </c>
      <c r="F440" s="274" t="s">
        <v>157</v>
      </c>
      <c r="G440" s="272"/>
      <c r="H440" s="275">
        <v>4</v>
      </c>
      <c r="I440" s="276"/>
      <c r="J440" s="272"/>
      <c r="K440" s="272"/>
      <c r="L440" s="277"/>
      <c r="M440" s="278"/>
      <c r="N440" s="279"/>
      <c r="O440" s="279"/>
      <c r="P440" s="279"/>
      <c r="Q440" s="279"/>
      <c r="R440" s="279"/>
      <c r="S440" s="279"/>
      <c r="T440" s="280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81" t="s">
        <v>167</v>
      </c>
      <c r="AU440" s="281" t="s">
        <v>157</v>
      </c>
      <c r="AV440" s="14" t="s">
        <v>88</v>
      </c>
      <c r="AW440" s="14" t="s">
        <v>32</v>
      </c>
      <c r="AX440" s="14" t="s">
        <v>86</v>
      </c>
      <c r="AY440" s="281" t="s">
        <v>158</v>
      </c>
    </row>
    <row r="441" spans="1:63" s="16" customFormat="1" ht="20.85" customHeight="1">
      <c r="A441" s="16"/>
      <c r="B441" s="309"/>
      <c r="C441" s="310"/>
      <c r="D441" s="311" t="s">
        <v>77</v>
      </c>
      <c r="E441" s="311" t="s">
        <v>850</v>
      </c>
      <c r="F441" s="311" t="s">
        <v>851</v>
      </c>
      <c r="G441" s="310"/>
      <c r="H441" s="310"/>
      <c r="I441" s="312"/>
      <c r="J441" s="313">
        <f>BK441</f>
        <v>0</v>
      </c>
      <c r="K441" s="310"/>
      <c r="L441" s="314"/>
      <c r="M441" s="315"/>
      <c r="N441" s="316"/>
      <c r="O441" s="316"/>
      <c r="P441" s="317">
        <f>SUM(P442:P483)</f>
        <v>0</v>
      </c>
      <c r="Q441" s="316"/>
      <c r="R441" s="317">
        <f>SUM(R442:R483)</f>
        <v>1.647602</v>
      </c>
      <c r="S441" s="316"/>
      <c r="T441" s="318">
        <f>SUM(T442:T483)</f>
        <v>0</v>
      </c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R441" s="319" t="s">
        <v>86</v>
      </c>
      <c r="AT441" s="320" t="s">
        <v>77</v>
      </c>
      <c r="AU441" s="320" t="s">
        <v>175</v>
      </c>
      <c r="AY441" s="319" t="s">
        <v>158</v>
      </c>
      <c r="BK441" s="321">
        <f>SUM(BK442:BK483)</f>
        <v>0</v>
      </c>
    </row>
    <row r="442" spans="1:65" s="2" customFormat="1" ht="14.4" customHeight="1">
      <c r="A442" s="41"/>
      <c r="B442" s="42"/>
      <c r="C442" s="247" t="s">
        <v>852</v>
      </c>
      <c r="D442" s="247" t="s">
        <v>853</v>
      </c>
      <c r="E442" s="248" t="s">
        <v>854</v>
      </c>
      <c r="F442" s="249" t="s">
        <v>855</v>
      </c>
      <c r="G442" s="250" t="s">
        <v>856</v>
      </c>
      <c r="H442" s="251">
        <v>0.5</v>
      </c>
      <c r="I442" s="252"/>
      <c r="J442" s="253">
        <f>ROUND(I442*H442,2)</f>
        <v>0</v>
      </c>
      <c r="K442" s="254"/>
      <c r="L442" s="44"/>
      <c r="M442" s="255" t="s">
        <v>1</v>
      </c>
      <c r="N442" s="256" t="s">
        <v>43</v>
      </c>
      <c r="O442" s="94"/>
      <c r="P442" s="257">
        <f>O442*H442</f>
        <v>0</v>
      </c>
      <c r="Q442" s="257">
        <v>0</v>
      </c>
      <c r="R442" s="257">
        <f>Q442*H442</f>
        <v>0</v>
      </c>
      <c r="S442" s="257">
        <v>0</v>
      </c>
      <c r="T442" s="258">
        <f>S442*H442</f>
        <v>0</v>
      </c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R442" s="259" t="s">
        <v>233</v>
      </c>
      <c r="AT442" s="259" t="s">
        <v>161</v>
      </c>
      <c r="AU442" s="259" t="s">
        <v>157</v>
      </c>
      <c r="AY442" s="18" t="s">
        <v>158</v>
      </c>
      <c r="BE442" s="146">
        <f>IF(N442="základní",J442,0)</f>
        <v>0</v>
      </c>
      <c r="BF442" s="146">
        <f>IF(N442="snížená",J442,0)</f>
        <v>0</v>
      </c>
      <c r="BG442" s="146">
        <f>IF(N442="zákl. přenesená",J442,0)</f>
        <v>0</v>
      </c>
      <c r="BH442" s="146">
        <f>IF(N442="sníž. přenesená",J442,0)</f>
        <v>0</v>
      </c>
      <c r="BI442" s="146">
        <f>IF(N442="nulová",J442,0)</f>
        <v>0</v>
      </c>
      <c r="BJ442" s="18" t="s">
        <v>86</v>
      </c>
      <c r="BK442" s="146">
        <f>ROUND(I442*H442,2)</f>
        <v>0</v>
      </c>
      <c r="BL442" s="18" t="s">
        <v>233</v>
      </c>
      <c r="BM442" s="259" t="s">
        <v>857</v>
      </c>
    </row>
    <row r="443" spans="1:51" s="13" customFormat="1" ht="12">
      <c r="A443" s="13"/>
      <c r="B443" s="260"/>
      <c r="C443" s="261"/>
      <c r="D443" s="262" t="s">
        <v>167</v>
      </c>
      <c r="E443" s="263" t="s">
        <v>1</v>
      </c>
      <c r="F443" s="264" t="s">
        <v>858</v>
      </c>
      <c r="G443" s="261"/>
      <c r="H443" s="263" t="s">
        <v>1</v>
      </c>
      <c r="I443" s="265"/>
      <c r="J443" s="261"/>
      <c r="K443" s="261"/>
      <c r="L443" s="266"/>
      <c r="M443" s="267"/>
      <c r="N443" s="268"/>
      <c r="O443" s="268"/>
      <c r="P443" s="268"/>
      <c r="Q443" s="268"/>
      <c r="R443" s="268"/>
      <c r="S443" s="268"/>
      <c r="T443" s="269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70" t="s">
        <v>167</v>
      </c>
      <c r="AU443" s="270" t="s">
        <v>157</v>
      </c>
      <c r="AV443" s="13" t="s">
        <v>86</v>
      </c>
      <c r="AW443" s="13" t="s">
        <v>32</v>
      </c>
      <c r="AX443" s="13" t="s">
        <v>78</v>
      </c>
      <c r="AY443" s="270" t="s">
        <v>158</v>
      </c>
    </row>
    <row r="444" spans="1:51" s="13" customFormat="1" ht="12">
      <c r="A444" s="13"/>
      <c r="B444" s="260"/>
      <c r="C444" s="261"/>
      <c r="D444" s="262" t="s">
        <v>167</v>
      </c>
      <c r="E444" s="263" t="s">
        <v>1</v>
      </c>
      <c r="F444" s="264" t="s">
        <v>859</v>
      </c>
      <c r="G444" s="261"/>
      <c r="H444" s="263" t="s">
        <v>1</v>
      </c>
      <c r="I444" s="265"/>
      <c r="J444" s="261"/>
      <c r="K444" s="261"/>
      <c r="L444" s="266"/>
      <c r="M444" s="267"/>
      <c r="N444" s="268"/>
      <c r="O444" s="268"/>
      <c r="P444" s="268"/>
      <c r="Q444" s="268"/>
      <c r="R444" s="268"/>
      <c r="S444" s="268"/>
      <c r="T444" s="269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70" t="s">
        <v>167</v>
      </c>
      <c r="AU444" s="270" t="s">
        <v>157</v>
      </c>
      <c r="AV444" s="13" t="s">
        <v>86</v>
      </c>
      <c r="AW444" s="13" t="s">
        <v>32</v>
      </c>
      <c r="AX444" s="13" t="s">
        <v>78</v>
      </c>
      <c r="AY444" s="270" t="s">
        <v>158</v>
      </c>
    </row>
    <row r="445" spans="1:51" s="13" customFormat="1" ht="12">
      <c r="A445" s="13"/>
      <c r="B445" s="260"/>
      <c r="C445" s="261"/>
      <c r="D445" s="262" t="s">
        <v>167</v>
      </c>
      <c r="E445" s="263" t="s">
        <v>1</v>
      </c>
      <c r="F445" s="264" t="s">
        <v>860</v>
      </c>
      <c r="G445" s="261"/>
      <c r="H445" s="263" t="s">
        <v>1</v>
      </c>
      <c r="I445" s="265"/>
      <c r="J445" s="261"/>
      <c r="K445" s="261"/>
      <c r="L445" s="266"/>
      <c r="M445" s="267"/>
      <c r="N445" s="268"/>
      <c r="O445" s="268"/>
      <c r="P445" s="268"/>
      <c r="Q445" s="268"/>
      <c r="R445" s="268"/>
      <c r="S445" s="268"/>
      <c r="T445" s="269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70" t="s">
        <v>167</v>
      </c>
      <c r="AU445" s="270" t="s">
        <v>157</v>
      </c>
      <c r="AV445" s="13" t="s">
        <v>86</v>
      </c>
      <c r="AW445" s="13" t="s">
        <v>32</v>
      </c>
      <c r="AX445" s="13" t="s">
        <v>78</v>
      </c>
      <c r="AY445" s="270" t="s">
        <v>158</v>
      </c>
    </row>
    <row r="446" spans="1:51" s="13" customFormat="1" ht="12">
      <c r="A446" s="13"/>
      <c r="B446" s="260"/>
      <c r="C446" s="261"/>
      <c r="D446" s="262" t="s">
        <v>167</v>
      </c>
      <c r="E446" s="263" t="s">
        <v>1</v>
      </c>
      <c r="F446" s="264" t="s">
        <v>861</v>
      </c>
      <c r="G446" s="261"/>
      <c r="H446" s="263" t="s">
        <v>1</v>
      </c>
      <c r="I446" s="265"/>
      <c r="J446" s="261"/>
      <c r="K446" s="261"/>
      <c r="L446" s="266"/>
      <c r="M446" s="267"/>
      <c r="N446" s="268"/>
      <c r="O446" s="268"/>
      <c r="P446" s="268"/>
      <c r="Q446" s="268"/>
      <c r="R446" s="268"/>
      <c r="S446" s="268"/>
      <c r="T446" s="269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70" t="s">
        <v>167</v>
      </c>
      <c r="AU446" s="270" t="s">
        <v>157</v>
      </c>
      <c r="AV446" s="13" t="s">
        <v>86</v>
      </c>
      <c r="AW446" s="13" t="s">
        <v>32</v>
      </c>
      <c r="AX446" s="13" t="s">
        <v>78</v>
      </c>
      <c r="AY446" s="270" t="s">
        <v>158</v>
      </c>
    </row>
    <row r="447" spans="1:51" s="13" customFormat="1" ht="12">
      <c r="A447" s="13"/>
      <c r="B447" s="260"/>
      <c r="C447" s="261"/>
      <c r="D447" s="262" t="s">
        <v>167</v>
      </c>
      <c r="E447" s="263" t="s">
        <v>1</v>
      </c>
      <c r="F447" s="264" t="s">
        <v>862</v>
      </c>
      <c r="G447" s="261"/>
      <c r="H447" s="263" t="s">
        <v>1</v>
      </c>
      <c r="I447" s="265"/>
      <c r="J447" s="261"/>
      <c r="K447" s="261"/>
      <c r="L447" s="266"/>
      <c r="M447" s="267"/>
      <c r="N447" s="268"/>
      <c r="O447" s="268"/>
      <c r="P447" s="268"/>
      <c r="Q447" s="268"/>
      <c r="R447" s="268"/>
      <c r="S447" s="268"/>
      <c r="T447" s="269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70" t="s">
        <v>167</v>
      </c>
      <c r="AU447" s="270" t="s">
        <v>157</v>
      </c>
      <c r="AV447" s="13" t="s">
        <v>86</v>
      </c>
      <c r="AW447" s="13" t="s">
        <v>32</v>
      </c>
      <c r="AX447" s="13" t="s">
        <v>78</v>
      </c>
      <c r="AY447" s="270" t="s">
        <v>158</v>
      </c>
    </row>
    <row r="448" spans="1:51" s="13" customFormat="1" ht="12">
      <c r="A448" s="13"/>
      <c r="B448" s="260"/>
      <c r="C448" s="261"/>
      <c r="D448" s="262" t="s">
        <v>167</v>
      </c>
      <c r="E448" s="263" t="s">
        <v>1</v>
      </c>
      <c r="F448" s="264" t="s">
        <v>863</v>
      </c>
      <c r="G448" s="261"/>
      <c r="H448" s="263" t="s">
        <v>1</v>
      </c>
      <c r="I448" s="265"/>
      <c r="J448" s="261"/>
      <c r="K448" s="261"/>
      <c r="L448" s="266"/>
      <c r="M448" s="267"/>
      <c r="N448" s="268"/>
      <c r="O448" s="268"/>
      <c r="P448" s="268"/>
      <c r="Q448" s="268"/>
      <c r="R448" s="268"/>
      <c r="S448" s="268"/>
      <c r="T448" s="269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70" t="s">
        <v>167</v>
      </c>
      <c r="AU448" s="270" t="s">
        <v>157</v>
      </c>
      <c r="AV448" s="13" t="s">
        <v>86</v>
      </c>
      <c r="AW448" s="13" t="s">
        <v>32</v>
      </c>
      <c r="AX448" s="13" t="s">
        <v>78</v>
      </c>
      <c r="AY448" s="270" t="s">
        <v>158</v>
      </c>
    </row>
    <row r="449" spans="1:51" s="13" customFormat="1" ht="12">
      <c r="A449" s="13"/>
      <c r="B449" s="260"/>
      <c r="C449" s="261"/>
      <c r="D449" s="262" t="s">
        <v>167</v>
      </c>
      <c r="E449" s="263" t="s">
        <v>1</v>
      </c>
      <c r="F449" s="264" t="s">
        <v>864</v>
      </c>
      <c r="G449" s="261"/>
      <c r="H449" s="263" t="s">
        <v>1</v>
      </c>
      <c r="I449" s="265"/>
      <c r="J449" s="261"/>
      <c r="K449" s="261"/>
      <c r="L449" s="266"/>
      <c r="M449" s="267"/>
      <c r="N449" s="268"/>
      <c r="O449" s="268"/>
      <c r="P449" s="268"/>
      <c r="Q449" s="268"/>
      <c r="R449" s="268"/>
      <c r="S449" s="268"/>
      <c r="T449" s="269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70" t="s">
        <v>167</v>
      </c>
      <c r="AU449" s="270" t="s">
        <v>157</v>
      </c>
      <c r="AV449" s="13" t="s">
        <v>86</v>
      </c>
      <c r="AW449" s="13" t="s">
        <v>32</v>
      </c>
      <c r="AX449" s="13" t="s">
        <v>78</v>
      </c>
      <c r="AY449" s="270" t="s">
        <v>158</v>
      </c>
    </row>
    <row r="450" spans="1:51" s="14" customFormat="1" ht="12">
      <c r="A450" s="14"/>
      <c r="B450" s="271"/>
      <c r="C450" s="272"/>
      <c r="D450" s="262" t="s">
        <v>167</v>
      </c>
      <c r="E450" s="273" t="s">
        <v>1</v>
      </c>
      <c r="F450" s="274" t="s">
        <v>86</v>
      </c>
      <c r="G450" s="272"/>
      <c r="H450" s="275">
        <v>1</v>
      </c>
      <c r="I450" s="276"/>
      <c r="J450" s="272"/>
      <c r="K450" s="272"/>
      <c r="L450" s="277"/>
      <c r="M450" s="278"/>
      <c r="N450" s="279"/>
      <c r="O450" s="279"/>
      <c r="P450" s="279"/>
      <c r="Q450" s="279"/>
      <c r="R450" s="279"/>
      <c r="S450" s="279"/>
      <c r="T450" s="280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81" t="s">
        <v>167</v>
      </c>
      <c r="AU450" s="281" t="s">
        <v>157</v>
      </c>
      <c r="AV450" s="14" t="s">
        <v>88</v>
      </c>
      <c r="AW450" s="14" t="s">
        <v>32</v>
      </c>
      <c r="AX450" s="14" t="s">
        <v>86</v>
      </c>
      <c r="AY450" s="281" t="s">
        <v>158</v>
      </c>
    </row>
    <row r="451" spans="1:51" s="14" customFormat="1" ht="12">
      <c r="A451" s="14"/>
      <c r="B451" s="271"/>
      <c r="C451" s="272"/>
      <c r="D451" s="262" t="s">
        <v>167</v>
      </c>
      <c r="E451" s="272"/>
      <c r="F451" s="274" t="s">
        <v>865</v>
      </c>
      <c r="G451" s="272"/>
      <c r="H451" s="275">
        <v>0.5</v>
      </c>
      <c r="I451" s="276"/>
      <c r="J451" s="272"/>
      <c r="K451" s="272"/>
      <c r="L451" s="277"/>
      <c r="M451" s="278"/>
      <c r="N451" s="279"/>
      <c r="O451" s="279"/>
      <c r="P451" s="279"/>
      <c r="Q451" s="279"/>
      <c r="R451" s="279"/>
      <c r="S451" s="279"/>
      <c r="T451" s="280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81" t="s">
        <v>167</v>
      </c>
      <c r="AU451" s="281" t="s">
        <v>157</v>
      </c>
      <c r="AV451" s="14" t="s">
        <v>88</v>
      </c>
      <c r="AW451" s="14" t="s">
        <v>4</v>
      </c>
      <c r="AX451" s="14" t="s">
        <v>86</v>
      </c>
      <c r="AY451" s="281" t="s">
        <v>158</v>
      </c>
    </row>
    <row r="452" spans="1:65" s="2" customFormat="1" ht="24.15" customHeight="1">
      <c r="A452" s="41"/>
      <c r="B452" s="42"/>
      <c r="C452" s="247" t="s">
        <v>866</v>
      </c>
      <c r="D452" s="247" t="s">
        <v>161</v>
      </c>
      <c r="E452" s="248" t="s">
        <v>867</v>
      </c>
      <c r="F452" s="249" t="s">
        <v>868</v>
      </c>
      <c r="G452" s="250" t="s">
        <v>236</v>
      </c>
      <c r="H452" s="251">
        <v>4</v>
      </c>
      <c r="I452" s="252"/>
      <c r="J452" s="253">
        <f>ROUND(I452*H452,2)</f>
        <v>0</v>
      </c>
      <c r="K452" s="254"/>
      <c r="L452" s="44"/>
      <c r="M452" s="255" t="s">
        <v>1</v>
      </c>
      <c r="N452" s="256" t="s">
        <v>43</v>
      </c>
      <c r="O452" s="94"/>
      <c r="P452" s="257">
        <f>O452*H452</f>
        <v>0</v>
      </c>
      <c r="Q452" s="257">
        <v>0</v>
      </c>
      <c r="R452" s="257">
        <f>Q452*H452</f>
        <v>0</v>
      </c>
      <c r="S452" s="257">
        <v>0</v>
      </c>
      <c r="T452" s="258">
        <f>S452*H452</f>
        <v>0</v>
      </c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R452" s="259" t="s">
        <v>233</v>
      </c>
      <c r="AT452" s="259" t="s">
        <v>161</v>
      </c>
      <c r="AU452" s="259" t="s">
        <v>157</v>
      </c>
      <c r="AY452" s="18" t="s">
        <v>158</v>
      </c>
      <c r="BE452" s="146">
        <f>IF(N452="základní",J452,0)</f>
        <v>0</v>
      </c>
      <c r="BF452" s="146">
        <f>IF(N452="snížená",J452,0)</f>
        <v>0</v>
      </c>
      <c r="BG452" s="146">
        <f>IF(N452="zákl. přenesená",J452,0)</f>
        <v>0</v>
      </c>
      <c r="BH452" s="146">
        <f>IF(N452="sníž. přenesená",J452,0)</f>
        <v>0</v>
      </c>
      <c r="BI452" s="146">
        <f>IF(N452="nulová",J452,0)</f>
        <v>0</v>
      </c>
      <c r="BJ452" s="18" t="s">
        <v>86</v>
      </c>
      <c r="BK452" s="146">
        <f>ROUND(I452*H452,2)</f>
        <v>0</v>
      </c>
      <c r="BL452" s="18" t="s">
        <v>233</v>
      </c>
      <c r="BM452" s="259" t="s">
        <v>869</v>
      </c>
    </row>
    <row r="453" spans="1:51" s="14" customFormat="1" ht="12">
      <c r="A453" s="14"/>
      <c r="B453" s="271"/>
      <c r="C453" s="272"/>
      <c r="D453" s="262" t="s">
        <v>167</v>
      </c>
      <c r="E453" s="273" t="s">
        <v>1</v>
      </c>
      <c r="F453" s="274" t="s">
        <v>870</v>
      </c>
      <c r="G453" s="272"/>
      <c r="H453" s="275">
        <v>4</v>
      </c>
      <c r="I453" s="276"/>
      <c r="J453" s="272"/>
      <c r="K453" s="272"/>
      <c r="L453" s="277"/>
      <c r="M453" s="278"/>
      <c r="N453" s="279"/>
      <c r="O453" s="279"/>
      <c r="P453" s="279"/>
      <c r="Q453" s="279"/>
      <c r="R453" s="279"/>
      <c r="S453" s="279"/>
      <c r="T453" s="280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81" t="s">
        <v>167</v>
      </c>
      <c r="AU453" s="281" t="s">
        <v>157</v>
      </c>
      <c r="AV453" s="14" t="s">
        <v>88</v>
      </c>
      <c r="AW453" s="14" t="s">
        <v>32</v>
      </c>
      <c r="AX453" s="14" t="s">
        <v>86</v>
      </c>
      <c r="AY453" s="281" t="s">
        <v>158</v>
      </c>
    </row>
    <row r="454" spans="1:65" s="2" customFormat="1" ht="14.4" customHeight="1">
      <c r="A454" s="41"/>
      <c r="B454" s="42"/>
      <c r="C454" s="247" t="s">
        <v>871</v>
      </c>
      <c r="D454" s="247" t="s">
        <v>161</v>
      </c>
      <c r="E454" s="248" t="s">
        <v>872</v>
      </c>
      <c r="F454" s="249" t="s">
        <v>873</v>
      </c>
      <c r="G454" s="250" t="s">
        <v>236</v>
      </c>
      <c r="H454" s="251">
        <v>8</v>
      </c>
      <c r="I454" s="252"/>
      <c r="J454" s="253">
        <f>ROUND(I454*H454,2)</f>
        <v>0</v>
      </c>
      <c r="K454" s="254"/>
      <c r="L454" s="44"/>
      <c r="M454" s="255" t="s">
        <v>1</v>
      </c>
      <c r="N454" s="256" t="s">
        <v>43</v>
      </c>
      <c r="O454" s="94"/>
      <c r="P454" s="257">
        <f>O454*H454</f>
        <v>0</v>
      </c>
      <c r="Q454" s="257">
        <v>0</v>
      </c>
      <c r="R454" s="257">
        <f>Q454*H454</f>
        <v>0</v>
      </c>
      <c r="S454" s="257">
        <v>0</v>
      </c>
      <c r="T454" s="258">
        <f>S454*H454</f>
        <v>0</v>
      </c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R454" s="259" t="s">
        <v>233</v>
      </c>
      <c r="AT454" s="259" t="s">
        <v>161</v>
      </c>
      <c r="AU454" s="259" t="s">
        <v>157</v>
      </c>
      <c r="AY454" s="18" t="s">
        <v>158</v>
      </c>
      <c r="BE454" s="146">
        <f>IF(N454="základní",J454,0)</f>
        <v>0</v>
      </c>
      <c r="BF454" s="146">
        <f>IF(N454="snížená",J454,0)</f>
        <v>0</v>
      </c>
      <c r="BG454" s="146">
        <f>IF(N454="zákl. přenesená",J454,0)</f>
        <v>0</v>
      </c>
      <c r="BH454" s="146">
        <f>IF(N454="sníž. přenesená",J454,0)</f>
        <v>0</v>
      </c>
      <c r="BI454" s="146">
        <f>IF(N454="nulová",J454,0)</f>
        <v>0</v>
      </c>
      <c r="BJ454" s="18" t="s">
        <v>86</v>
      </c>
      <c r="BK454" s="146">
        <f>ROUND(I454*H454,2)</f>
        <v>0</v>
      </c>
      <c r="BL454" s="18" t="s">
        <v>233</v>
      </c>
      <c r="BM454" s="259" t="s">
        <v>874</v>
      </c>
    </row>
    <row r="455" spans="1:65" s="2" customFormat="1" ht="24.15" customHeight="1">
      <c r="A455" s="41"/>
      <c r="B455" s="42"/>
      <c r="C455" s="293" t="s">
        <v>875</v>
      </c>
      <c r="D455" s="293" t="s">
        <v>200</v>
      </c>
      <c r="E455" s="294" t="s">
        <v>876</v>
      </c>
      <c r="F455" s="295" t="s">
        <v>877</v>
      </c>
      <c r="G455" s="296" t="s">
        <v>164</v>
      </c>
      <c r="H455" s="297">
        <v>8</v>
      </c>
      <c r="I455" s="298"/>
      <c r="J455" s="299">
        <f>ROUND(I455*H455,2)</f>
        <v>0</v>
      </c>
      <c r="K455" s="300"/>
      <c r="L455" s="301"/>
      <c r="M455" s="302" t="s">
        <v>1</v>
      </c>
      <c r="N455" s="303" t="s">
        <v>43</v>
      </c>
      <c r="O455" s="94"/>
      <c r="P455" s="257">
        <f>O455*H455</f>
        <v>0</v>
      </c>
      <c r="Q455" s="257">
        <v>0</v>
      </c>
      <c r="R455" s="257">
        <f>Q455*H455</f>
        <v>0</v>
      </c>
      <c r="S455" s="257">
        <v>0</v>
      </c>
      <c r="T455" s="258">
        <f>S455*H455</f>
        <v>0</v>
      </c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R455" s="259" t="s">
        <v>420</v>
      </c>
      <c r="AT455" s="259" t="s">
        <v>200</v>
      </c>
      <c r="AU455" s="259" t="s">
        <v>157</v>
      </c>
      <c r="AY455" s="18" t="s">
        <v>158</v>
      </c>
      <c r="BE455" s="146">
        <f>IF(N455="základní",J455,0)</f>
        <v>0</v>
      </c>
      <c r="BF455" s="146">
        <f>IF(N455="snížená",J455,0)</f>
        <v>0</v>
      </c>
      <c r="BG455" s="146">
        <f>IF(N455="zákl. přenesená",J455,0)</f>
        <v>0</v>
      </c>
      <c r="BH455" s="146">
        <f>IF(N455="sníž. přenesená",J455,0)</f>
        <v>0</v>
      </c>
      <c r="BI455" s="146">
        <f>IF(N455="nulová",J455,0)</f>
        <v>0</v>
      </c>
      <c r="BJ455" s="18" t="s">
        <v>86</v>
      </c>
      <c r="BK455" s="146">
        <f>ROUND(I455*H455,2)</f>
        <v>0</v>
      </c>
      <c r="BL455" s="18" t="s">
        <v>233</v>
      </c>
      <c r="BM455" s="259" t="s">
        <v>878</v>
      </c>
    </row>
    <row r="456" spans="1:65" s="2" customFormat="1" ht="24.15" customHeight="1">
      <c r="A456" s="41"/>
      <c r="B456" s="42"/>
      <c r="C456" s="247" t="s">
        <v>879</v>
      </c>
      <c r="D456" s="247" t="s">
        <v>161</v>
      </c>
      <c r="E456" s="248" t="s">
        <v>880</v>
      </c>
      <c r="F456" s="249" t="s">
        <v>881</v>
      </c>
      <c r="G456" s="250" t="s">
        <v>312</v>
      </c>
      <c r="H456" s="251">
        <v>32.2</v>
      </c>
      <c r="I456" s="252"/>
      <c r="J456" s="253">
        <f>ROUND(I456*H456,2)</f>
        <v>0</v>
      </c>
      <c r="K456" s="254"/>
      <c r="L456" s="44"/>
      <c r="M456" s="255" t="s">
        <v>1</v>
      </c>
      <c r="N456" s="256" t="s">
        <v>43</v>
      </c>
      <c r="O456" s="94"/>
      <c r="P456" s="257">
        <f>O456*H456</f>
        <v>0</v>
      </c>
      <c r="Q456" s="257">
        <v>0.03086</v>
      </c>
      <c r="R456" s="257">
        <f>Q456*H456</f>
        <v>0.993692</v>
      </c>
      <c r="S456" s="257">
        <v>0</v>
      </c>
      <c r="T456" s="258">
        <f>S456*H456</f>
        <v>0</v>
      </c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R456" s="259" t="s">
        <v>233</v>
      </c>
      <c r="AT456" s="259" t="s">
        <v>161</v>
      </c>
      <c r="AU456" s="259" t="s">
        <v>157</v>
      </c>
      <c r="AY456" s="18" t="s">
        <v>158</v>
      </c>
      <c r="BE456" s="146">
        <f>IF(N456="základní",J456,0)</f>
        <v>0</v>
      </c>
      <c r="BF456" s="146">
        <f>IF(N456="snížená",J456,0)</f>
        <v>0</v>
      </c>
      <c r="BG456" s="146">
        <f>IF(N456="zákl. přenesená",J456,0)</f>
        <v>0</v>
      </c>
      <c r="BH456" s="146">
        <f>IF(N456="sníž. přenesená",J456,0)</f>
        <v>0</v>
      </c>
      <c r="BI456" s="146">
        <f>IF(N456="nulová",J456,0)</f>
        <v>0</v>
      </c>
      <c r="BJ456" s="18" t="s">
        <v>86</v>
      </c>
      <c r="BK456" s="146">
        <f>ROUND(I456*H456,2)</f>
        <v>0</v>
      </c>
      <c r="BL456" s="18" t="s">
        <v>233</v>
      </c>
      <c r="BM456" s="259" t="s">
        <v>882</v>
      </c>
    </row>
    <row r="457" spans="1:51" s="14" customFormat="1" ht="12">
      <c r="A457" s="14"/>
      <c r="B457" s="271"/>
      <c r="C457" s="272"/>
      <c r="D457" s="262" t="s">
        <v>167</v>
      </c>
      <c r="E457" s="273" t="s">
        <v>1</v>
      </c>
      <c r="F457" s="274" t="s">
        <v>883</v>
      </c>
      <c r="G457" s="272"/>
      <c r="H457" s="275">
        <v>32.2</v>
      </c>
      <c r="I457" s="276"/>
      <c r="J457" s="272"/>
      <c r="K457" s="272"/>
      <c r="L457" s="277"/>
      <c r="M457" s="278"/>
      <c r="N457" s="279"/>
      <c r="O457" s="279"/>
      <c r="P457" s="279"/>
      <c r="Q457" s="279"/>
      <c r="R457" s="279"/>
      <c r="S457" s="279"/>
      <c r="T457" s="280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81" t="s">
        <v>167</v>
      </c>
      <c r="AU457" s="281" t="s">
        <v>157</v>
      </c>
      <c r="AV457" s="14" t="s">
        <v>88</v>
      </c>
      <c r="AW457" s="14" t="s">
        <v>32</v>
      </c>
      <c r="AX457" s="14" t="s">
        <v>86</v>
      </c>
      <c r="AY457" s="281" t="s">
        <v>158</v>
      </c>
    </row>
    <row r="458" spans="1:65" s="2" customFormat="1" ht="14.4" customHeight="1">
      <c r="A458" s="41"/>
      <c r="B458" s="42"/>
      <c r="C458" s="247" t="s">
        <v>884</v>
      </c>
      <c r="D458" s="247" t="s">
        <v>161</v>
      </c>
      <c r="E458" s="248" t="s">
        <v>885</v>
      </c>
      <c r="F458" s="249" t="s">
        <v>886</v>
      </c>
      <c r="G458" s="250" t="s">
        <v>103</v>
      </c>
      <c r="H458" s="251">
        <v>11.5</v>
      </c>
      <c r="I458" s="252"/>
      <c r="J458" s="253">
        <f>ROUND(I458*H458,2)</f>
        <v>0</v>
      </c>
      <c r="K458" s="254"/>
      <c r="L458" s="44"/>
      <c r="M458" s="255" t="s">
        <v>1</v>
      </c>
      <c r="N458" s="256" t="s">
        <v>43</v>
      </c>
      <c r="O458" s="94"/>
      <c r="P458" s="257">
        <f>O458*H458</f>
        <v>0</v>
      </c>
      <c r="Q458" s="257">
        <v>0.00092</v>
      </c>
      <c r="R458" s="257">
        <f>Q458*H458</f>
        <v>0.01058</v>
      </c>
      <c r="S458" s="257">
        <v>0</v>
      </c>
      <c r="T458" s="258">
        <f>S458*H458</f>
        <v>0</v>
      </c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R458" s="259" t="s">
        <v>233</v>
      </c>
      <c r="AT458" s="259" t="s">
        <v>161</v>
      </c>
      <c r="AU458" s="259" t="s">
        <v>157</v>
      </c>
      <c r="AY458" s="18" t="s">
        <v>158</v>
      </c>
      <c r="BE458" s="146">
        <f>IF(N458="základní",J458,0)</f>
        <v>0</v>
      </c>
      <c r="BF458" s="146">
        <f>IF(N458="snížená",J458,0)</f>
        <v>0</v>
      </c>
      <c r="BG458" s="146">
        <f>IF(N458="zákl. přenesená",J458,0)</f>
        <v>0</v>
      </c>
      <c r="BH458" s="146">
        <f>IF(N458="sníž. přenesená",J458,0)</f>
        <v>0</v>
      </c>
      <c r="BI458" s="146">
        <f>IF(N458="nulová",J458,0)</f>
        <v>0</v>
      </c>
      <c r="BJ458" s="18" t="s">
        <v>86</v>
      </c>
      <c r="BK458" s="146">
        <f>ROUND(I458*H458,2)</f>
        <v>0</v>
      </c>
      <c r="BL458" s="18" t="s">
        <v>233</v>
      </c>
      <c r="BM458" s="259" t="s">
        <v>887</v>
      </c>
    </row>
    <row r="459" spans="1:51" s="14" customFormat="1" ht="12">
      <c r="A459" s="14"/>
      <c r="B459" s="271"/>
      <c r="C459" s="272"/>
      <c r="D459" s="262" t="s">
        <v>167</v>
      </c>
      <c r="E459" s="273" t="s">
        <v>1</v>
      </c>
      <c r="F459" s="274" t="s">
        <v>888</v>
      </c>
      <c r="G459" s="272"/>
      <c r="H459" s="275">
        <v>11.5</v>
      </c>
      <c r="I459" s="276"/>
      <c r="J459" s="272"/>
      <c r="K459" s="272"/>
      <c r="L459" s="277"/>
      <c r="M459" s="278"/>
      <c r="N459" s="279"/>
      <c r="O459" s="279"/>
      <c r="P459" s="279"/>
      <c r="Q459" s="279"/>
      <c r="R459" s="279"/>
      <c r="S459" s="279"/>
      <c r="T459" s="280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81" t="s">
        <v>167</v>
      </c>
      <c r="AU459" s="281" t="s">
        <v>157</v>
      </c>
      <c r="AV459" s="14" t="s">
        <v>88</v>
      </c>
      <c r="AW459" s="14" t="s">
        <v>32</v>
      </c>
      <c r="AX459" s="14" t="s">
        <v>86</v>
      </c>
      <c r="AY459" s="281" t="s">
        <v>158</v>
      </c>
    </row>
    <row r="460" spans="1:65" s="2" customFormat="1" ht="14.4" customHeight="1">
      <c r="A460" s="41"/>
      <c r="B460" s="42"/>
      <c r="C460" s="247" t="s">
        <v>889</v>
      </c>
      <c r="D460" s="247" t="s">
        <v>161</v>
      </c>
      <c r="E460" s="248" t="s">
        <v>890</v>
      </c>
      <c r="F460" s="249" t="s">
        <v>891</v>
      </c>
      <c r="G460" s="250" t="s">
        <v>103</v>
      </c>
      <c r="H460" s="251">
        <v>5.6</v>
      </c>
      <c r="I460" s="252"/>
      <c r="J460" s="253">
        <f>ROUND(I460*H460,2)</f>
        <v>0</v>
      </c>
      <c r="K460" s="254"/>
      <c r="L460" s="44"/>
      <c r="M460" s="255" t="s">
        <v>1</v>
      </c>
      <c r="N460" s="256" t="s">
        <v>43</v>
      </c>
      <c r="O460" s="94"/>
      <c r="P460" s="257">
        <f>O460*H460</f>
        <v>0</v>
      </c>
      <c r="Q460" s="257">
        <v>0.00091</v>
      </c>
      <c r="R460" s="257">
        <f>Q460*H460</f>
        <v>0.005096</v>
      </c>
      <c r="S460" s="257">
        <v>0</v>
      </c>
      <c r="T460" s="258">
        <f>S460*H460</f>
        <v>0</v>
      </c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R460" s="259" t="s">
        <v>233</v>
      </c>
      <c r="AT460" s="259" t="s">
        <v>161</v>
      </c>
      <c r="AU460" s="259" t="s">
        <v>157</v>
      </c>
      <c r="AY460" s="18" t="s">
        <v>158</v>
      </c>
      <c r="BE460" s="146">
        <f>IF(N460="základní",J460,0)</f>
        <v>0</v>
      </c>
      <c r="BF460" s="146">
        <f>IF(N460="snížená",J460,0)</f>
        <v>0</v>
      </c>
      <c r="BG460" s="146">
        <f>IF(N460="zákl. přenesená",J460,0)</f>
        <v>0</v>
      </c>
      <c r="BH460" s="146">
        <f>IF(N460="sníž. přenesená",J460,0)</f>
        <v>0</v>
      </c>
      <c r="BI460" s="146">
        <f>IF(N460="nulová",J460,0)</f>
        <v>0</v>
      </c>
      <c r="BJ460" s="18" t="s">
        <v>86</v>
      </c>
      <c r="BK460" s="146">
        <f>ROUND(I460*H460,2)</f>
        <v>0</v>
      </c>
      <c r="BL460" s="18" t="s">
        <v>233</v>
      </c>
      <c r="BM460" s="259" t="s">
        <v>892</v>
      </c>
    </row>
    <row r="461" spans="1:51" s="14" customFormat="1" ht="12">
      <c r="A461" s="14"/>
      <c r="B461" s="271"/>
      <c r="C461" s="272"/>
      <c r="D461" s="262" t="s">
        <v>167</v>
      </c>
      <c r="E461" s="273" t="s">
        <v>1</v>
      </c>
      <c r="F461" s="274" t="s">
        <v>893</v>
      </c>
      <c r="G461" s="272"/>
      <c r="H461" s="275">
        <v>5.6</v>
      </c>
      <c r="I461" s="276"/>
      <c r="J461" s="272"/>
      <c r="K461" s="272"/>
      <c r="L461" s="277"/>
      <c r="M461" s="278"/>
      <c r="N461" s="279"/>
      <c r="O461" s="279"/>
      <c r="P461" s="279"/>
      <c r="Q461" s="279"/>
      <c r="R461" s="279"/>
      <c r="S461" s="279"/>
      <c r="T461" s="280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81" t="s">
        <v>167</v>
      </c>
      <c r="AU461" s="281" t="s">
        <v>157</v>
      </c>
      <c r="AV461" s="14" t="s">
        <v>88</v>
      </c>
      <c r="AW461" s="14" t="s">
        <v>32</v>
      </c>
      <c r="AX461" s="14" t="s">
        <v>86</v>
      </c>
      <c r="AY461" s="281" t="s">
        <v>158</v>
      </c>
    </row>
    <row r="462" spans="1:65" s="2" customFormat="1" ht="14.4" customHeight="1">
      <c r="A462" s="41"/>
      <c r="B462" s="42"/>
      <c r="C462" s="247" t="s">
        <v>894</v>
      </c>
      <c r="D462" s="247" t="s">
        <v>161</v>
      </c>
      <c r="E462" s="248" t="s">
        <v>895</v>
      </c>
      <c r="F462" s="249" t="s">
        <v>896</v>
      </c>
      <c r="G462" s="250" t="s">
        <v>312</v>
      </c>
      <c r="H462" s="251">
        <v>56</v>
      </c>
      <c r="I462" s="252"/>
      <c r="J462" s="253">
        <f>ROUND(I462*H462,2)</f>
        <v>0</v>
      </c>
      <c r="K462" s="254"/>
      <c r="L462" s="44"/>
      <c r="M462" s="255" t="s">
        <v>1</v>
      </c>
      <c r="N462" s="256" t="s">
        <v>43</v>
      </c>
      <c r="O462" s="94"/>
      <c r="P462" s="257">
        <f>O462*H462</f>
        <v>0</v>
      </c>
      <c r="Q462" s="257">
        <v>0.0002</v>
      </c>
      <c r="R462" s="257">
        <f>Q462*H462</f>
        <v>0.0112</v>
      </c>
      <c r="S462" s="257">
        <v>0</v>
      </c>
      <c r="T462" s="258">
        <f>S462*H462</f>
        <v>0</v>
      </c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R462" s="259" t="s">
        <v>233</v>
      </c>
      <c r="AT462" s="259" t="s">
        <v>161</v>
      </c>
      <c r="AU462" s="259" t="s">
        <v>157</v>
      </c>
      <c r="AY462" s="18" t="s">
        <v>158</v>
      </c>
      <c r="BE462" s="146">
        <f>IF(N462="základní",J462,0)</f>
        <v>0</v>
      </c>
      <c r="BF462" s="146">
        <f>IF(N462="snížená",J462,0)</f>
        <v>0</v>
      </c>
      <c r="BG462" s="146">
        <f>IF(N462="zákl. přenesená",J462,0)</f>
        <v>0</v>
      </c>
      <c r="BH462" s="146">
        <f>IF(N462="sníž. přenesená",J462,0)</f>
        <v>0</v>
      </c>
      <c r="BI462" s="146">
        <f>IF(N462="nulová",J462,0)</f>
        <v>0</v>
      </c>
      <c r="BJ462" s="18" t="s">
        <v>86</v>
      </c>
      <c r="BK462" s="146">
        <f>ROUND(I462*H462,2)</f>
        <v>0</v>
      </c>
      <c r="BL462" s="18" t="s">
        <v>233</v>
      </c>
      <c r="BM462" s="259" t="s">
        <v>897</v>
      </c>
    </row>
    <row r="463" spans="1:51" s="14" customFormat="1" ht="12">
      <c r="A463" s="14"/>
      <c r="B463" s="271"/>
      <c r="C463" s="272"/>
      <c r="D463" s="262" t="s">
        <v>167</v>
      </c>
      <c r="E463" s="273" t="s">
        <v>321</v>
      </c>
      <c r="F463" s="274" t="s">
        <v>898</v>
      </c>
      <c r="G463" s="272"/>
      <c r="H463" s="275">
        <v>56</v>
      </c>
      <c r="I463" s="276"/>
      <c r="J463" s="272"/>
      <c r="K463" s="272"/>
      <c r="L463" s="277"/>
      <c r="M463" s="278"/>
      <c r="N463" s="279"/>
      <c r="O463" s="279"/>
      <c r="P463" s="279"/>
      <c r="Q463" s="279"/>
      <c r="R463" s="279"/>
      <c r="S463" s="279"/>
      <c r="T463" s="280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81" t="s">
        <v>167</v>
      </c>
      <c r="AU463" s="281" t="s">
        <v>157</v>
      </c>
      <c r="AV463" s="14" t="s">
        <v>88</v>
      </c>
      <c r="AW463" s="14" t="s">
        <v>32</v>
      </c>
      <c r="AX463" s="14" t="s">
        <v>86</v>
      </c>
      <c r="AY463" s="281" t="s">
        <v>158</v>
      </c>
    </row>
    <row r="464" spans="1:65" s="2" customFormat="1" ht="14.4" customHeight="1">
      <c r="A464" s="41"/>
      <c r="B464" s="42"/>
      <c r="C464" s="247" t="s">
        <v>899</v>
      </c>
      <c r="D464" s="247" t="s">
        <v>161</v>
      </c>
      <c r="E464" s="248" t="s">
        <v>900</v>
      </c>
      <c r="F464" s="249" t="s">
        <v>901</v>
      </c>
      <c r="G464" s="250" t="s">
        <v>103</v>
      </c>
      <c r="H464" s="251">
        <v>5.6</v>
      </c>
      <c r="I464" s="252"/>
      <c r="J464" s="253">
        <f>ROUND(I464*H464,2)</f>
        <v>0</v>
      </c>
      <c r="K464" s="254"/>
      <c r="L464" s="44"/>
      <c r="M464" s="255" t="s">
        <v>1</v>
      </c>
      <c r="N464" s="256" t="s">
        <v>43</v>
      </c>
      <c r="O464" s="94"/>
      <c r="P464" s="257">
        <f>O464*H464</f>
        <v>0</v>
      </c>
      <c r="Q464" s="257">
        <v>0.00014</v>
      </c>
      <c r="R464" s="257">
        <f>Q464*H464</f>
        <v>0.0007839999999999999</v>
      </c>
      <c r="S464" s="257">
        <v>0</v>
      </c>
      <c r="T464" s="258">
        <f>S464*H464</f>
        <v>0</v>
      </c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R464" s="259" t="s">
        <v>233</v>
      </c>
      <c r="AT464" s="259" t="s">
        <v>161</v>
      </c>
      <c r="AU464" s="259" t="s">
        <v>157</v>
      </c>
      <c r="AY464" s="18" t="s">
        <v>158</v>
      </c>
      <c r="BE464" s="146">
        <f>IF(N464="základní",J464,0)</f>
        <v>0</v>
      </c>
      <c r="BF464" s="146">
        <f>IF(N464="snížená",J464,0)</f>
        <v>0</v>
      </c>
      <c r="BG464" s="146">
        <f>IF(N464="zákl. přenesená",J464,0)</f>
        <v>0</v>
      </c>
      <c r="BH464" s="146">
        <f>IF(N464="sníž. přenesená",J464,0)</f>
        <v>0</v>
      </c>
      <c r="BI464" s="146">
        <f>IF(N464="nulová",J464,0)</f>
        <v>0</v>
      </c>
      <c r="BJ464" s="18" t="s">
        <v>86</v>
      </c>
      <c r="BK464" s="146">
        <f>ROUND(I464*H464,2)</f>
        <v>0</v>
      </c>
      <c r="BL464" s="18" t="s">
        <v>233</v>
      </c>
      <c r="BM464" s="259" t="s">
        <v>902</v>
      </c>
    </row>
    <row r="465" spans="1:51" s="14" customFormat="1" ht="12">
      <c r="A465" s="14"/>
      <c r="B465" s="271"/>
      <c r="C465" s="272"/>
      <c r="D465" s="262" t="s">
        <v>167</v>
      </c>
      <c r="E465" s="273" t="s">
        <v>1</v>
      </c>
      <c r="F465" s="274" t="s">
        <v>893</v>
      </c>
      <c r="G465" s="272"/>
      <c r="H465" s="275">
        <v>5.6</v>
      </c>
      <c r="I465" s="276"/>
      <c r="J465" s="272"/>
      <c r="K465" s="272"/>
      <c r="L465" s="277"/>
      <c r="M465" s="278"/>
      <c r="N465" s="279"/>
      <c r="O465" s="279"/>
      <c r="P465" s="279"/>
      <c r="Q465" s="279"/>
      <c r="R465" s="279"/>
      <c r="S465" s="279"/>
      <c r="T465" s="280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81" t="s">
        <v>167</v>
      </c>
      <c r="AU465" s="281" t="s">
        <v>157</v>
      </c>
      <c r="AV465" s="14" t="s">
        <v>88</v>
      </c>
      <c r="AW465" s="14" t="s">
        <v>32</v>
      </c>
      <c r="AX465" s="14" t="s">
        <v>86</v>
      </c>
      <c r="AY465" s="281" t="s">
        <v>158</v>
      </c>
    </row>
    <row r="466" spans="1:65" s="2" customFormat="1" ht="14.4" customHeight="1">
      <c r="A466" s="41"/>
      <c r="B466" s="42"/>
      <c r="C466" s="247" t="s">
        <v>903</v>
      </c>
      <c r="D466" s="247" t="s">
        <v>161</v>
      </c>
      <c r="E466" s="248" t="s">
        <v>904</v>
      </c>
      <c r="F466" s="249" t="s">
        <v>905</v>
      </c>
      <c r="G466" s="250" t="s">
        <v>312</v>
      </c>
      <c r="H466" s="251">
        <v>17.5</v>
      </c>
      <c r="I466" s="252"/>
      <c r="J466" s="253">
        <f>ROUND(I466*H466,2)</f>
        <v>0</v>
      </c>
      <c r="K466" s="254"/>
      <c r="L466" s="44"/>
      <c r="M466" s="255" t="s">
        <v>1</v>
      </c>
      <c r="N466" s="256" t="s">
        <v>43</v>
      </c>
      <c r="O466" s="94"/>
      <c r="P466" s="257">
        <f>O466*H466</f>
        <v>0</v>
      </c>
      <c r="Q466" s="257">
        <v>0.0001</v>
      </c>
      <c r="R466" s="257">
        <f>Q466*H466</f>
        <v>0.00175</v>
      </c>
      <c r="S466" s="257">
        <v>0</v>
      </c>
      <c r="T466" s="258">
        <f>S466*H466</f>
        <v>0</v>
      </c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R466" s="259" t="s">
        <v>233</v>
      </c>
      <c r="AT466" s="259" t="s">
        <v>161</v>
      </c>
      <c r="AU466" s="259" t="s">
        <v>157</v>
      </c>
      <c r="AY466" s="18" t="s">
        <v>158</v>
      </c>
      <c r="BE466" s="146">
        <f>IF(N466="základní",J466,0)</f>
        <v>0</v>
      </c>
      <c r="BF466" s="146">
        <f>IF(N466="snížená",J466,0)</f>
        <v>0</v>
      </c>
      <c r="BG466" s="146">
        <f>IF(N466="zákl. přenesená",J466,0)</f>
        <v>0</v>
      </c>
      <c r="BH466" s="146">
        <f>IF(N466="sníž. přenesená",J466,0)</f>
        <v>0</v>
      </c>
      <c r="BI466" s="146">
        <f>IF(N466="nulová",J466,0)</f>
        <v>0</v>
      </c>
      <c r="BJ466" s="18" t="s">
        <v>86</v>
      </c>
      <c r="BK466" s="146">
        <f>ROUND(I466*H466,2)</f>
        <v>0</v>
      </c>
      <c r="BL466" s="18" t="s">
        <v>233</v>
      </c>
      <c r="BM466" s="259" t="s">
        <v>906</v>
      </c>
    </row>
    <row r="467" spans="1:51" s="14" customFormat="1" ht="12">
      <c r="A467" s="14"/>
      <c r="B467" s="271"/>
      <c r="C467" s="272"/>
      <c r="D467" s="262" t="s">
        <v>167</v>
      </c>
      <c r="E467" s="273" t="s">
        <v>1</v>
      </c>
      <c r="F467" s="274" t="s">
        <v>327</v>
      </c>
      <c r="G467" s="272"/>
      <c r="H467" s="275">
        <v>17.5</v>
      </c>
      <c r="I467" s="276"/>
      <c r="J467" s="272"/>
      <c r="K467" s="272"/>
      <c r="L467" s="277"/>
      <c r="M467" s="278"/>
      <c r="N467" s="279"/>
      <c r="O467" s="279"/>
      <c r="P467" s="279"/>
      <c r="Q467" s="279"/>
      <c r="R467" s="279"/>
      <c r="S467" s="279"/>
      <c r="T467" s="280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81" t="s">
        <v>167</v>
      </c>
      <c r="AU467" s="281" t="s">
        <v>157</v>
      </c>
      <c r="AV467" s="14" t="s">
        <v>88</v>
      </c>
      <c r="AW467" s="14" t="s">
        <v>32</v>
      </c>
      <c r="AX467" s="14" t="s">
        <v>86</v>
      </c>
      <c r="AY467" s="281" t="s">
        <v>158</v>
      </c>
    </row>
    <row r="468" spans="1:65" s="2" customFormat="1" ht="24.15" customHeight="1">
      <c r="A468" s="41"/>
      <c r="B468" s="42"/>
      <c r="C468" s="247" t="s">
        <v>907</v>
      </c>
      <c r="D468" s="247" t="s">
        <v>161</v>
      </c>
      <c r="E468" s="248" t="s">
        <v>908</v>
      </c>
      <c r="F468" s="249" t="s">
        <v>909</v>
      </c>
      <c r="G468" s="250" t="s">
        <v>312</v>
      </c>
      <c r="H468" s="251">
        <v>17.5</v>
      </c>
      <c r="I468" s="252"/>
      <c r="J468" s="253">
        <f>ROUND(I468*H468,2)</f>
        <v>0</v>
      </c>
      <c r="K468" s="254"/>
      <c r="L468" s="44"/>
      <c r="M468" s="255" t="s">
        <v>1</v>
      </c>
      <c r="N468" s="256" t="s">
        <v>43</v>
      </c>
      <c r="O468" s="94"/>
      <c r="P468" s="257">
        <f>O468*H468</f>
        <v>0</v>
      </c>
      <c r="Q468" s="257">
        <v>0.02557</v>
      </c>
      <c r="R468" s="257">
        <f>Q468*H468</f>
        <v>0.44747499999999996</v>
      </c>
      <c r="S468" s="257">
        <v>0</v>
      </c>
      <c r="T468" s="258">
        <f>S468*H468</f>
        <v>0</v>
      </c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R468" s="259" t="s">
        <v>233</v>
      </c>
      <c r="AT468" s="259" t="s">
        <v>161</v>
      </c>
      <c r="AU468" s="259" t="s">
        <v>157</v>
      </c>
      <c r="AY468" s="18" t="s">
        <v>158</v>
      </c>
      <c r="BE468" s="146">
        <f>IF(N468="základní",J468,0)</f>
        <v>0</v>
      </c>
      <c r="BF468" s="146">
        <f>IF(N468="snížená",J468,0)</f>
        <v>0</v>
      </c>
      <c r="BG468" s="146">
        <f>IF(N468="zákl. přenesená",J468,0)</f>
        <v>0</v>
      </c>
      <c r="BH468" s="146">
        <f>IF(N468="sníž. přenesená",J468,0)</f>
        <v>0</v>
      </c>
      <c r="BI468" s="146">
        <f>IF(N468="nulová",J468,0)</f>
        <v>0</v>
      </c>
      <c r="BJ468" s="18" t="s">
        <v>86</v>
      </c>
      <c r="BK468" s="146">
        <f>ROUND(I468*H468,2)</f>
        <v>0</v>
      </c>
      <c r="BL468" s="18" t="s">
        <v>233</v>
      </c>
      <c r="BM468" s="259" t="s">
        <v>910</v>
      </c>
    </row>
    <row r="469" spans="1:51" s="14" customFormat="1" ht="12">
      <c r="A469" s="14"/>
      <c r="B469" s="271"/>
      <c r="C469" s="272"/>
      <c r="D469" s="262" t="s">
        <v>167</v>
      </c>
      <c r="E469" s="273" t="s">
        <v>1</v>
      </c>
      <c r="F469" s="274" t="s">
        <v>327</v>
      </c>
      <c r="G469" s="272"/>
      <c r="H469" s="275">
        <v>17.5</v>
      </c>
      <c r="I469" s="276"/>
      <c r="J469" s="272"/>
      <c r="K469" s="272"/>
      <c r="L469" s="277"/>
      <c r="M469" s="278"/>
      <c r="N469" s="279"/>
      <c r="O469" s="279"/>
      <c r="P469" s="279"/>
      <c r="Q469" s="279"/>
      <c r="R469" s="279"/>
      <c r="S469" s="279"/>
      <c r="T469" s="280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81" t="s">
        <v>167</v>
      </c>
      <c r="AU469" s="281" t="s">
        <v>157</v>
      </c>
      <c r="AV469" s="14" t="s">
        <v>88</v>
      </c>
      <c r="AW469" s="14" t="s">
        <v>32</v>
      </c>
      <c r="AX469" s="14" t="s">
        <v>86</v>
      </c>
      <c r="AY469" s="281" t="s">
        <v>158</v>
      </c>
    </row>
    <row r="470" spans="1:65" s="2" customFormat="1" ht="14.4" customHeight="1">
      <c r="A470" s="41"/>
      <c r="B470" s="42"/>
      <c r="C470" s="247" t="s">
        <v>911</v>
      </c>
      <c r="D470" s="247" t="s">
        <v>161</v>
      </c>
      <c r="E470" s="248" t="s">
        <v>912</v>
      </c>
      <c r="F470" s="249" t="s">
        <v>913</v>
      </c>
      <c r="G470" s="250" t="s">
        <v>236</v>
      </c>
      <c r="H470" s="251">
        <v>1</v>
      </c>
      <c r="I470" s="252"/>
      <c r="J470" s="253">
        <f>ROUND(I470*H470,2)</f>
        <v>0</v>
      </c>
      <c r="K470" s="254"/>
      <c r="L470" s="44"/>
      <c r="M470" s="255" t="s">
        <v>1</v>
      </c>
      <c r="N470" s="256" t="s">
        <v>43</v>
      </c>
      <c r="O470" s="94"/>
      <c r="P470" s="257">
        <f>O470*H470</f>
        <v>0</v>
      </c>
      <c r="Q470" s="257">
        <v>0.00022</v>
      </c>
      <c r="R470" s="257">
        <f>Q470*H470</f>
        <v>0.00022</v>
      </c>
      <c r="S470" s="257">
        <v>0</v>
      </c>
      <c r="T470" s="258">
        <f>S470*H470</f>
        <v>0</v>
      </c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R470" s="259" t="s">
        <v>233</v>
      </c>
      <c r="AT470" s="259" t="s">
        <v>161</v>
      </c>
      <c r="AU470" s="259" t="s">
        <v>157</v>
      </c>
      <c r="AY470" s="18" t="s">
        <v>158</v>
      </c>
      <c r="BE470" s="146">
        <f>IF(N470="základní",J470,0)</f>
        <v>0</v>
      </c>
      <c r="BF470" s="146">
        <f>IF(N470="snížená",J470,0)</f>
        <v>0</v>
      </c>
      <c r="BG470" s="146">
        <f>IF(N470="zákl. přenesená",J470,0)</f>
        <v>0</v>
      </c>
      <c r="BH470" s="146">
        <f>IF(N470="sníž. přenesená",J470,0)</f>
        <v>0</v>
      </c>
      <c r="BI470" s="146">
        <f>IF(N470="nulová",J470,0)</f>
        <v>0</v>
      </c>
      <c r="BJ470" s="18" t="s">
        <v>86</v>
      </c>
      <c r="BK470" s="146">
        <f>ROUND(I470*H470,2)</f>
        <v>0</v>
      </c>
      <c r="BL470" s="18" t="s">
        <v>233</v>
      </c>
      <c r="BM470" s="259" t="s">
        <v>914</v>
      </c>
    </row>
    <row r="471" spans="1:65" s="2" customFormat="1" ht="37.8" customHeight="1">
      <c r="A471" s="41"/>
      <c r="B471" s="42"/>
      <c r="C471" s="293" t="s">
        <v>778</v>
      </c>
      <c r="D471" s="293" t="s">
        <v>200</v>
      </c>
      <c r="E471" s="294" t="s">
        <v>915</v>
      </c>
      <c r="F471" s="295" t="s">
        <v>916</v>
      </c>
      <c r="G471" s="296" t="s">
        <v>236</v>
      </c>
      <c r="H471" s="297">
        <v>1</v>
      </c>
      <c r="I471" s="298"/>
      <c r="J471" s="299">
        <f>ROUND(I471*H471,2)</f>
        <v>0</v>
      </c>
      <c r="K471" s="300"/>
      <c r="L471" s="301"/>
      <c r="M471" s="302" t="s">
        <v>1</v>
      </c>
      <c r="N471" s="303" t="s">
        <v>43</v>
      </c>
      <c r="O471" s="94"/>
      <c r="P471" s="257">
        <f>O471*H471</f>
        <v>0</v>
      </c>
      <c r="Q471" s="257">
        <v>0.01521</v>
      </c>
      <c r="R471" s="257">
        <f>Q471*H471</f>
        <v>0.01521</v>
      </c>
      <c r="S471" s="257">
        <v>0</v>
      </c>
      <c r="T471" s="258">
        <f>S471*H471</f>
        <v>0</v>
      </c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R471" s="259" t="s">
        <v>420</v>
      </c>
      <c r="AT471" s="259" t="s">
        <v>200</v>
      </c>
      <c r="AU471" s="259" t="s">
        <v>157</v>
      </c>
      <c r="AY471" s="18" t="s">
        <v>158</v>
      </c>
      <c r="BE471" s="146">
        <f>IF(N471="základní",J471,0)</f>
        <v>0</v>
      </c>
      <c r="BF471" s="146">
        <f>IF(N471="snížená",J471,0)</f>
        <v>0</v>
      </c>
      <c r="BG471" s="146">
        <f>IF(N471="zákl. přenesená",J471,0)</f>
        <v>0</v>
      </c>
      <c r="BH471" s="146">
        <f>IF(N471="sníž. přenesená",J471,0)</f>
        <v>0</v>
      </c>
      <c r="BI471" s="146">
        <f>IF(N471="nulová",J471,0)</f>
        <v>0</v>
      </c>
      <c r="BJ471" s="18" t="s">
        <v>86</v>
      </c>
      <c r="BK471" s="146">
        <f>ROUND(I471*H471,2)</f>
        <v>0</v>
      </c>
      <c r="BL471" s="18" t="s">
        <v>233</v>
      </c>
      <c r="BM471" s="259" t="s">
        <v>917</v>
      </c>
    </row>
    <row r="472" spans="1:65" s="2" customFormat="1" ht="24.15" customHeight="1">
      <c r="A472" s="41"/>
      <c r="B472" s="42"/>
      <c r="C472" s="247" t="s">
        <v>918</v>
      </c>
      <c r="D472" s="247" t="s">
        <v>161</v>
      </c>
      <c r="E472" s="248" t="s">
        <v>919</v>
      </c>
      <c r="F472" s="249" t="s">
        <v>920</v>
      </c>
      <c r="G472" s="250" t="s">
        <v>236</v>
      </c>
      <c r="H472" s="251">
        <v>1</v>
      </c>
      <c r="I472" s="252"/>
      <c r="J472" s="253">
        <f>ROUND(I472*H472,2)</f>
        <v>0</v>
      </c>
      <c r="K472" s="254"/>
      <c r="L472" s="44"/>
      <c r="M472" s="255" t="s">
        <v>1</v>
      </c>
      <c r="N472" s="256" t="s">
        <v>43</v>
      </c>
      <c r="O472" s="94"/>
      <c r="P472" s="257">
        <f>O472*H472</f>
        <v>0</v>
      </c>
      <c r="Q472" s="257">
        <v>0</v>
      </c>
      <c r="R472" s="257">
        <f>Q472*H472</f>
        <v>0</v>
      </c>
      <c r="S472" s="257">
        <v>0</v>
      </c>
      <c r="T472" s="258">
        <f>S472*H472</f>
        <v>0</v>
      </c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R472" s="259" t="s">
        <v>233</v>
      </c>
      <c r="AT472" s="259" t="s">
        <v>161</v>
      </c>
      <c r="AU472" s="259" t="s">
        <v>157</v>
      </c>
      <c r="AY472" s="18" t="s">
        <v>158</v>
      </c>
      <c r="BE472" s="146">
        <f>IF(N472="základní",J472,0)</f>
        <v>0</v>
      </c>
      <c r="BF472" s="146">
        <f>IF(N472="snížená",J472,0)</f>
        <v>0</v>
      </c>
      <c r="BG472" s="146">
        <f>IF(N472="zákl. přenesená",J472,0)</f>
        <v>0</v>
      </c>
      <c r="BH472" s="146">
        <f>IF(N472="sníž. přenesená",J472,0)</f>
        <v>0</v>
      </c>
      <c r="BI472" s="146">
        <f>IF(N472="nulová",J472,0)</f>
        <v>0</v>
      </c>
      <c r="BJ472" s="18" t="s">
        <v>86</v>
      </c>
      <c r="BK472" s="146">
        <f>ROUND(I472*H472,2)</f>
        <v>0</v>
      </c>
      <c r="BL472" s="18" t="s">
        <v>233</v>
      </c>
      <c r="BM472" s="259" t="s">
        <v>921</v>
      </c>
    </row>
    <row r="473" spans="1:51" s="13" customFormat="1" ht="12">
      <c r="A473" s="13"/>
      <c r="B473" s="260"/>
      <c r="C473" s="261"/>
      <c r="D473" s="262" t="s">
        <v>167</v>
      </c>
      <c r="E473" s="263" t="s">
        <v>1</v>
      </c>
      <c r="F473" s="264" t="s">
        <v>922</v>
      </c>
      <c r="G473" s="261"/>
      <c r="H473" s="263" t="s">
        <v>1</v>
      </c>
      <c r="I473" s="265"/>
      <c r="J473" s="261"/>
      <c r="K473" s="261"/>
      <c r="L473" s="266"/>
      <c r="M473" s="267"/>
      <c r="N473" s="268"/>
      <c r="O473" s="268"/>
      <c r="P473" s="268"/>
      <c r="Q473" s="268"/>
      <c r="R473" s="268"/>
      <c r="S473" s="268"/>
      <c r="T473" s="269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70" t="s">
        <v>167</v>
      </c>
      <c r="AU473" s="270" t="s">
        <v>157</v>
      </c>
      <c r="AV473" s="13" t="s">
        <v>86</v>
      </c>
      <c r="AW473" s="13" t="s">
        <v>32</v>
      </c>
      <c r="AX473" s="13" t="s">
        <v>78</v>
      </c>
      <c r="AY473" s="270" t="s">
        <v>158</v>
      </c>
    </row>
    <row r="474" spans="1:51" s="14" customFormat="1" ht="12">
      <c r="A474" s="14"/>
      <c r="B474" s="271"/>
      <c r="C474" s="272"/>
      <c r="D474" s="262" t="s">
        <v>167</v>
      </c>
      <c r="E474" s="273" t="s">
        <v>1</v>
      </c>
      <c r="F474" s="274" t="s">
        <v>86</v>
      </c>
      <c r="G474" s="272"/>
      <c r="H474" s="275">
        <v>1</v>
      </c>
      <c r="I474" s="276"/>
      <c r="J474" s="272"/>
      <c r="K474" s="272"/>
      <c r="L474" s="277"/>
      <c r="M474" s="278"/>
      <c r="N474" s="279"/>
      <c r="O474" s="279"/>
      <c r="P474" s="279"/>
      <c r="Q474" s="279"/>
      <c r="R474" s="279"/>
      <c r="S474" s="279"/>
      <c r="T474" s="280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81" t="s">
        <v>167</v>
      </c>
      <c r="AU474" s="281" t="s">
        <v>157</v>
      </c>
      <c r="AV474" s="14" t="s">
        <v>88</v>
      </c>
      <c r="AW474" s="14" t="s">
        <v>32</v>
      </c>
      <c r="AX474" s="14" t="s">
        <v>86</v>
      </c>
      <c r="AY474" s="281" t="s">
        <v>158</v>
      </c>
    </row>
    <row r="475" spans="1:65" s="2" customFormat="1" ht="24.15" customHeight="1">
      <c r="A475" s="41"/>
      <c r="B475" s="42"/>
      <c r="C475" s="293" t="s">
        <v>923</v>
      </c>
      <c r="D475" s="293" t="s">
        <v>200</v>
      </c>
      <c r="E475" s="294" t="s">
        <v>924</v>
      </c>
      <c r="F475" s="295" t="s">
        <v>925</v>
      </c>
      <c r="G475" s="296" t="s">
        <v>236</v>
      </c>
      <c r="H475" s="297">
        <v>1</v>
      </c>
      <c r="I475" s="298"/>
      <c r="J475" s="299">
        <f>ROUND(I475*H475,2)</f>
        <v>0</v>
      </c>
      <c r="K475" s="300"/>
      <c r="L475" s="301"/>
      <c r="M475" s="302" t="s">
        <v>1</v>
      </c>
      <c r="N475" s="303" t="s">
        <v>43</v>
      </c>
      <c r="O475" s="94"/>
      <c r="P475" s="257">
        <f>O475*H475</f>
        <v>0</v>
      </c>
      <c r="Q475" s="257">
        <v>0.077</v>
      </c>
      <c r="R475" s="257">
        <f>Q475*H475</f>
        <v>0.077</v>
      </c>
      <c r="S475" s="257">
        <v>0</v>
      </c>
      <c r="T475" s="258">
        <f>S475*H475</f>
        <v>0</v>
      </c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R475" s="259" t="s">
        <v>420</v>
      </c>
      <c r="AT475" s="259" t="s">
        <v>200</v>
      </c>
      <c r="AU475" s="259" t="s">
        <v>157</v>
      </c>
      <c r="AY475" s="18" t="s">
        <v>158</v>
      </c>
      <c r="BE475" s="146">
        <f>IF(N475="základní",J475,0)</f>
        <v>0</v>
      </c>
      <c r="BF475" s="146">
        <f>IF(N475="snížená",J475,0)</f>
        <v>0</v>
      </c>
      <c r="BG475" s="146">
        <f>IF(N475="zákl. přenesená",J475,0)</f>
        <v>0</v>
      </c>
      <c r="BH475" s="146">
        <f>IF(N475="sníž. přenesená",J475,0)</f>
        <v>0</v>
      </c>
      <c r="BI475" s="146">
        <f>IF(N475="nulová",J475,0)</f>
        <v>0</v>
      </c>
      <c r="BJ475" s="18" t="s">
        <v>86</v>
      </c>
      <c r="BK475" s="146">
        <f>ROUND(I475*H475,2)</f>
        <v>0</v>
      </c>
      <c r="BL475" s="18" t="s">
        <v>233</v>
      </c>
      <c r="BM475" s="259" t="s">
        <v>926</v>
      </c>
    </row>
    <row r="476" spans="1:51" s="13" customFormat="1" ht="12">
      <c r="A476" s="13"/>
      <c r="B476" s="260"/>
      <c r="C476" s="261"/>
      <c r="D476" s="262" t="s">
        <v>167</v>
      </c>
      <c r="E476" s="263" t="s">
        <v>1</v>
      </c>
      <c r="F476" s="264" t="s">
        <v>927</v>
      </c>
      <c r="G476" s="261"/>
      <c r="H476" s="263" t="s">
        <v>1</v>
      </c>
      <c r="I476" s="265"/>
      <c r="J476" s="261"/>
      <c r="K476" s="261"/>
      <c r="L476" s="266"/>
      <c r="M476" s="267"/>
      <c r="N476" s="268"/>
      <c r="O476" s="268"/>
      <c r="P476" s="268"/>
      <c r="Q476" s="268"/>
      <c r="R476" s="268"/>
      <c r="S476" s="268"/>
      <c r="T476" s="269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70" t="s">
        <v>167</v>
      </c>
      <c r="AU476" s="270" t="s">
        <v>157</v>
      </c>
      <c r="AV476" s="13" t="s">
        <v>86</v>
      </c>
      <c r="AW476" s="13" t="s">
        <v>32</v>
      </c>
      <c r="AX476" s="13" t="s">
        <v>78</v>
      </c>
      <c r="AY476" s="270" t="s">
        <v>158</v>
      </c>
    </row>
    <row r="477" spans="1:51" s="14" customFormat="1" ht="12">
      <c r="A477" s="14"/>
      <c r="B477" s="271"/>
      <c r="C477" s="272"/>
      <c r="D477" s="262" t="s">
        <v>167</v>
      </c>
      <c r="E477" s="273" t="s">
        <v>1</v>
      </c>
      <c r="F477" s="274" t="s">
        <v>86</v>
      </c>
      <c r="G477" s="272"/>
      <c r="H477" s="275">
        <v>1</v>
      </c>
      <c r="I477" s="276"/>
      <c r="J477" s="272"/>
      <c r="K477" s="272"/>
      <c r="L477" s="277"/>
      <c r="M477" s="278"/>
      <c r="N477" s="279"/>
      <c r="O477" s="279"/>
      <c r="P477" s="279"/>
      <c r="Q477" s="279"/>
      <c r="R477" s="279"/>
      <c r="S477" s="279"/>
      <c r="T477" s="280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81" t="s">
        <v>167</v>
      </c>
      <c r="AU477" s="281" t="s">
        <v>157</v>
      </c>
      <c r="AV477" s="14" t="s">
        <v>88</v>
      </c>
      <c r="AW477" s="14" t="s">
        <v>32</v>
      </c>
      <c r="AX477" s="14" t="s">
        <v>86</v>
      </c>
      <c r="AY477" s="281" t="s">
        <v>158</v>
      </c>
    </row>
    <row r="478" spans="1:65" s="2" customFormat="1" ht="14.4" customHeight="1">
      <c r="A478" s="41"/>
      <c r="B478" s="42"/>
      <c r="C478" s="247" t="s">
        <v>928</v>
      </c>
      <c r="D478" s="247" t="s">
        <v>161</v>
      </c>
      <c r="E478" s="248" t="s">
        <v>929</v>
      </c>
      <c r="F478" s="249" t="s">
        <v>930</v>
      </c>
      <c r="G478" s="250" t="s">
        <v>312</v>
      </c>
      <c r="H478" s="251">
        <v>17.5</v>
      </c>
      <c r="I478" s="252"/>
      <c r="J478" s="253">
        <f>ROUND(I478*H478,2)</f>
        <v>0</v>
      </c>
      <c r="K478" s="254"/>
      <c r="L478" s="44"/>
      <c r="M478" s="255" t="s">
        <v>1</v>
      </c>
      <c r="N478" s="256" t="s">
        <v>43</v>
      </c>
      <c r="O478" s="94"/>
      <c r="P478" s="257">
        <f>O478*H478</f>
        <v>0</v>
      </c>
      <c r="Q478" s="257">
        <v>0.0006</v>
      </c>
      <c r="R478" s="257">
        <f>Q478*H478</f>
        <v>0.010499999999999999</v>
      </c>
      <c r="S478" s="257">
        <v>0</v>
      </c>
      <c r="T478" s="258">
        <f>S478*H478</f>
        <v>0</v>
      </c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R478" s="259" t="s">
        <v>157</v>
      </c>
      <c r="AT478" s="259" t="s">
        <v>161</v>
      </c>
      <c r="AU478" s="259" t="s">
        <v>157</v>
      </c>
      <c r="AY478" s="18" t="s">
        <v>158</v>
      </c>
      <c r="BE478" s="146">
        <f>IF(N478="základní",J478,0)</f>
        <v>0</v>
      </c>
      <c r="BF478" s="146">
        <f>IF(N478="snížená",J478,0)</f>
        <v>0</v>
      </c>
      <c r="BG478" s="146">
        <f>IF(N478="zákl. přenesená",J478,0)</f>
        <v>0</v>
      </c>
      <c r="BH478" s="146">
        <f>IF(N478="sníž. přenesená",J478,0)</f>
        <v>0</v>
      </c>
      <c r="BI478" s="146">
        <f>IF(N478="nulová",J478,0)</f>
        <v>0</v>
      </c>
      <c r="BJ478" s="18" t="s">
        <v>86</v>
      </c>
      <c r="BK478" s="146">
        <f>ROUND(I478*H478,2)</f>
        <v>0</v>
      </c>
      <c r="BL478" s="18" t="s">
        <v>157</v>
      </c>
      <c r="BM478" s="259" t="s">
        <v>931</v>
      </c>
    </row>
    <row r="479" spans="1:51" s="14" customFormat="1" ht="12">
      <c r="A479" s="14"/>
      <c r="B479" s="271"/>
      <c r="C479" s="272"/>
      <c r="D479" s="262" t="s">
        <v>167</v>
      </c>
      <c r="E479" s="273" t="s">
        <v>327</v>
      </c>
      <c r="F479" s="274" t="s">
        <v>932</v>
      </c>
      <c r="G479" s="272"/>
      <c r="H479" s="275">
        <v>17.5</v>
      </c>
      <c r="I479" s="276"/>
      <c r="J479" s="272"/>
      <c r="K479" s="272"/>
      <c r="L479" s="277"/>
      <c r="M479" s="278"/>
      <c r="N479" s="279"/>
      <c r="O479" s="279"/>
      <c r="P479" s="279"/>
      <c r="Q479" s="279"/>
      <c r="R479" s="279"/>
      <c r="S479" s="279"/>
      <c r="T479" s="280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81" t="s">
        <v>167</v>
      </c>
      <c r="AU479" s="281" t="s">
        <v>157</v>
      </c>
      <c r="AV479" s="14" t="s">
        <v>88</v>
      </c>
      <c r="AW479" s="14" t="s">
        <v>32</v>
      </c>
      <c r="AX479" s="14" t="s">
        <v>86</v>
      </c>
      <c r="AY479" s="281" t="s">
        <v>158</v>
      </c>
    </row>
    <row r="480" spans="1:65" s="2" customFormat="1" ht="14.4" customHeight="1">
      <c r="A480" s="41"/>
      <c r="B480" s="42"/>
      <c r="C480" s="293" t="s">
        <v>933</v>
      </c>
      <c r="D480" s="293" t="s">
        <v>200</v>
      </c>
      <c r="E480" s="294" t="s">
        <v>934</v>
      </c>
      <c r="F480" s="295" t="s">
        <v>935</v>
      </c>
      <c r="G480" s="296" t="s">
        <v>312</v>
      </c>
      <c r="H480" s="297">
        <v>19.25</v>
      </c>
      <c r="I480" s="298"/>
      <c r="J480" s="299">
        <f>ROUND(I480*H480,2)</f>
        <v>0</v>
      </c>
      <c r="K480" s="300"/>
      <c r="L480" s="301"/>
      <c r="M480" s="302" t="s">
        <v>1</v>
      </c>
      <c r="N480" s="303" t="s">
        <v>43</v>
      </c>
      <c r="O480" s="94"/>
      <c r="P480" s="257">
        <f>O480*H480</f>
        <v>0</v>
      </c>
      <c r="Q480" s="257">
        <v>0.0021</v>
      </c>
      <c r="R480" s="257">
        <f>Q480*H480</f>
        <v>0.040424999999999996</v>
      </c>
      <c r="S480" s="257">
        <v>0</v>
      </c>
      <c r="T480" s="258">
        <f>S480*H480</f>
        <v>0</v>
      </c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R480" s="259" t="s">
        <v>206</v>
      </c>
      <c r="AT480" s="259" t="s">
        <v>200</v>
      </c>
      <c r="AU480" s="259" t="s">
        <v>157</v>
      </c>
      <c r="AY480" s="18" t="s">
        <v>158</v>
      </c>
      <c r="BE480" s="146">
        <f>IF(N480="základní",J480,0)</f>
        <v>0</v>
      </c>
      <c r="BF480" s="146">
        <f>IF(N480="snížená",J480,0)</f>
        <v>0</v>
      </c>
      <c r="BG480" s="146">
        <f>IF(N480="zákl. přenesená",J480,0)</f>
        <v>0</v>
      </c>
      <c r="BH480" s="146">
        <f>IF(N480="sníž. přenesená",J480,0)</f>
        <v>0</v>
      </c>
      <c r="BI480" s="146">
        <f>IF(N480="nulová",J480,0)</f>
        <v>0</v>
      </c>
      <c r="BJ480" s="18" t="s">
        <v>86</v>
      </c>
      <c r="BK480" s="146">
        <f>ROUND(I480*H480,2)</f>
        <v>0</v>
      </c>
      <c r="BL480" s="18" t="s">
        <v>157</v>
      </c>
      <c r="BM480" s="259" t="s">
        <v>936</v>
      </c>
    </row>
    <row r="481" spans="1:51" s="14" customFormat="1" ht="12">
      <c r="A481" s="14"/>
      <c r="B481" s="271"/>
      <c r="C481" s="272"/>
      <c r="D481" s="262" t="s">
        <v>167</v>
      </c>
      <c r="E481" s="272"/>
      <c r="F481" s="274" t="s">
        <v>937</v>
      </c>
      <c r="G481" s="272"/>
      <c r="H481" s="275">
        <v>19.25</v>
      </c>
      <c r="I481" s="276"/>
      <c r="J481" s="272"/>
      <c r="K481" s="272"/>
      <c r="L481" s="277"/>
      <c r="M481" s="278"/>
      <c r="N481" s="279"/>
      <c r="O481" s="279"/>
      <c r="P481" s="279"/>
      <c r="Q481" s="279"/>
      <c r="R481" s="279"/>
      <c r="S481" s="279"/>
      <c r="T481" s="280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81" t="s">
        <v>167</v>
      </c>
      <c r="AU481" s="281" t="s">
        <v>157</v>
      </c>
      <c r="AV481" s="14" t="s">
        <v>88</v>
      </c>
      <c r="AW481" s="14" t="s">
        <v>4</v>
      </c>
      <c r="AX481" s="14" t="s">
        <v>86</v>
      </c>
      <c r="AY481" s="281" t="s">
        <v>158</v>
      </c>
    </row>
    <row r="482" spans="1:65" s="2" customFormat="1" ht="24.15" customHeight="1">
      <c r="A482" s="41"/>
      <c r="B482" s="42"/>
      <c r="C482" s="247" t="s">
        <v>938</v>
      </c>
      <c r="D482" s="247" t="s">
        <v>161</v>
      </c>
      <c r="E482" s="248" t="s">
        <v>939</v>
      </c>
      <c r="F482" s="249" t="s">
        <v>940</v>
      </c>
      <c r="G482" s="250" t="s">
        <v>312</v>
      </c>
      <c r="H482" s="251">
        <v>129.5</v>
      </c>
      <c r="I482" s="252"/>
      <c r="J482" s="253">
        <f>ROUND(I482*H482,2)</f>
        <v>0</v>
      </c>
      <c r="K482" s="254"/>
      <c r="L482" s="44"/>
      <c r="M482" s="255" t="s">
        <v>1</v>
      </c>
      <c r="N482" s="256" t="s">
        <v>43</v>
      </c>
      <c r="O482" s="94"/>
      <c r="P482" s="257">
        <f>O482*H482</f>
        <v>0</v>
      </c>
      <c r="Q482" s="257">
        <v>0.00026</v>
      </c>
      <c r="R482" s="257">
        <f>Q482*H482</f>
        <v>0.03367</v>
      </c>
      <c r="S482" s="257">
        <v>0</v>
      </c>
      <c r="T482" s="258">
        <f>S482*H482</f>
        <v>0</v>
      </c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R482" s="259" t="s">
        <v>233</v>
      </c>
      <c r="AT482" s="259" t="s">
        <v>161</v>
      </c>
      <c r="AU482" s="259" t="s">
        <v>157</v>
      </c>
      <c r="AY482" s="18" t="s">
        <v>158</v>
      </c>
      <c r="BE482" s="146">
        <f>IF(N482="základní",J482,0)</f>
        <v>0</v>
      </c>
      <c r="BF482" s="146">
        <f>IF(N482="snížená",J482,0)</f>
        <v>0</v>
      </c>
      <c r="BG482" s="146">
        <f>IF(N482="zákl. přenesená",J482,0)</f>
        <v>0</v>
      </c>
      <c r="BH482" s="146">
        <f>IF(N482="sníž. přenesená",J482,0)</f>
        <v>0</v>
      </c>
      <c r="BI482" s="146">
        <f>IF(N482="nulová",J482,0)</f>
        <v>0</v>
      </c>
      <c r="BJ482" s="18" t="s">
        <v>86</v>
      </c>
      <c r="BK482" s="146">
        <f>ROUND(I482*H482,2)</f>
        <v>0</v>
      </c>
      <c r="BL482" s="18" t="s">
        <v>233</v>
      </c>
      <c r="BM482" s="259" t="s">
        <v>941</v>
      </c>
    </row>
    <row r="483" spans="1:51" s="14" customFormat="1" ht="12">
      <c r="A483" s="14"/>
      <c r="B483" s="271"/>
      <c r="C483" s="272"/>
      <c r="D483" s="262" t="s">
        <v>167</v>
      </c>
      <c r="E483" s="273" t="s">
        <v>1</v>
      </c>
      <c r="F483" s="274" t="s">
        <v>942</v>
      </c>
      <c r="G483" s="272"/>
      <c r="H483" s="275">
        <v>129.5</v>
      </c>
      <c r="I483" s="276"/>
      <c r="J483" s="272"/>
      <c r="K483" s="272"/>
      <c r="L483" s="277"/>
      <c r="M483" s="278"/>
      <c r="N483" s="279"/>
      <c r="O483" s="279"/>
      <c r="P483" s="279"/>
      <c r="Q483" s="279"/>
      <c r="R483" s="279"/>
      <c r="S483" s="279"/>
      <c r="T483" s="280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81" t="s">
        <v>167</v>
      </c>
      <c r="AU483" s="281" t="s">
        <v>157</v>
      </c>
      <c r="AV483" s="14" t="s">
        <v>88</v>
      </c>
      <c r="AW483" s="14" t="s">
        <v>32</v>
      </c>
      <c r="AX483" s="14" t="s">
        <v>86</v>
      </c>
      <c r="AY483" s="281" t="s">
        <v>158</v>
      </c>
    </row>
    <row r="484" spans="1:63" s="12" customFormat="1" ht="20.85" customHeight="1">
      <c r="A484" s="12"/>
      <c r="B484" s="231"/>
      <c r="C484" s="232"/>
      <c r="D484" s="233" t="s">
        <v>77</v>
      </c>
      <c r="E484" s="245" t="s">
        <v>943</v>
      </c>
      <c r="F484" s="245" t="s">
        <v>944</v>
      </c>
      <c r="G484" s="232"/>
      <c r="H484" s="232"/>
      <c r="I484" s="235"/>
      <c r="J484" s="246">
        <f>BK484</f>
        <v>0</v>
      </c>
      <c r="K484" s="232"/>
      <c r="L484" s="237"/>
      <c r="M484" s="238"/>
      <c r="N484" s="239"/>
      <c r="O484" s="239"/>
      <c r="P484" s="240">
        <f>P485</f>
        <v>0</v>
      </c>
      <c r="Q484" s="239"/>
      <c r="R484" s="240">
        <f>R485</f>
        <v>0.006768</v>
      </c>
      <c r="S484" s="239"/>
      <c r="T484" s="241">
        <f>T485</f>
        <v>0</v>
      </c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R484" s="242" t="s">
        <v>86</v>
      </c>
      <c r="AT484" s="243" t="s">
        <v>77</v>
      </c>
      <c r="AU484" s="243" t="s">
        <v>88</v>
      </c>
      <c r="AY484" s="242" t="s">
        <v>158</v>
      </c>
      <c r="BK484" s="244">
        <f>BK485</f>
        <v>0</v>
      </c>
    </row>
    <row r="485" spans="1:63" s="16" customFormat="1" ht="20.85" customHeight="1">
      <c r="A485" s="16"/>
      <c r="B485" s="309"/>
      <c r="C485" s="310"/>
      <c r="D485" s="311" t="s">
        <v>77</v>
      </c>
      <c r="E485" s="311" t="s">
        <v>945</v>
      </c>
      <c r="F485" s="311" t="s">
        <v>946</v>
      </c>
      <c r="G485" s="310"/>
      <c r="H485" s="310"/>
      <c r="I485" s="312"/>
      <c r="J485" s="313">
        <f>BK485</f>
        <v>0</v>
      </c>
      <c r="K485" s="310"/>
      <c r="L485" s="314"/>
      <c r="M485" s="315"/>
      <c r="N485" s="316"/>
      <c r="O485" s="316"/>
      <c r="P485" s="317">
        <f>SUM(P486:P513)</f>
        <v>0</v>
      </c>
      <c r="Q485" s="316"/>
      <c r="R485" s="317">
        <f>SUM(R486:R513)</f>
        <v>0.006768</v>
      </c>
      <c r="S485" s="316"/>
      <c r="T485" s="318">
        <f>SUM(T486:T513)</f>
        <v>0</v>
      </c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R485" s="319" t="s">
        <v>86</v>
      </c>
      <c r="AT485" s="320" t="s">
        <v>77</v>
      </c>
      <c r="AU485" s="320" t="s">
        <v>175</v>
      </c>
      <c r="AY485" s="319" t="s">
        <v>158</v>
      </c>
      <c r="BK485" s="321">
        <f>SUM(BK486:BK513)</f>
        <v>0</v>
      </c>
    </row>
    <row r="486" spans="1:65" s="2" customFormat="1" ht="14.4" customHeight="1">
      <c r="A486" s="41"/>
      <c r="B486" s="42"/>
      <c r="C486" s="247" t="s">
        <v>947</v>
      </c>
      <c r="D486" s="247" t="s">
        <v>161</v>
      </c>
      <c r="E486" s="248" t="s">
        <v>948</v>
      </c>
      <c r="F486" s="249" t="s">
        <v>949</v>
      </c>
      <c r="G486" s="250" t="s">
        <v>103</v>
      </c>
      <c r="H486" s="251">
        <v>20</v>
      </c>
      <c r="I486" s="252"/>
      <c r="J486" s="253">
        <f>ROUND(I486*H486,2)</f>
        <v>0</v>
      </c>
      <c r="K486" s="254"/>
      <c r="L486" s="44"/>
      <c r="M486" s="255" t="s">
        <v>1</v>
      </c>
      <c r="N486" s="256" t="s">
        <v>43</v>
      </c>
      <c r="O486" s="94"/>
      <c r="P486" s="257">
        <f>O486*H486</f>
        <v>0</v>
      </c>
      <c r="Q486" s="257">
        <v>0</v>
      </c>
      <c r="R486" s="257">
        <f>Q486*H486</f>
        <v>0</v>
      </c>
      <c r="S486" s="257">
        <v>0</v>
      </c>
      <c r="T486" s="258">
        <f>S486*H486</f>
        <v>0</v>
      </c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R486" s="259" t="s">
        <v>157</v>
      </c>
      <c r="AT486" s="259" t="s">
        <v>161</v>
      </c>
      <c r="AU486" s="259" t="s">
        <v>157</v>
      </c>
      <c r="AY486" s="18" t="s">
        <v>158</v>
      </c>
      <c r="BE486" s="146">
        <f>IF(N486="základní",J486,0)</f>
        <v>0</v>
      </c>
      <c r="BF486" s="146">
        <f>IF(N486="snížená",J486,0)</f>
        <v>0</v>
      </c>
      <c r="BG486" s="146">
        <f>IF(N486="zákl. přenesená",J486,0)</f>
        <v>0</v>
      </c>
      <c r="BH486" s="146">
        <f>IF(N486="sníž. přenesená",J486,0)</f>
        <v>0</v>
      </c>
      <c r="BI486" s="146">
        <f>IF(N486="nulová",J486,0)</f>
        <v>0</v>
      </c>
      <c r="BJ486" s="18" t="s">
        <v>86</v>
      </c>
      <c r="BK486" s="146">
        <f>ROUND(I486*H486,2)</f>
        <v>0</v>
      </c>
      <c r="BL486" s="18" t="s">
        <v>157</v>
      </c>
      <c r="BM486" s="259" t="s">
        <v>950</v>
      </c>
    </row>
    <row r="487" spans="1:51" s="13" customFormat="1" ht="12">
      <c r="A487" s="13"/>
      <c r="B487" s="260"/>
      <c r="C487" s="261"/>
      <c r="D487" s="262" t="s">
        <v>167</v>
      </c>
      <c r="E487" s="263" t="s">
        <v>1</v>
      </c>
      <c r="F487" s="264" t="s">
        <v>949</v>
      </c>
      <c r="G487" s="261"/>
      <c r="H487" s="263" t="s">
        <v>1</v>
      </c>
      <c r="I487" s="265"/>
      <c r="J487" s="261"/>
      <c r="K487" s="261"/>
      <c r="L487" s="266"/>
      <c r="M487" s="267"/>
      <c r="N487" s="268"/>
      <c r="O487" s="268"/>
      <c r="P487" s="268"/>
      <c r="Q487" s="268"/>
      <c r="R487" s="268"/>
      <c r="S487" s="268"/>
      <c r="T487" s="269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70" t="s">
        <v>167</v>
      </c>
      <c r="AU487" s="270" t="s">
        <v>157</v>
      </c>
      <c r="AV487" s="13" t="s">
        <v>86</v>
      </c>
      <c r="AW487" s="13" t="s">
        <v>32</v>
      </c>
      <c r="AX487" s="13" t="s">
        <v>78</v>
      </c>
      <c r="AY487" s="270" t="s">
        <v>158</v>
      </c>
    </row>
    <row r="488" spans="1:51" s="13" customFormat="1" ht="12">
      <c r="A488" s="13"/>
      <c r="B488" s="260"/>
      <c r="C488" s="261"/>
      <c r="D488" s="262" t="s">
        <v>167</v>
      </c>
      <c r="E488" s="263" t="s">
        <v>1</v>
      </c>
      <c r="F488" s="264" t="s">
        <v>951</v>
      </c>
      <c r="G488" s="261"/>
      <c r="H488" s="263" t="s">
        <v>1</v>
      </c>
      <c r="I488" s="265"/>
      <c r="J488" s="261"/>
      <c r="K488" s="261"/>
      <c r="L488" s="266"/>
      <c r="M488" s="267"/>
      <c r="N488" s="268"/>
      <c r="O488" s="268"/>
      <c r="P488" s="268"/>
      <c r="Q488" s="268"/>
      <c r="R488" s="268"/>
      <c r="S488" s="268"/>
      <c r="T488" s="269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70" t="s">
        <v>167</v>
      </c>
      <c r="AU488" s="270" t="s">
        <v>157</v>
      </c>
      <c r="AV488" s="13" t="s">
        <v>86</v>
      </c>
      <c r="AW488" s="13" t="s">
        <v>32</v>
      </c>
      <c r="AX488" s="13" t="s">
        <v>78</v>
      </c>
      <c r="AY488" s="270" t="s">
        <v>158</v>
      </c>
    </row>
    <row r="489" spans="1:51" s="13" customFormat="1" ht="12">
      <c r="A489" s="13"/>
      <c r="B489" s="260"/>
      <c r="C489" s="261"/>
      <c r="D489" s="262" t="s">
        <v>167</v>
      </c>
      <c r="E489" s="263" t="s">
        <v>1</v>
      </c>
      <c r="F489" s="264" t="s">
        <v>952</v>
      </c>
      <c r="G489" s="261"/>
      <c r="H489" s="263" t="s">
        <v>1</v>
      </c>
      <c r="I489" s="265"/>
      <c r="J489" s="261"/>
      <c r="K489" s="261"/>
      <c r="L489" s="266"/>
      <c r="M489" s="267"/>
      <c r="N489" s="268"/>
      <c r="O489" s="268"/>
      <c r="P489" s="268"/>
      <c r="Q489" s="268"/>
      <c r="R489" s="268"/>
      <c r="S489" s="268"/>
      <c r="T489" s="269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70" t="s">
        <v>167</v>
      </c>
      <c r="AU489" s="270" t="s">
        <v>157</v>
      </c>
      <c r="AV489" s="13" t="s">
        <v>86</v>
      </c>
      <c r="AW489" s="13" t="s">
        <v>32</v>
      </c>
      <c r="AX489" s="13" t="s">
        <v>78</v>
      </c>
      <c r="AY489" s="270" t="s">
        <v>158</v>
      </c>
    </row>
    <row r="490" spans="1:51" s="14" customFormat="1" ht="12">
      <c r="A490" s="14"/>
      <c r="B490" s="271"/>
      <c r="C490" s="272"/>
      <c r="D490" s="262" t="s">
        <v>167</v>
      </c>
      <c r="E490" s="273" t="s">
        <v>1</v>
      </c>
      <c r="F490" s="274" t="s">
        <v>104</v>
      </c>
      <c r="G490" s="272"/>
      <c r="H490" s="275">
        <v>20</v>
      </c>
      <c r="I490" s="276"/>
      <c r="J490" s="272"/>
      <c r="K490" s="272"/>
      <c r="L490" s="277"/>
      <c r="M490" s="278"/>
      <c r="N490" s="279"/>
      <c r="O490" s="279"/>
      <c r="P490" s="279"/>
      <c r="Q490" s="279"/>
      <c r="R490" s="279"/>
      <c r="S490" s="279"/>
      <c r="T490" s="280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81" t="s">
        <v>167</v>
      </c>
      <c r="AU490" s="281" t="s">
        <v>157</v>
      </c>
      <c r="AV490" s="14" t="s">
        <v>88</v>
      </c>
      <c r="AW490" s="14" t="s">
        <v>32</v>
      </c>
      <c r="AX490" s="14" t="s">
        <v>86</v>
      </c>
      <c r="AY490" s="281" t="s">
        <v>158</v>
      </c>
    </row>
    <row r="491" spans="1:65" s="2" customFormat="1" ht="14.4" customHeight="1">
      <c r="A491" s="41"/>
      <c r="B491" s="42"/>
      <c r="C491" s="293" t="s">
        <v>953</v>
      </c>
      <c r="D491" s="293" t="s">
        <v>200</v>
      </c>
      <c r="E491" s="294" t="s">
        <v>954</v>
      </c>
      <c r="F491" s="295" t="s">
        <v>955</v>
      </c>
      <c r="G491" s="296" t="s">
        <v>103</v>
      </c>
      <c r="H491" s="297">
        <v>25</v>
      </c>
      <c r="I491" s="298"/>
      <c r="J491" s="299">
        <f>ROUND(I491*H491,2)</f>
        <v>0</v>
      </c>
      <c r="K491" s="300"/>
      <c r="L491" s="301"/>
      <c r="M491" s="302" t="s">
        <v>1</v>
      </c>
      <c r="N491" s="303" t="s">
        <v>43</v>
      </c>
      <c r="O491" s="94"/>
      <c r="P491" s="257">
        <f>O491*H491</f>
        <v>0</v>
      </c>
      <c r="Q491" s="257">
        <v>0</v>
      </c>
      <c r="R491" s="257">
        <f>Q491*H491</f>
        <v>0</v>
      </c>
      <c r="S491" s="257">
        <v>0</v>
      </c>
      <c r="T491" s="258">
        <f>S491*H491</f>
        <v>0</v>
      </c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R491" s="259" t="s">
        <v>206</v>
      </c>
      <c r="AT491" s="259" t="s">
        <v>200</v>
      </c>
      <c r="AU491" s="259" t="s">
        <v>157</v>
      </c>
      <c r="AY491" s="18" t="s">
        <v>158</v>
      </c>
      <c r="BE491" s="146">
        <f>IF(N491="základní",J491,0)</f>
        <v>0</v>
      </c>
      <c r="BF491" s="146">
        <f>IF(N491="snížená",J491,0)</f>
        <v>0</v>
      </c>
      <c r="BG491" s="146">
        <f>IF(N491="zákl. přenesená",J491,0)</f>
        <v>0</v>
      </c>
      <c r="BH491" s="146">
        <f>IF(N491="sníž. přenesená",J491,0)</f>
        <v>0</v>
      </c>
      <c r="BI491" s="146">
        <f>IF(N491="nulová",J491,0)</f>
        <v>0</v>
      </c>
      <c r="BJ491" s="18" t="s">
        <v>86</v>
      </c>
      <c r="BK491" s="146">
        <f>ROUND(I491*H491,2)</f>
        <v>0</v>
      </c>
      <c r="BL491" s="18" t="s">
        <v>157</v>
      </c>
      <c r="BM491" s="259" t="s">
        <v>956</v>
      </c>
    </row>
    <row r="492" spans="1:65" s="2" customFormat="1" ht="14.4" customHeight="1">
      <c r="A492" s="41"/>
      <c r="B492" s="42"/>
      <c r="C492" s="293" t="s">
        <v>957</v>
      </c>
      <c r="D492" s="293" t="s">
        <v>200</v>
      </c>
      <c r="E492" s="294" t="s">
        <v>958</v>
      </c>
      <c r="F492" s="295" t="s">
        <v>959</v>
      </c>
      <c r="G492" s="296" t="s">
        <v>164</v>
      </c>
      <c r="H492" s="297">
        <v>2</v>
      </c>
      <c r="I492" s="298"/>
      <c r="J492" s="299">
        <f>ROUND(I492*H492,2)</f>
        <v>0</v>
      </c>
      <c r="K492" s="300"/>
      <c r="L492" s="301"/>
      <c r="M492" s="302" t="s">
        <v>1</v>
      </c>
      <c r="N492" s="303" t="s">
        <v>43</v>
      </c>
      <c r="O492" s="94"/>
      <c r="P492" s="257">
        <f>O492*H492</f>
        <v>0</v>
      </c>
      <c r="Q492" s="257">
        <v>0</v>
      </c>
      <c r="R492" s="257">
        <f>Q492*H492</f>
        <v>0</v>
      </c>
      <c r="S492" s="257">
        <v>0</v>
      </c>
      <c r="T492" s="258">
        <f>S492*H492</f>
        <v>0</v>
      </c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R492" s="259" t="s">
        <v>206</v>
      </c>
      <c r="AT492" s="259" t="s">
        <v>200</v>
      </c>
      <c r="AU492" s="259" t="s">
        <v>157</v>
      </c>
      <c r="AY492" s="18" t="s">
        <v>158</v>
      </c>
      <c r="BE492" s="146">
        <f>IF(N492="základní",J492,0)</f>
        <v>0</v>
      </c>
      <c r="BF492" s="146">
        <f>IF(N492="snížená",J492,0)</f>
        <v>0</v>
      </c>
      <c r="BG492" s="146">
        <f>IF(N492="zákl. přenesená",J492,0)</f>
        <v>0</v>
      </c>
      <c r="BH492" s="146">
        <f>IF(N492="sníž. přenesená",J492,0)</f>
        <v>0</v>
      </c>
      <c r="BI492" s="146">
        <f>IF(N492="nulová",J492,0)</f>
        <v>0</v>
      </c>
      <c r="BJ492" s="18" t="s">
        <v>86</v>
      </c>
      <c r="BK492" s="146">
        <f>ROUND(I492*H492,2)</f>
        <v>0</v>
      </c>
      <c r="BL492" s="18" t="s">
        <v>157</v>
      </c>
      <c r="BM492" s="259" t="s">
        <v>960</v>
      </c>
    </row>
    <row r="493" spans="1:65" s="2" customFormat="1" ht="14.4" customHeight="1">
      <c r="A493" s="41"/>
      <c r="B493" s="42"/>
      <c r="C493" s="293" t="s">
        <v>961</v>
      </c>
      <c r="D493" s="293" t="s">
        <v>200</v>
      </c>
      <c r="E493" s="294" t="s">
        <v>962</v>
      </c>
      <c r="F493" s="295" t="s">
        <v>963</v>
      </c>
      <c r="G493" s="296" t="s">
        <v>164</v>
      </c>
      <c r="H493" s="297">
        <v>6</v>
      </c>
      <c r="I493" s="298"/>
      <c r="J493" s="299">
        <f>ROUND(I493*H493,2)</f>
        <v>0</v>
      </c>
      <c r="K493" s="300"/>
      <c r="L493" s="301"/>
      <c r="M493" s="302" t="s">
        <v>1</v>
      </c>
      <c r="N493" s="303" t="s">
        <v>43</v>
      </c>
      <c r="O493" s="94"/>
      <c r="P493" s="257">
        <f>O493*H493</f>
        <v>0</v>
      </c>
      <c r="Q493" s="257">
        <v>0</v>
      </c>
      <c r="R493" s="257">
        <f>Q493*H493</f>
        <v>0</v>
      </c>
      <c r="S493" s="257">
        <v>0</v>
      </c>
      <c r="T493" s="258">
        <f>S493*H493</f>
        <v>0</v>
      </c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R493" s="259" t="s">
        <v>206</v>
      </c>
      <c r="AT493" s="259" t="s">
        <v>200</v>
      </c>
      <c r="AU493" s="259" t="s">
        <v>157</v>
      </c>
      <c r="AY493" s="18" t="s">
        <v>158</v>
      </c>
      <c r="BE493" s="146">
        <f>IF(N493="základní",J493,0)</f>
        <v>0</v>
      </c>
      <c r="BF493" s="146">
        <f>IF(N493="snížená",J493,0)</f>
        <v>0</v>
      </c>
      <c r="BG493" s="146">
        <f>IF(N493="zákl. přenesená",J493,0)</f>
        <v>0</v>
      </c>
      <c r="BH493" s="146">
        <f>IF(N493="sníž. přenesená",J493,0)</f>
        <v>0</v>
      </c>
      <c r="BI493" s="146">
        <f>IF(N493="nulová",J493,0)</f>
        <v>0</v>
      </c>
      <c r="BJ493" s="18" t="s">
        <v>86</v>
      </c>
      <c r="BK493" s="146">
        <f>ROUND(I493*H493,2)</f>
        <v>0</v>
      </c>
      <c r="BL493" s="18" t="s">
        <v>157</v>
      </c>
      <c r="BM493" s="259" t="s">
        <v>964</v>
      </c>
    </row>
    <row r="494" spans="1:65" s="2" customFormat="1" ht="14.4" customHeight="1">
      <c r="A494" s="41"/>
      <c r="B494" s="42"/>
      <c r="C494" s="293" t="s">
        <v>965</v>
      </c>
      <c r="D494" s="293" t="s">
        <v>200</v>
      </c>
      <c r="E494" s="294" t="s">
        <v>966</v>
      </c>
      <c r="F494" s="295" t="s">
        <v>967</v>
      </c>
      <c r="G494" s="296" t="s">
        <v>164</v>
      </c>
      <c r="H494" s="297">
        <v>2</v>
      </c>
      <c r="I494" s="298"/>
      <c r="J494" s="299">
        <f>ROUND(I494*H494,2)</f>
        <v>0</v>
      </c>
      <c r="K494" s="300"/>
      <c r="L494" s="301"/>
      <c r="M494" s="302" t="s">
        <v>1</v>
      </c>
      <c r="N494" s="303" t="s">
        <v>43</v>
      </c>
      <c r="O494" s="94"/>
      <c r="P494" s="257">
        <f>O494*H494</f>
        <v>0</v>
      </c>
      <c r="Q494" s="257">
        <v>0</v>
      </c>
      <c r="R494" s="257">
        <f>Q494*H494</f>
        <v>0</v>
      </c>
      <c r="S494" s="257">
        <v>0</v>
      </c>
      <c r="T494" s="258">
        <f>S494*H494</f>
        <v>0</v>
      </c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R494" s="259" t="s">
        <v>206</v>
      </c>
      <c r="AT494" s="259" t="s">
        <v>200</v>
      </c>
      <c r="AU494" s="259" t="s">
        <v>157</v>
      </c>
      <c r="AY494" s="18" t="s">
        <v>158</v>
      </c>
      <c r="BE494" s="146">
        <f>IF(N494="základní",J494,0)</f>
        <v>0</v>
      </c>
      <c r="BF494" s="146">
        <f>IF(N494="snížená",J494,0)</f>
        <v>0</v>
      </c>
      <c r="BG494" s="146">
        <f>IF(N494="zákl. přenesená",J494,0)</f>
        <v>0</v>
      </c>
      <c r="BH494" s="146">
        <f>IF(N494="sníž. přenesená",J494,0)</f>
        <v>0</v>
      </c>
      <c r="BI494" s="146">
        <f>IF(N494="nulová",J494,0)</f>
        <v>0</v>
      </c>
      <c r="BJ494" s="18" t="s">
        <v>86</v>
      </c>
      <c r="BK494" s="146">
        <f>ROUND(I494*H494,2)</f>
        <v>0</v>
      </c>
      <c r="BL494" s="18" t="s">
        <v>157</v>
      </c>
      <c r="BM494" s="259" t="s">
        <v>968</v>
      </c>
    </row>
    <row r="495" spans="1:51" s="13" customFormat="1" ht="12">
      <c r="A495" s="13"/>
      <c r="B495" s="260"/>
      <c r="C495" s="261"/>
      <c r="D495" s="262" t="s">
        <v>167</v>
      </c>
      <c r="E495" s="263" t="s">
        <v>1</v>
      </c>
      <c r="F495" s="264" t="s">
        <v>969</v>
      </c>
      <c r="G495" s="261"/>
      <c r="H495" s="263" t="s">
        <v>1</v>
      </c>
      <c r="I495" s="265"/>
      <c r="J495" s="261"/>
      <c r="K495" s="261"/>
      <c r="L495" s="266"/>
      <c r="M495" s="267"/>
      <c r="N495" s="268"/>
      <c r="O495" s="268"/>
      <c r="P495" s="268"/>
      <c r="Q495" s="268"/>
      <c r="R495" s="268"/>
      <c r="S495" s="268"/>
      <c r="T495" s="269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70" t="s">
        <v>167</v>
      </c>
      <c r="AU495" s="270" t="s">
        <v>157</v>
      </c>
      <c r="AV495" s="13" t="s">
        <v>86</v>
      </c>
      <c r="AW495" s="13" t="s">
        <v>32</v>
      </c>
      <c r="AX495" s="13" t="s">
        <v>78</v>
      </c>
      <c r="AY495" s="270" t="s">
        <v>158</v>
      </c>
    </row>
    <row r="496" spans="1:51" s="13" customFormat="1" ht="12">
      <c r="A496" s="13"/>
      <c r="B496" s="260"/>
      <c r="C496" s="261"/>
      <c r="D496" s="262" t="s">
        <v>167</v>
      </c>
      <c r="E496" s="263" t="s">
        <v>1</v>
      </c>
      <c r="F496" s="264" t="s">
        <v>970</v>
      </c>
      <c r="G496" s="261"/>
      <c r="H496" s="263" t="s">
        <v>1</v>
      </c>
      <c r="I496" s="265"/>
      <c r="J496" s="261"/>
      <c r="K496" s="261"/>
      <c r="L496" s="266"/>
      <c r="M496" s="267"/>
      <c r="N496" s="268"/>
      <c r="O496" s="268"/>
      <c r="P496" s="268"/>
      <c r="Q496" s="268"/>
      <c r="R496" s="268"/>
      <c r="S496" s="268"/>
      <c r="T496" s="269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70" t="s">
        <v>167</v>
      </c>
      <c r="AU496" s="270" t="s">
        <v>157</v>
      </c>
      <c r="AV496" s="13" t="s">
        <v>86</v>
      </c>
      <c r="AW496" s="13" t="s">
        <v>32</v>
      </c>
      <c r="AX496" s="13" t="s">
        <v>78</v>
      </c>
      <c r="AY496" s="270" t="s">
        <v>158</v>
      </c>
    </row>
    <row r="497" spans="1:51" s="13" customFormat="1" ht="12">
      <c r="A497" s="13"/>
      <c r="B497" s="260"/>
      <c r="C497" s="261"/>
      <c r="D497" s="262" t="s">
        <v>167</v>
      </c>
      <c r="E497" s="263" t="s">
        <v>1</v>
      </c>
      <c r="F497" s="264" t="s">
        <v>971</v>
      </c>
      <c r="G497" s="261"/>
      <c r="H497" s="263" t="s">
        <v>1</v>
      </c>
      <c r="I497" s="265"/>
      <c r="J497" s="261"/>
      <c r="K497" s="261"/>
      <c r="L497" s="266"/>
      <c r="M497" s="267"/>
      <c r="N497" s="268"/>
      <c r="O497" s="268"/>
      <c r="P497" s="268"/>
      <c r="Q497" s="268"/>
      <c r="R497" s="268"/>
      <c r="S497" s="268"/>
      <c r="T497" s="269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70" t="s">
        <v>167</v>
      </c>
      <c r="AU497" s="270" t="s">
        <v>157</v>
      </c>
      <c r="AV497" s="13" t="s">
        <v>86</v>
      </c>
      <c r="AW497" s="13" t="s">
        <v>32</v>
      </c>
      <c r="AX497" s="13" t="s">
        <v>78</v>
      </c>
      <c r="AY497" s="270" t="s">
        <v>158</v>
      </c>
    </row>
    <row r="498" spans="1:51" s="13" customFormat="1" ht="12">
      <c r="A498" s="13"/>
      <c r="B498" s="260"/>
      <c r="C498" s="261"/>
      <c r="D498" s="262" t="s">
        <v>167</v>
      </c>
      <c r="E498" s="263" t="s">
        <v>1</v>
      </c>
      <c r="F498" s="264" t="s">
        <v>972</v>
      </c>
      <c r="G498" s="261"/>
      <c r="H498" s="263" t="s">
        <v>1</v>
      </c>
      <c r="I498" s="265"/>
      <c r="J498" s="261"/>
      <c r="K498" s="261"/>
      <c r="L498" s="266"/>
      <c r="M498" s="267"/>
      <c r="N498" s="268"/>
      <c r="O498" s="268"/>
      <c r="P498" s="268"/>
      <c r="Q498" s="268"/>
      <c r="R498" s="268"/>
      <c r="S498" s="268"/>
      <c r="T498" s="269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70" t="s">
        <v>167</v>
      </c>
      <c r="AU498" s="270" t="s">
        <v>157</v>
      </c>
      <c r="AV498" s="13" t="s">
        <v>86</v>
      </c>
      <c r="AW498" s="13" t="s">
        <v>32</v>
      </c>
      <c r="AX498" s="13" t="s">
        <v>78</v>
      </c>
      <c r="AY498" s="270" t="s">
        <v>158</v>
      </c>
    </row>
    <row r="499" spans="1:51" s="13" customFormat="1" ht="12">
      <c r="A499" s="13"/>
      <c r="B499" s="260"/>
      <c r="C499" s="261"/>
      <c r="D499" s="262" t="s">
        <v>167</v>
      </c>
      <c r="E499" s="263" t="s">
        <v>1</v>
      </c>
      <c r="F499" s="264" t="s">
        <v>973</v>
      </c>
      <c r="G499" s="261"/>
      <c r="H499" s="263" t="s">
        <v>1</v>
      </c>
      <c r="I499" s="265"/>
      <c r="J499" s="261"/>
      <c r="K499" s="261"/>
      <c r="L499" s="266"/>
      <c r="M499" s="267"/>
      <c r="N499" s="268"/>
      <c r="O499" s="268"/>
      <c r="P499" s="268"/>
      <c r="Q499" s="268"/>
      <c r="R499" s="268"/>
      <c r="S499" s="268"/>
      <c r="T499" s="269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70" t="s">
        <v>167</v>
      </c>
      <c r="AU499" s="270" t="s">
        <v>157</v>
      </c>
      <c r="AV499" s="13" t="s">
        <v>86</v>
      </c>
      <c r="AW499" s="13" t="s">
        <v>32</v>
      </c>
      <c r="AX499" s="13" t="s">
        <v>78</v>
      </c>
      <c r="AY499" s="270" t="s">
        <v>158</v>
      </c>
    </row>
    <row r="500" spans="1:51" s="14" customFormat="1" ht="12">
      <c r="A500" s="14"/>
      <c r="B500" s="271"/>
      <c r="C500" s="272"/>
      <c r="D500" s="262" t="s">
        <v>167</v>
      </c>
      <c r="E500" s="273" t="s">
        <v>1</v>
      </c>
      <c r="F500" s="274" t="s">
        <v>88</v>
      </c>
      <c r="G500" s="272"/>
      <c r="H500" s="275">
        <v>2</v>
      </c>
      <c r="I500" s="276"/>
      <c r="J500" s="272"/>
      <c r="K500" s="272"/>
      <c r="L500" s="277"/>
      <c r="M500" s="278"/>
      <c r="N500" s="279"/>
      <c r="O500" s="279"/>
      <c r="P500" s="279"/>
      <c r="Q500" s="279"/>
      <c r="R500" s="279"/>
      <c r="S500" s="279"/>
      <c r="T500" s="280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81" t="s">
        <v>167</v>
      </c>
      <c r="AU500" s="281" t="s">
        <v>157</v>
      </c>
      <c r="AV500" s="14" t="s">
        <v>88</v>
      </c>
      <c r="AW500" s="14" t="s">
        <v>32</v>
      </c>
      <c r="AX500" s="14" t="s">
        <v>86</v>
      </c>
      <c r="AY500" s="281" t="s">
        <v>158</v>
      </c>
    </row>
    <row r="501" spans="1:65" s="2" customFormat="1" ht="14.4" customHeight="1">
      <c r="A501" s="41"/>
      <c r="B501" s="42"/>
      <c r="C501" s="293" t="s">
        <v>974</v>
      </c>
      <c r="D501" s="293" t="s">
        <v>200</v>
      </c>
      <c r="E501" s="294" t="s">
        <v>975</v>
      </c>
      <c r="F501" s="295" t="s">
        <v>976</v>
      </c>
      <c r="G501" s="296" t="s">
        <v>164</v>
      </c>
      <c r="H501" s="297">
        <v>15</v>
      </c>
      <c r="I501" s="298"/>
      <c r="J501" s="299">
        <f>ROUND(I501*H501,2)</f>
        <v>0</v>
      </c>
      <c r="K501" s="300"/>
      <c r="L501" s="301"/>
      <c r="M501" s="302" t="s">
        <v>1</v>
      </c>
      <c r="N501" s="303" t="s">
        <v>43</v>
      </c>
      <c r="O501" s="94"/>
      <c r="P501" s="257">
        <f>O501*H501</f>
        <v>0</v>
      </c>
      <c r="Q501" s="257">
        <v>0</v>
      </c>
      <c r="R501" s="257">
        <f>Q501*H501</f>
        <v>0</v>
      </c>
      <c r="S501" s="257">
        <v>0</v>
      </c>
      <c r="T501" s="258">
        <f>S501*H501</f>
        <v>0</v>
      </c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R501" s="259" t="s">
        <v>206</v>
      </c>
      <c r="AT501" s="259" t="s">
        <v>200</v>
      </c>
      <c r="AU501" s="259" t="s">
        <v>157</v>
      </c>
      <c r="AY501" s="18" t="s">
        <v>158</v>
      </c>
      <c r="BE501" s="146">
        <f>IF(N501="základní",J501,0)</f>
        <v>0</v>
      </c>
      <c r="BF501" s="146">
        <f>IF(N501="snížená",J501,0)</f>
        <v>0</v>
      </c>
      <c r="BG501" s="146">
        <f>IF(N501="zákl. přenesená",J501,0)</f>
        <v>0</v>
      </c>
      <c r="BH501" s="146">
        <f>IF(N501="sníž. přenesená",J501,0)</f>
        <v>0</v>
      </c>
      <c r="BI501" s="146">
        <f>IF(N501="nulová",J501,0)</f>
        <v>0</v>
      </c>
      <c r="BJ501" s="18" t="s">
        <v>86</v>
      </c>
      <c r="BK501" s="146">
        <f>ROUND(I501*H501,2)</f>
        <v>0</v>
      </c>
      <c r="BL501" s="18" t="s">
        <v>157</v>
      </c>
      <c r="BM501" s="259" t="s">
        <v>977</v>
      </c>
    </row>
    <row r="502" spans="1:51" s="13" customFormat="1" ht="12">
      <c r="A502" s="13"/>
      <c r="B502" s="260"/>
      <c r="C502" s="261"/>
      <c r="D502" s="262" t="s">
        <v>167</v>
      </c>
      <c r="E502" s="263" t="s">
        <v>1</v>
      </c>
      <c r="F502" s="264" t="s">
        <v>969</v>
      </c>
      <c r="G502" s="261"/>
      <c r="H502" s="263" t="s">
        <v>1</v>
      </c>
      <c r="I502" s="265"/>
      <c r="J502" s="261"/>
      <c r="K502" s="261"/>
      <c r="L502" s="266"/>
      <c r="M502" s="267"/>
      <c r="N502" s="268"/>
      <c r="O502" s="268"/>
      <c r="P502" s="268"/>
      <c r="Q502" s="268"/>
      <c r="R502" s="268"/>
      <c r="S502" s="268"/>
      <c r="T502" s="269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70" t="s">
        <v>167</v>
      </c>
      <c r="AU502" s="270" t="s">
        <v>157</v>
      </c>
      <c r="AV502" s="13" t="s">
        <v>86</v>
      </c>
      <c r="AW502" s="13" t="s">
        <v>32</v>
      </c>
      <c r="AX502" s="13" t="s">
        <v>78</v>
      </c>
      <c r="AY502" s="270" t="s">
        <v>158</v>
      </c>
    </row>
    <row r="503" spans="1:51" s="13" customFormat="1" ht="12">
      <c r="A503" s="13"/>
      <c r="B503" s="260"/>
      <c r="C503" s="261"/>
      <c r="D503" s="262" t="s">
        <v>167</v>
      </c>
      <c r="E503" s="263" t="s">
        <v>1</v>
      </c>
      <c r="F503" s="264" t="s">
        <v>970</v>
      </c>
      <c r="G503" s="261"/>
      <c r="H503" s="263" t="s">
        <v>1</v>
      </c>
      <c r="I503" s="265"/>
      <c r="J503" s="261"/>
      <c r="K503" s="261"/>
      <c r="L503" s="266"/>
      <c r="M503" s="267"/>
      <c r="N503" s="268"/>
      <c r="O503" s="268"/>
      <c r="P503" s="268"/>
      <c r="Q503" s="268"/>
      <c r="R503" s="268"/>
      <c r="S503" s="268"/>
      <c r="T503" s="269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70" t="s">
        <v>167</v>
      </c>
      <c r="AU503" s="270" t="s">
        <v>157</v>
      </c>
      <c r="AV503" s="13" t="s">
        <v>86</v>
      </c>
      <c r="AW503" s="13" t="s">
        <v>32</v>
      </c>
      <c r="AX503" s="13" t="s">
        <v>78</v>
      </c>
      <c r="AY503" s="270" t="s">
        <v>158</v>
      </c>
    </row>
    <row r="504" spans="1:51" s="13" customFormat="1" ht="12">
      <c r="A504" s="13"/>
      <c r="B504" s="260"/>
      <c r="C504" s="261"/>
      <c r="D504" s="262" t="s">
        <v>167</v>
      </c>
      <c r="E504" s="263" t="s">
        <v>1</v>
      </c>
      <c r="F504" s="264" t="s">
        <v>978</v>
      </c>
      <c r="G504" s="261"/>
      <c r="H504" s="263" t="s">
        <v>1</v>
      </c>
      <c r="I504" s="265"/>
      <c r="J504" s="261"/>
      <c r="K504" s="261"/>
      <c r="L504" s="266"/>
      <c r="M504" s="267"/>
      <c r="N504" s="268"/>
      <c r="O504" s="268"/>
      <c r="P504" s="268"/>
      <c r="Q504" s="268"/>
      <c r="R504" s="268"/>
      <c r="S504" s="268"/>
      <c r="T504" s="269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70" t="s">
        <v>167</v>
      </c>
      <c r="AU504" s="270" t="s">
        <v>157</v>
      </c>
      <c r="AV504" s="13" t="s">
        <v>86</v>
      </c>
      <c r="AW504" s="13" t="s">
        <v>32</v>
      </c>
      <c r="AX504" s="13" t="s">
        <v>78</v>
      </c>
      <c r="AY504" s="270" t="s">
        <v>158</v>
      </c>
    </row>
    <row r="505" spans="1:51" s="13" customFormat="1" ht="12">
      <c r="A505" s="13"/>
      <c r="B505" s="260"/>
      <c r="C505" s="261"/>
      <c r="D505" s="262" t="s">
        <v>167</v>
      </c>
      <c r="E505" s="263" t="s">
        <v>1</v>
      </c>
      <c r="F505" s="264" t="s">
        <v>972</v>
      </c>
      <c r="G505" s="261"/>
      <c r="H505" s="263" t="s">
        <v>1</v>
      </c>
      <c r="I505" s="265"/>
      <c r="J505" s="261"/>
      <c r="K505" s="261"/>
      <c r="L505" s="266"/>
      <c r="M505" s="267"/>
      <c r="N505" s="268"/>
      <c r="O505" s="268"/>
      <c r="P505" s="268"/>
      <c r="Q505" s="268"/>
      <c r="R505" s="268"/>
      <c r="S505" s="268"/>
      <c r="T505" s="269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70" t="s">
        <v>167</v>
      </c>
      <c r="AU505" s="270" t="s">
        <v>157</v>
      </c>
      <c r="AV505" s="13" t="s">
        <v>86</v>
      </c>
      <c r="AW505" s="13" t="s">
        <v>32</v>
      </c>
      <c r="AX505" s="13" t="s">
        <v>78</v>
      </c>
      <c r="AY505" s="270" t="s">
        <v>158</v>
      </c>
    </row>
    <row r="506" spans="1:51" s="13" customFormat="1" ht="12">
      <c r="A506" s="13"/>
      <c r="B506" s="260"/>
      <c r="C506" s="261"/>
      <c r="D506" s="262" t="s">
        <v>167</v>
      </c>
      <c r="E506" s="263" t="s">
        <v>1</v>
      </c>
      <c r="F506" s="264" t="s">
        <v>973</v>
      </c>
      <c r="G506" s="261"/>
      <c r="H506" s="263" t="s">
        <v>1</v>
      </c>
      <c r="I506" s="265"/>
      <c r="J506" s="261"/>
      <c r="K506" s="261"/>
      <c r="L506" s="266"/>
      <c r="M506" s="267"/>
      <c r="N506" s="268"/>
      <c r="O506" s="268"/>
      <c r="P506" s="268"/>
      <c r="Q506" s="268"/>
      <c r="R506" s="268"/>
      <c r="S506" s="268"/>
      <c r="T506" s="269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70" t="s">
        <v>167</v>
      </c>
      <c r="AU506" s="270" t="s">
        <v>157</v>
      </c>
      <c r="AV506" s="13" t="s">
        <v>86</v>
      </c>
      <c r="AW506" s="13" t="s">
        <v>32</v>
      </c>
      <c r="AX506" s="13" t="s">
        <v>78</v>
      </c>
      <c r="AY506" s="270" t="s">
        <v>158</v>
      </c>
    </row>
    <row r="507" spans="1:51" s="14" customFormat="1" ht="12">
      <c r="A507" s="14"/>
      <c r="B507" s="271"/>
      <c r="C507" s="272"/>
      <c r="D507" s="262" t="s">
        <v>167</v>
      </c>
      <c r="E507" s="273" t="s">
        <v>1</v>
      </c>
      <c r="F507" s="274" t="s">
        <v>8</v>
      </c>
      <c r="G507" s="272"/>
      <c r="H507" s="275">
        <v>15</v>
      </c>
      <c r="I507" s="276"/>
      <c r="J507" s="272"/>
      <c r="K507" s="272"/>
      <c r="L507" s="277"/>
      <c r="M507" s="278"/>
      <c r="N507" s="279"/>
      <c r="O507" s="279"/>
      <c r="P507" s="279"/>
      <c r="Q507" s="279"/>
      <c r="R507" s="279"/>
      <c r="S507" s="279"/>
      <c r="T507" s="280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81" t="s">
        <v>167</v>
      </c>
      <c r="AU507" s="281" t="s">
        <v>157</v>
      </c>
      <c r="AV507" s="14" t="s">
        <v>88</v>
      </c>
      <c r="AW507" s="14" t="s">
        <v>32</v>
      </c>
      <c r="AX507" s="14" t="s">
        <v>86</v>
      </c>
      <c r="AY507" s="281" t="s">
        <v>158</v>
      </c>
    </row>
    <row r="508" spans="1:65" s="2" customFormat="1" ht="24.15" customHeight="1">
      <c r="A508" s="41"/>
      <c r="B508" s="42"/>
      <c r="C508" s="247" t="s">
        <v>979</v>
      </c>
      <c r="D508" s="247" t="s">
        <v>161</v>
      </c>
      <c r="E508" s="248" t="s">
        <v>980</v>
      </c>
      <c r="F508" s="249" t="s">
        <v>981</v>
      </c>
      <c r="G508" s="250" t="s">
        <v>982</v>
      </c>
      <c r="H508" s="251">
        <v>112.8</v>
      </c>
      <c r="I508" s="252"/>
      <c r="J508" s="253">
        <f>ROUND(I508*H508,2)</f>
        <v>0</v>
      </c>
      <c r="K508" s="254"/>
      <c r="L508" s="44"/>
      <c r="M508" s="255" t="s">
        <v>1</v>
      </c>
      <c r="N508" s="256" t="s">
        <v>43</v>
      </c>
      <c r="O508" s="94"/>
      <c r="P508" s="257">
        <f>O508*H508</f>
        <v>0</v>
      </c>
      <c r="Q508" s="257">
        <v>6E-05</v>
      </c>
      <c r="R508" s="257">
        <f>Q508*H508</f>
        <v>0.006768</v>
      </c>
      <c r="S508" s="257">
        <v>0</v>
      </c>
      <c r="T508" s="258">
        <f>S508*H508</f>
        <v>0</v>
      </c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R508" s="259" t="s">
        <v>233</v>
      </c>
      <c r="AT508" s="259" t="s">
        <v>161</v>
      </c>
      <c r="AU508" s="259" t="s">
        <v>157</v>
      </c>
      <c r="AY508" s="18" t="s">
        <v>158</v>
      </c>
      <c r="BE508" s="146">
        <f>IF(N508="základní",J508,0)</f>
        <v>0</v>
      </c>
      <c r="BF508" s="146">
        <f>IF(N508="snížená",J508,0)</f>
        <v>0</v>
      </c>
      <c r="BG508" s="146">
        <f>IF(N508="zákl. přenesená",J508,0)</f>
        <v>0</v>
      </c>
      <c r="BH508" s="146">
        <f>IF(N508="sníž. přenesená",J508,0)</f>
        <v>0</v>
      </c>
      <c r="BI508" s="146">
        <f>IF(N508="nulová",J508,0)</f>
        <v>0</v>
      </c>
      <c r="BJ508" s="18" t="s">
        <v>86</v>
      </c>
      <c r="BK508" s="146">
        <f>ROUND(I508*H508,2)</f>
        <v>0</v>
      </c>
      <c r="BL508" s="18" t="s">
        <v>233</v>
      </c>
      <c r="BM508" s="259" t="s">
        <v>983</v>
      </c>
    </row>
    <row r="509" spans="1:51" s="13" customFormat="1" ht="12">
      <c r="A509" s="13"/>
      <c r="B509" s="260"/>
      <c r="C509" s="261"/>
      <c r="D509" s="262" t="s">
        <v>167</v>
      </c>
      <c r="E509" s="263" t="s">
        <v>1</v>
      </c>
      <c r="F509" s="264" t="s">
        <v>607</v>
      </c>
      <c r="G509" s="261"/>
      <c r="H509" s="263" t="s">
        <v>1</v>
      </c>
      <c r="I509" s="265"/>
      <c r="J509" s="261"/>
      <c r="K509" s="261"/>
      <c r="L509" s="266"/>
      <c r="M509" s="267"/>
      <c r="N509" s="268"/>
      <c r="O509" s="268"/>
      <c r="P509" s="268"/>
      <c r="Q509" s="268"/>
      <c r="R509" s="268"/>
      <c r="S509" s="268"/>
      <c r="T509" s="269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70" t="s">
        <v>167</v>
      </c>
      <c r="AU509" s="270" t="s">
        <v>157</v>
      </c>
      <c r="AV509" s="13" t="s">
        <v>86</v>
      </c>
      <c r="AW509" s="13" t="s">
        <v>32</v>
      </c>
      <c r="AX509" s="13" t="s">
        <v>78</v>
      </c>
      <c r="AY509" s="270" t="s">
        <v>158</v>
      </c>
    </row>
    <row r="510" spans="1:51" s="13" customFormat="1" ht="12">
      <c r="A510" s="13"/>
      <c r="B510" s="260"/>
      <c r="C510" s="261"/>
      <c r="D510" s="262" t="s">
        <v>167</v>
      </c>
      <c r="E510" s="263" t="s">
        <v>1</v>
      </c>
      <c r="F510" s="264" t="s">
        <v>984</v>
      </c>
      <c r="G510" s="261"/>
      <c r="H510" s="263" t="s">
        <v>1</v>
      </c>
      <c r="I510" s="265"/>
      <c r="J510" s="261"/>
      <c r="K510" s="261"/>
      <c r="L510" s="266"/>
      <c r="M510" s="267"/>
      <c r="N510" s="268"/>
      <c r="O510" s="268"/>
      <c r="P510" s="268"/>
      <c r="Q510" s="268"/>
      <c r="R510" s="268"/>
      <c r="S510" s="268"/>
      <c r="T510" s="269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70" t="s">
        <v>167</v>
      </c>
      <c r="AU510" s="270" t="s">
        <v>157</v>
      </c>
      <c r="AV510" s="13" t="s">
        <v>86</v>
      </c>
      <c r="AW510" s="13" t="s">
        <v>32</v>
      </c>
      <c r="AX510" s="13" t="s">
        <v>78</v>
      </c>
      <c r="AY510" s="270" t="s">
        <v>158</v>
      </c>
    </row>
    <row r="511" spans="1:51" s="13" customFormat="1" ht="12">
      <c r="A511" s="13"/>
      <c r="B511" s="260"/>
      <c r="C511" s="261"/>
      <c r="D511" s="262" t="s">
        <v>167</v>
      </c>
      <c r="E511" s="263" t="s">
        <v>1</v>
      </c>
      <c r="F511" s="264" t="s">
        <v>985</v>
      </c>
      <c r="G511" s="261"/>
      <c r="H511" s="263" t="s">
        <v>1</v>
      </c>
      <c r="I511" s="265"/>
      <c r="J511" s="261"/>
      <c r="K511" s="261"/>
      <c r="L511" s="266"/>
      <c r="M511" s="267"/>
      <c r="N511" s="268"/>
      <c r="O511" s="268"/>
      <c r="P511" s="268"/>
      <c r="Q511" s="268"/>
      <c r="R511" s="268"/>
      <c r="S511" s="268"/>
      <c r="T511" s="269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70" t="s">
        <v>167</v>
      </c>
      <c r="AU511" s="270" t="s">
        <v>157</v>
      </c>
      <c r="AV511" s="13" t="s">
        <v>86</v>
      </c>
      <c r="AW511" s="13" t="s">
        <v>32</v>
      </c>
      <c r="AX511" s="13" t="s">
        <v>78</v>
      </c>
      <c r="AY511" s="270" t="s">
        <v>158</v>
      </c>
    </row>
    <row r="512" spans="1:51" s="14" customFormat="1" ht="12">
      <c r="A512" s="14"/>
      <c r="B512" s="271"/>
      <c r="C512" s="272"/>
      <c r="D512" s="262" t="s">
        <v>167</v>
      </c>
      <c r="E512" s="273" t="s">
        <v>1</v>
      </c>
      <c r="F512" s="274" t="s">
        <v>986</v>
      </c>
      <c r="G512" s="272"/>
      <c r="H512" s="275">
        <v>75.2</v>
      </c>
      <c r="I512" s="276"/>
      <c r="J512" s="272"/>
      <c r="K512" s="272"/>
      <c r="L512" s="277"/>
      <c r="M512" s="278"/>
      <c r="N512" s="279"/>
      <c r="O512" s="279"/>
      <c r="P512" s="279"/>
      <c r="Q512" s="279"/>
      <c r="R512" s="279"/>
      <c r="S512" s="279"/>
      <c r="T512" s="280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81" t="s">
        <v>167</v>
      </c>
      <c r="AU512" s="281" t="s">
        <v>157</v>
      </c>
      <c r="AV512" s="14" t="s">
        <v>88</v>
      </c>
      <c r="AW512" s="14" t="s">
        <v>32</v>
      </c>
      <c r="AX512" s="14" t="s">
        <v>86</v>
      </c>
      <c r="AY512" s="281" t="s">
        <v>158</v>
      </c>
    </row>
    <row r="513" spans="1:51" s="14" customFormat="1" ht="12">
      <c r="A513" s="14"/>
      <c r="B513" s="271"/>
      <c r="C513" s="272"/>
      <c r="D513" s="262" t="s">
        <v>167</v>
      </c>
      <c r="E513" s="272"/>
      <c r="F513" s="274" t="s">
        <v>987</v>
      </c>
      <c r="G513" s="272"/>
      <c r="H513" s="275">
        <v>112.8</v>
      </c>
      <c r="I513" s="276"/>
      <c r="J513" s="272"/>
      <c r="K513" s="272"/>
      <c r="L513" s="277"/>
      <c r="M513" s="278"/>
      <c r="N513" s="279"/>
      <c r="O513" s="279"/>
      <c r="P513" s="279"/>
      <c r="Q513" s="279"/>
      <c r="R513" s="279"/>
      <c r="S513" s="279"/>
      <c r="T513" s="280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81" t="s">
        <v>167</v>
      </c>
      <c r="AU513" s="281" t="s">
        <v>157</v>
      </c>
      <c r="AV513" s="14" t="s">
        <v>88</v>
      </c>
      <c r="AW513" s="14" t="s">
        <v>4</v>
      </c>
      <c r="AX513" s="14" t="s">
        <v>86</v>
      </c>
      <c r="AY513" s="281" t="s">
        <v>158</v>
      </c>
    </row>
    <row r="514" spans="1:63" s="12" customFormat="1" ht="20.85" customHeight="1">
      <c r="A514" s="12"/>
      <c r="B514" s="231"/>
      <c r="C514" s="232"/>
      <c r="D514" s="233" t="s">
        <v>77</v>
      </c>
      <c r="E514" s="245" t="s">
        <v>988</v>
      </c>
      <c r="F514" s="245" t="s">
        <v>989</v>
      </c>
      <c r="G514" s="232"/>
      <c r="H514" s="232"/>
      <c r="I514" s="235"/>
      <c r="J514" s="246">
        <f>BK514</f>
        <v>0</v>
      </c>
      <c r="K514" s="232"/>
      <c r="L514" s="237"/>
      <c r="M514" s="238"/>
      <c r="N514" s="239"/>
      <c r="O514" s="239"/>
      <c r="P514" s="240">
        <f>SUM(P515:P547)</f>
        <v>0</v>
      </c>
      <c r="Q514" s="239"/>
      <c r="R514" s="240">
        <f>SUM(R515:R547)</f>
        <v>1.8875423</v>
      </c>
      <c r="S514" s="239"/>
      <c r="T514" s="241">
        <f>SUM(T515:T547)</f>
        <v>0.1008</v>
      </c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R514" s="242" t="s">
        <v>86</v>
      </c>
      <c r="AT514" s="243" t="s">
        <v>77</v>
      </c>
      <c r="AU514" s="243" t="s">
        <v>88</v>
      </c>
      <c r="AY514" s="242" t="s">
        <v>158</v>
      </c>
      <c r="BK514" s="244">
        <f>SUM(BK515:BK547)</f>
        <v>0</v>
      </c>
    </row>
    <row r="515" spans="1:65" s="2" customFormat="1" ht="24.15" customHeight="1">
      <c r="A515" s="41"/>
      <c r="B515" s="42"/>
      <c r="C515" s="247" t="s">
        <v>990</v>
      </c>
      <c r="D515" s="247" t="s">
        <v>161</v>
      </c>
      <c r="E515" s="248" t="s">
        <v>991</v>
      </c>
      <c r="F515" s="249" t="s">
        <v>992</v>
      </c>
      <c r="G515" s="250" t="s">
        <v>1</v>
      </c>
      <c r="H515" s="251">
        <v>1</v>
      </c>
      <c r="I515" s="252"/>
      <c r="J515" s="253">
        <f>ROUND(I515*H515,2)</f>
        <v>0</v>
      </c>
      <c r="K515" s="254"/>
      <c r="L515" s="44"/>
      <c r="M515" s="255" t="s">
        <v>1</v>
      </c>
      <c r="N515" s="256" t="s">
        <v>43</v>
      </c>
      <c r="O515" s="94"/>
      <c r="P515" s="257">
        <f>O515*H515</f>
        <v>0</v>
      </c>
      <c r="Q515" s="257">
        <v>0</v>
      </c>
      <c r="R515" s="257">
        <f>Q515*H515</f>
        <v>0</v>
      </c>
      <c r="S515" s="257">
        <v>0</v>
      </c>
      <c r="T515" s="258">
        <f>S515*H515</f>
        <v>0</v>
      </c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R515" s="259" t="s">
        <v>233</v>
      </c>
      <c r="AT515" s="259" t="s">
        <v>161</v>
      </c>
      <c r="AU515" s="259" t="s">
        <v>175</v>
      </c>
      <c r="AY515" s="18" t="s">
        <v>158</v>
      </c>
      <c r="BE515" s="146">
        <f>IF(N515="základní",J515,0)</f>
        <v>0</v>
      </c>
      <c r="BF515" s="146">
        <f>IF(N515="snížená",J515,0)</f>
        <v>0</v>
      </c>
      <c r="BG515" s="146">
        <f>IF(N515="zákl. přenesená",J515,0)</f>
        <v>0</v>
      </c>
      <c r="BH515" s="146">
        <f>IF(N515="sníž. přenesená",J515,0)</f>
        <v>0</v>
      </c>
      <c r="BI515" s="146">
        <f>IF(N515="nulová",J515,0)</f>
        <v>0</v>
      </c>
      <c r="BJ515" s="18" t="s">
        <v>86</v>
      </c>
      <c r="BK515" s="146">
        <f>ROUND(I515*H515,2)</f>
        <v>0</v>
      </c>
      <c r="BL515" s="18" t="s">
        <v>233</v>
      </c>
      <c r="BM515" s="259" t="s">
        <v>993</v>
      </c>
    </row>
    <row r="516" spans="1:51" s="13" customFormat="1" ht="12">
      <c r="A516" s="13"/>
      <c r="B516" s="260"/>
      <c r="C516" s="261"/>
      <c r="D516" s="262" t="s">
        <v>167</v>
      </c>
      <c r="E516" s="263" t="s">
        <v>1</v>
      </c>
      <c r="F516" s="264" t="s">
        <v>994</v>
      </c>
      <c r="G516" s="261"/>
      <c r="H516" s="263" t="s">
        <v>1</v>
      </c>
      <c r="I516" s="265"/>
      <c r="J516" s="261"/>
      <c r="K516" s="261"/>
      <c r="L516" s="266"/>
      <c r="M516" s="267"/>
      <c r="N516" s="268"/>
      <c r="O516" s="268"/>
      <c r="P516" s="268"/>
      <c r="Q516" s="268"/>
      <c r="R516" s="268"/>
      <c r="S516" s="268"/>
      <c r="T516" s="269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70" t="s">
        <v>167</v>
      </c>
      <c r="AU516" s="270" t="s">
        <v>175</v>
      </c>
      <c r="AV516" s="13" t="s">
        <v>86</v>
      </c>
      <c r="AW516" s="13" t="s">
        <v>32</v>
      </c>
      <c r="AX516" s="13" t="s">
        <v>78</v>
      </c>
      <c r="AY516" s="270" t="s">
        <v>158</v>
      </c>
    </row>
    <row r="517" spans="1:51" s="13" customFormat="1" ht="12">
      <c r="A517" s="13"/>
      <c r="B517" s="260"/>
      <c r="C517" s="261"/>
      <c r="D517" s="262" t="s">
        <v>167</v>
      </c>
      <c r="E517" s="263" t="s">
        <v>1</v>
      </c>
      <c r="F517" s="264" t="s">
        <v>995</v>
      </c>
      <c r="G517" s="261"/>
      <c r="H517" s="263" t="s">
        <v>1</v>
      </c>
      <c r="I517" s="265"/>
      <c r="J517" s="261"/>
      <c r="K517" s="261"/>
      <c r="L517" s="266"/>
      <c r="M517" s="267"/>
      <c r="N517" s="268"/>
      <c r="O517" s="268"/>
      <c r="P517" s="268"/>
      <c r="Q517" s="268"/>
      <c r="R517" s="268"/>
      <c r="S517" s="268"/>
      <c r="T517" s="269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70" t="s">
        <v>167</v>
      </c>
      <c r="AU517" s="270" t="s">
        <v>175</v>
      </c>
      <c r="AV517" s="13" t="s">
        <v>86</v>
      </c>
      <c r="AW517" s="13" t="s">
        <v>32</v>
      </c>
      <c r="AX517" s="13" t="s">
        <v>78</v>
      </c>
      <c r="AY517" s="270" t="s">
        <v>158</v>
      </c>
    </row>
    <row r="518" spans="1:51" s="13" customFormat="1" ht="12">
      <c r="A518" s="13"/>
      <c r="B518" s="260"/>
      <c r="C518" s="261"/>
      <c r="D518" s="262" t="s">
        <v>167</v>
      </c>
      <c r="E518" s="263" t="s">
        <v>1</v>
      </c>
      <c r="F518" s="264" t="s">
        <v>996</v>
      </c>
      <c r="G518" s="261"/>
      <c r="H518" s="263" t="s">
        <v>1</v>
      </c>
      <c r="I518" s="265"/>
      <c r="J518" s="261"/>
      <c r="K518" s="261"/>
      <c r="L518" s="266"/>
      <c r="M518" s="267"/>
      <c r="N518" s="268"/>
      <c r="O518" s="268"/>
      <c r="P518" s="268"/>
      <c r="Q518" s="268"/>
      <c r="R518" s="268"/>
      <c r="S518" s="268"/>
      <c r="T518" s="269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70" t="s">
        <v>167</v>
      </c>
      <c r="AU518" s="270" t="s">
        <v>175</v>
      </c>
      <c r="AV518" s="13" t="s">
        <v>86</v>
      </c>
      <c r="AW518" s="13" t="s">
        <v>32</v>
      </c>
      <c r="AX518" s="13" t="s">
        <v>78</v>
      </c>
      <c r="AY518" s="270" t="s">
        <v>158</v>
      </c>
    </row>
    <row r="519" spans="1:51" s="13" customFormat="1" ht="12">
      <c r="A519" s="13"/>
      <c r="B519" s="260"/>
      <c r="C519" s="261"/>
      <c r="D519" s="262" t="s">
        <v>167</v>
      </c>
      <c r="E519" s="263" t="s">
        <v>1</v>
      </c>
      <c r="F519" s="264" t="s">
        <v>997</v>
      </c>
      <c r="G519" s="261"/>
      <c r="H519" s="263" t="s">
        <v>1</v>
      </c>
      <c r="I519" s="265"/>
      <c r="J519" s="261"/>
      <c r="K519" s="261"/>
      <c r="L519" s="266"/>
      <c r="M519" s="267"/>
      <c r="N519" s="268"/>
      <c r="O519" s="268"/>
      <c r="P519" s="268"/>
      <c r="Q519" s="268"/>
      <c r="R519" s="268"/>
      <c r="S519" s="268"/>
      <c r="T519" s="269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70" t="s">
        <v>167</v>
      </c>
      <c r="AU519" s="270" t="s">
        <v>175</v>
      </c>
      <c r="AV519" s="13" t="s">
        <v>86</v>
      </c>
      <c r="AW519" s="13" t="s">
        <v>32</v>
      </c>
      <c r="AX519" s="13" t="s">
        <v>78</v>
      </c>
      <c r="AY519" s="270" t="s">
        <v>158</v>
      </c>
    </row>
    <row r="520" spans="1:51" s="13" customFormat="1" ht="12">
      <c r="A520" s="13"/>
      <c r="B520" s="260"/>
      <c r="C520" s="261"/>
      <c r="D520" s="262" t="s">
        <v>167</v>
      </c>
      <c r="E520" s="263" t="s">
        <v>1</v>
      </c>
      <c r="F520" s="264" t="s">
        <v>998</v>
      </c>
      <c r="G520" s="261"/>
      <c r="H520" s="263" t="s">
        <v>1</v>
      </c>
      <c r="I520" s="265"/>
      <c r="J520" s="261"/>
      <c r="K520" s="261"/>
      <c r="L520" s="266"/>
      <c r="M520" s="267"/>
      <c r="N520" s="268"/>
      <c r="O520" s="268"/>
      <c r="P520" s="268"/>
      <c r="Q520" s="268"/>
      <c r="R520" s="268"/>
      <c r="S520" s="268"/>
      <c r="T520" s="269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70" t="s">
        <v>167</v>
      </c>
      <c r="AU520" s="270" t="s">
        <v>175</v>
      </c>
      <c r="AV520" s="13" t="s">
        <v>86</v>
      </c>
      <c r="AW520" s="13" t="s">
        <v>32</v>
      </c>
      <c r="AX520" s="13" t="s">
        <v>78</v>
      </c>
      <c r="AY520" s="270" t="s">
        <v>158</v>
      </c>
    </row>
    <row r="521" spans="1:51" s="14" customFormat="1" ht="12">
      <c r="A521" s="14"/>
      <c r="B521" s="271"/>
      <c r="C521" s="272"/>
      <c r="D521" s="262" t="s">
        <v>167</v>
      </c>
      <c r="E521" s="273" t="s">
        <v>1</v>
      </c>
      <c r="F521" s="274" t="s">
        <v>86</v>
      </c>
      <c r="G521" s="272"/>
      <c r="H521" s="275">
        <v>1</v>
      </c>
      <c r="I521" s="276"/>
      <c r="J521" s="272"/>
      <c r="K521" s="272"/>
      <c r="L521" s="277"/>
      <c r="M521" s="278"/>
      <c r="N521" s="279"/>
      <c r="O521" s="279"/>
      <c r="P521" s="279"/>
      <c r="Q521" s="279"/>
      <c r="R521" s="279"/>
      <c r="S521" s="279"/>
      <c r="T521" s="280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81" t="s">
        <v>167</v>
      </c>
      <c r="AU521" s="281" t="s">
        <v>175</v>
      </c>
      <c r="AV521" s="14" t="s">
        <v>88</v>
      </c>
      <c r="AW521" s="14" t="s">
        <v>32</v>
      </c>
      <c r="AX521" s="14" t="s">
        <v>86</v>
      </c>
      <c r="AY521" s="281" t="s">
        <v>158</v>
      </c>
    </row>
    <row r="522" spans="1:65" s="2" customFormat="1" ht="37.8" customHeight="1">
      <c r="A522" s="41"/>
      <c r="B522" s="42"/>
      <c r="C522" s="247" t="s">
        <v>999</v>
      </c>
      <c r="D522" s="247" t="s">
        <v>161</v>
      </c>
      <c r="E522" s="248" t="s">
        <v>1000</v>
      </c>
      <c r="F522" s="249" t="s">
        <v>1001</v>
      </c>
      <c r="G522" s="250" t="s">
        <v>312</v>
      </c>
      <c r="H522" s="251">
        <v>26.325</v>
      </c>
      <c r="I522" s="252"/>
      <c r="J522" s="253">
        <f>ROUND(I522*H522,2)</f>
        <v>0</v>
      </c>
      <c r="K522" s="254"/>
      <c r="L522" s="44"/>
      <c r="M522" s="255" t="s">
        <v>1</v>
      </c>
      <c r="N522" s="256" t="s">
        <v>43</v>
      </c>
      <c r="O522" s="94"/>
      <c r="P522" s="257">
        <f>O522*H522</f>
        <v>0</v>
      </c>
      <c r="Q522" s="257">
        <v>0.02706</v>
      </c>
      <c r="R522" s="257">
        <f>Q522*H522</f>
        <v>0.7123545</v>
      </c>
      <c r="S522" s="257">
        <v>0</v>
      </c>
      <c r="T522" s="258">
        <f>S522*H522</f>
        <v>0</v>
      </c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R522" s="259" t="s">
        <v>233</v>
      </c>
      <c r="AT522" s="259" t="s">
        <v>161</v>
      </c>
      <c r="AU522" s="259" t="s">
        <v>175</v>
      </c>
      <c r="AY522" s="18" t="s">
        <v>158</v>
      </c>
      <c r="BE522" s="146">
        <f>IF(N522="základní",J522,0)</f>
        <v>0</v>
      </c>
      <c r="BF522" s="146">
        <f>IF(N522="snížená",J522,0)</f>
        <v>0</v>
      </c>
      <c r="BG522" s="146">
        <f>IF(N522="zákl. přenesená",J522,0)</f>
        <v>0</v>
      </c>
      <c r="BH522" s="146">
        <f>IF(N522="sníž. přenesená",J522,0)</f>
        <v>0</v>
      </c>
      <c r="BI522" s="146">
        <f>IF(N522="nulová",J522,0)</f>
        <v>0</v>
      </c>
      <c r="BJ522" s="18" t="s">
        <v>86</v>
      </c>
      <c r="BK522" s="146">
        <f>ROUND(I522*H522,2)</f>
        <v>0</v>
      </c>
      <c r="BL522" s="18" t="s">
        <v>233</v>
      </c>
      <c r="BM522" s="259" t="s">
        <v>1002</v>
      </c>
    </row>
    <row r="523" spans="1:51" s="14" customFormat="1" ht="12">
      <c r="A523" s="14"/>
      <c r="B523" s="271"/>
      <c r="C523" s="272"/>
      <c r="D523" s="262" t="s">
        <v>167</v>
      </c>
      <c r="E523" s="273" t="s">
        <v>324</v>
      </c>
      <c r="F523" s="274" t="s">
        <v>1003</v>
      </c>
      <c r="G523" s="272"/>
      <c r="H523" s="275">
        <v>26.325</v>
      </c>
      <c r="I523" s="276"/>
      <c r="J523" s="272"/>
      <c r="K523" s="272"/>
      <c r="L523" s="277"/>
      <c r="M523" s="278"/>
      <c r="N523" s="279"/>
      <c r="O523" s="279"/>
      <c r="P523" s="279"/>
      <c r="Q523" s="279"/>
      <c r="R523" s="279"/>
      <c r="S523" s="279"/>
      <c r="T523" s="280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81" t="s">
        <v>167</v>
      </c>
      <c r="AU523" s="281" t="s">
        <v>175</v>
      </c>
      <c r="AV523" s="14" t="s">
        <v>88</v>
      </c>
      <c r="AW523" s="14" t="s">
        <v>32</v>
      </c>
      <c r="AX523" s="14" t="s">
        <v>86</v>
      </c>
      <c r="AY523" s="281" t="s">
        <v>158</v>
      </c>
    </row>
    <row r="524" spans="1:65" s="2" customFormat="1" ht="24.15" customHeight="1">
      <c r="A524" s="41"/>
      <c r="B524" s="42"/>
      <c r="C524" s="247" t="s">
        <v>1004</v>
      </c>
      <c r="D524" s="247" t="s">
        <v>161</v>
      </c>
      <c r="E524" s="248" t="s">
        <v>1005</v>
      </c>
      <c r="F524" s="249" t="s">
        <v>1006</v>
      </c>
      <c r="G524" s="250" t="s">
        <v>312</v>
      </c>
      <c r="H524" s="251">
        <v>17.55</v>
      </c>
      <c r="I524" s="252"/>
      <c r="J524" s="253">
        <f>ROUND(I524*H524,2)</f>
        <v>0</v>
      </c>
      <c r="K524" s="254"/>
      <c r="L524" s="44"/>
      <c r="M524" s="255" t="s">
        <v>1</v>
      </c>
      <c r="N524" s="256" t="s">
        <v>43</v>
      </c>
      <c r="O524" s="94"/>
      <c r="P524" s="257">
        <f>O524*H524</f>
        <v>0</v>
      </c>
      <c r="Q524" s="257">
        <v>0.03087</v>
      </c>
      <c r="R524" s="257">
        <f>Q524*H524</f>
        <v>0.5417685000000001</v>
      </c>
      <c r="S524" s="257">
        <v>0</v>
      </c>
      <c r="T524" s="258">
        <f>S524*H524</f>
        <v>0</v>
      </c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R524" s="259" t="s">
        <v>233</v>
      </c>
      <c r="AT524" s="259" t="s">
        <v>161</v>
      </c>
      <c r="AU524" s="259" t="s">
        <v>175</v>
      </c>
      <c r="AY524" s="18" t="s">
        <v>158</v>
      </c>
      <c r="BE524" s="146">
        <f>IF(N524="základní",J524,0)</f>
        <v>0</v>
      </c>
      <c r="BF524" s="146">
        <f>IF(N524="snížená",J524,0)</f>
        <v>0</v>
      </c>
      <c r="BG524" s="146">
        <f>IF(N524="zákl. přenesená",J524,0)</f>
        <v>0</v>
      </c>
      <c r="BH524" s="146">
        <f>IF(N524="sníž. přenesená",J524,0)</f>
        <v>0</v>
      </c>
      <c r="BI524" s="146">
        <f>IF(N524="nulová",J524,0)</f>
        <v>0</v>
      </c>
      <c r="BJ524" s="18" t="s">
        <v>86</v>
      </c>
      <c r="BK524" s="146">
        <f>ROUND(I524*H524,2)</f>
        <v>0</v>
      </c>
      <c r="BL524" s="18" t="s">
        <v>233</v>
      </c>
      <c r="BM524" s="259" t="s">
        <v>1007</v>
      </c>
    </row>
    <row r="525" spans="1:51" s="14" customFormat="1" ht="12">
      <c r="A525" s="14"/>
      <c r="B525" s="271"/>
      <c r="C525" s="272"/>
      <c r="D525" s="262" t="s">
        <v>167</v>
      </c>
      <c r="E525" s="273" t="s">
        <v>330</v>
      </c>
      <c r="F525" s="274" t="s">
        <v>1008</v>
      </c>
      <c r="G525" s="272"/>
      <c r="H525" s="275">
        <v>17.55</v>
      </c>
      <c r="I525" s="276"/>
      <c r="J525" s="272"/>
      <c r="K525" s="272"/>
      <c r="L525" s="277"/>
      <c r="M525" s="278"/>
      <c r="N525" s="279"/>
      <c r="O525" s="279"/>
      <c r="P525" s="279"/>
      <c r="Q525" s="279"/>
      <c r="R525" s="279"/>
      <c r="S525" s="279"/>
      <c r="T525" s="280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81" t="s">
        <v>167</v>
      </c>
      <c r="AU525" s="281" t="s">
        <v>175</v>
      </c>
      <c r="AV525" s="14" t="s">
        <v>88</v>
      </c>
      <c r="AW525" s="14" t="s">
        <v>32</v>
      </c>
      <c r="AX525" s="14" t="s">
        <v>86</v>
      </c>
      <c r="AY525" s="281" t="s">
        <v>158</v>
      </c>
    </row>
    <row r="526" spans="1:65" s="2" customFormat="1" ht="24.15" customHeight="1">
      <c r="A526" s="41"/>
      <c r="B526" s="42"/>
      <c r="C526" s="247" t="s">
        <v>1009</v>
      </c>
      <c r="D526" s="247" t="s">
        <v>161</v>
      </c>
      <c r="E526" s="248" t="s">
        <v>1010</v>
      </c>
      <c r="F526" s="249" t="s">
        <v>1011</v>
      </c>
      <c r="G526" s="250" t="s">
        <v>824</v>
      </c>
      <c r="H526" s="251">
        <v>1.254</v>
      </c>
      <c r="I526" s="252"/>
      <c r="J526" s="253">
        <f>ROUND(I526*H526,2)</f>
        <v>0</v>
      </c>
      <c r="K526" s="254"/>
      <c r="L526" s="44"/>
      <c r="M526" s="255" t="s">
        <v>1</v>
      </c>
      <c r="N526" s="256" t="s">
        <v>43</v>
      </c>
      <c r="O526" s="94"/>
      <c r="P526" s="257">
        <f>O526*H526</f>
        <v>0</v>
      </c>
      <c r="Q526" s="257">
        <v>0</v>
      </c>
      <c r="R526" s="257">
        <f>Q526*H526</f>
        <v>0</v>
      </c>
      <c r="S526" s="257">
        <v>0</v>
      </c>
      <c r="T526" s="258">
        <f>S526*H526</f>
        <v>0</v>
      </c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R526" s="259" t="s">
        <v>233</v>
      </c>
      <c r="AT526" s="259" t="s">
        <v>161</v>
      </c>
      <c r="AU526" s="259" t="s">
        <v>175</v>
      </c>
      <c r="AY526" s="18" t="s">
        <v>158</v>
      </c>
      <c r="BE526" s="146">
        <f>IF(N526="základní",J526,0)</f>
        <v>0</v>
      </c>
      <c r="BF526" s="146">
        <f>IF(N526="snížená",J526,0)</f>
        <v>0</v>
      </c>
      <c r="BG526" s="146">
        <f>IF(N526="zákl. přenesená",J526,0)</f>
        <v>0</v>
      </c>
      <c r="BH526" s="146">
        <f>IF(N526="sníž. přenesená",J526,0)</f>
        <v>0</v>
      </c>
      <c r="BI526" s="146">
        <f>IF(N526="nulová",J526,0)</f>
        <v>0</v>
      </c>
      <c r="BJ526" s="18" t="s">
        <v>86</v>
      </c>
      <c r="BK526" s="146">
        <f>ROUND(I526*H526,2)</f>
        <v>0</v>
      </c>
      <c r="BL526" s="18" t="s">
        <v>233</v>
      </c>
      <c r="BM526" s="259" t="s">
        <v>1012</v>
      </c>
    </row>
    <row r="527" spans="1:65" s="2" customFormat="1" ht="14.4" customHeight="1">
      <c r="A527" s="41"/>
      <c r="B527" s="42"/>
      <c r="C527" s="247" t="s">
        <v>1013</v>
      </c>
      <c r="D527" s="247" t="s">
        <v>161</v>
      </c>
      <c r="E527" s="248" t="s">
        <v>1014</v>
      </c>
      <c r="F527" s="249" t="s">
        <v>1015</v>
      </c>
      <c r="G527" s="250" t="s">
        <v>312</v>
      </c>
      <c r="H527" s="251">
        <v>1.6</v>
      </c>
      <c r="I527" s="252"/>
      <c r="J527" s="253">
        <f>ROUND(I527*H527,2)</f>
        <v>0</v>
      </c>
      <c r="K527" s="254"/>
      <c r="L527" s="44"/>
      <c r="M527" s="255" t="s">
        <v>1</v>
      </c>
      <c r="N527" s="256" t="s">
        <v>43</v>
      </c>
      <c r="O527" s="94"/>
      <c r="P527" s="257">
        <f>O527*H527</f>
        <v>0</v>
      </c>
      <c r="Q527" s="257">
        <v>0</v>
      </c>
      <c r="R527" s="257">
        <f>Q527*H527</f>
        <v>0</v>
      </c>
      <c r="S527" s="257">
        <v>0.063</v>
      </c>
      <c r="T527" s="258">
        <f>S527*H527</f>
        <v>0.1008</v>
      </c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R527" s="259" t="s">
        <v>157</v>
      </c>
      <c r="AT527" s="259" t="s">
        <v>161</v>
      </c>
      <c r="AU527" s="259" t="s">
        <v>175</v>
      </c>
      <c r="AY527" s="18" t="s">
        <v>158</v>
      </c>
      <c r="BE527" s="146">
        <f>IF(N527="základní",J527,0)</f>
        <v>0</v>
      </c>
      <c r="BF527" s="146">
        <f>IF(N527="snížená",J527,0)</f>
        <v>0</v>
      </c>
      <c r="BG527" s="146">
        <f>IF(N527="zákl. přenesená",J527,0)</f>
        <v>0</v>
      </c>
      <c r="BH527" s="146">
        <f>IF(N527="sníž. přenesená",J527,0)</f>
        <v>0</v>
      </c>
      <c r="BI527" s="146">
        <f>IF(N527="nulová",J527,0)</f>
        <v>0</v>
      </c>
      <c r="BJ527" s="18" t="s">
        <v>86</v>
      </c>
      <c r="BK527" s="146">
        <f>ROUND(I527*H527,2)</f>
        <v>0</v>
      </c>
      <c r="BL527" s="18" t="s">
        <v>157</v>
      </c>
      <c r="BM527" s="259" t="s">
        <v>1016</v>
      </c>
    </row>
    <row r="528" spans="1:51" s="13" customFormat="1" ht="12">
      <c r="A528" s="13"/>
      <c r="B528" s="260"/>
      <c r="C528" s="261"/>
      <c r="D528" s="262" t="s">
        <v>167</v>
      </c>
      <c r="E528" s="263" t="s">
        <v>1</v>
      </c>
      <c r="F528" s="264" t="s">
        <v>1017</v>
      </c>
      <c r="G528" s="261"/>
      <c r="H528" s="263" t="s">
        <v>1</v>
      </c>
      <c r="I528" s="265"/>
      <c r="J528" s="261"/>
      <c r="K528" s="261"/>
      <c r="L528" s="266"/>
      <c r="M528" s="267"/>
      <c r="N528" s="268"/>
      <c r="O528" s="268"/>
      <c r="P528" s="268"/>
      <c r="Q528" s="268"/>
      <c r="R528" s="268"/>
      <c r="S528" s="268"/>
      <c r="T528" s="269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70" t="s">
        <v>167</v>
      </c>
      <c r="AU528" s="270" t="s">
        <v>175</v>
      </c>
      <c r="AV528" s="13" t="s">
        <v>86</v>
      </c>
      <c r="AW528" s="13" t="s">
        <v>32</v>
      </c>
      <c r="AX528" s="13" t="s">
        <v>78</v>
      </c>
      <c r="AY528" s="270" t="s">
        <v>158</v>
      </c>
    </row>
    <row r="529" spans="1:51" s="14" customFormat="1" ht="12">
      <c r="A529" s="14"/>
      <c r="B529" s="271"/>
      <c r="C529" s="272"/>
      <c r="D529" s="262" t="s">
        <v>167</v>
      </c>
      <c r="E529" s="273" t="s">
        <v>1</v>
      </c>
      <c r="F529" s="274" t="s">
        <v>1018</v>
      </c>
      <c r="G529" s="272"/>
      <c r="H529" s="275">
        <v>1.6</v>
      </c>
      <c r="I529" s="276"/>
      <c r="J529" s="272"/>
      <c r="K529" s="272"/>
      <c r="L529" s="277"/>
      <c r="M529" s="278"/>
      <c r="N529" s="279"/>
      <c r="O529" s="279"/>
      <c r="P529" s="279"/>
      <c r="Q529" s="279"/>
      <c r="R529" s="279"/>
      <c r="S529" s="279"/>
      <c r="T529" s="280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81" t="s">
        <v>167</v>
      </c>
      <c r="AU529" s="281" t="s">
        <v>175</v>
      </c>
      <c r="AV529" s="14" t="s">
        <v>88</v>
      </c>
      <c r="AW529" s="14" t="s">
        <v>32</v>
      </c>
      <c r="AX529" s="14" t="s">
        <v>86</v>
      </c>
      <c r="AY529" s="281" t="s">
        <v>158</v>
      </c>
    </row>
    <row r="530" spans="1:65" s="2" customFormat="1" ht="24.15" customHeight="1">
      <c r="A530" s="41"/>
      <c r="B530" s="42"/>
      <c r="C530" s="247" t="s">
        <v>1019</v>
      </c>
      <c r="D530" s="247" t="s">
        <v>161</v>
      </c>
      <c r="E530" s="248" t="s">
        <v>1020</v>
      </c>
      <c r="F530" s="249" t="s">
        <v>1021</v>
      </c>
      <c r="G530" s="250" t="s">
        <v>236</v>
      </c>
      <c r="H530" s="251">
        <v>1</v>
      </c>
      <c r="I530" s="252"/>
      <c r="J530" s="253">
        <f>ROUND(I530*H530,2)</f>
        <v>0</v>
      </c>
      <c r="K530" s="254"/>
      <c r="L530" s="44"/>
      <c r="M530" s="255" t="s">
        <v>1</v>
      </c>
      <c r="N530" s="256" t="s">
        <v>43</v>
      </c>
      <c r="O530" s="94"/>
      <c r="P530" s="257">
        <f>O530*H530</f>
        <v>0</v>
      </c>
      <c r="Q530" s="257">
        <v>0.4417</v>
      </c>
      <c r="R530" s="257">
        <f>Q530*H530</f>
        <v>0.4417</v>
      </c>
      <c r="S530" s="257">
        <v>0</v>
      </c>
      <c r="T530" s="258">
        <f>S530*H530</f>
        <v>0</v>
      </c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R530" s="259" t="s">
        <v>157</v>
      </c>
      <c r="AT530" s="259" t="s">
        <v>161</v>
      </c>
      <c r="AU530" s="259" t="s">
        <v>175</v>
      </c>
      <c r="AY530" s="18" t="s">
        <v>158</v>
      </c>
      <c r="BE530" s="146">
        <f>IF(N530="základní",J530,0)</f>
        <v>0</v>
      </c>
      <c r="BF530" s="146">
        <f>IF(N530="snížená",J530,0)</f>
        <v>0</v>
      </c>
      <c r="BG530" s="146">
        <f>IF(N530="zákl. přenesená",J530,0)</f>
        <v>0</v>
      </c>
      <c r="BH530" s="146">
        <f>IF(N530="sníž. přenesená",J530,0)</f>
        <v>0</v>
      </c>
      <c r="BI530" s="146">
        <f>IF(N530="nulová",J530,0)</f>
        <v>0</v>
      </c>
      <c r="BJ530" s="18" t="s">
        <v>86</v>
      </c>
      <c r="BK530" s="146">
        <f>ROUND(I530*H530,2)</f>
        <v>0</v>
      </c>
      <c r="BL530" s="18" t="s">
        <v>157</v>
      </c>
      <c r="BM530" s="259" t="s">
        <v>1022</v>
      </c>
    </row>
    <row r="531" spans="1:65" s="2" customFormat="1" ht="37.8" customHeight="1">
      <c r="A531" s="41"/>
      <c r="B531" s="42"/>
      <c r="C531" s="293" t="s">
        <v>1023</v>
      </c>
      <c r="D531" s="293" t="s">
        <v>200</v>
      </c>
      <c r="E531" s="294" t="s">
        <v>1024</v>
      </c>
      <c r="F531" s="295" t="s">
        <v>1025</v>
      </c>
      <c r="G531" s="296" t="s">
        <v>236</v>
      </c>
      <c r="H531" s="297">
        <v>1</v>
      </c>
      <c r="I531" s="298"/>
      <c r="J531" s="299">
        <f>ROUND(I531*H531,2)</f>
        <v>0</v>
      </c>
      <c r="K531" s="300"/>
      <c r="L531" s="301"/>
      <c r="M531" s="302" t="s">
        <v>1</v>
      </c>
      <c r="N531" s="303" t="s">
        <v>43</v>
      </c>
      <c r="O531" s="94"/>
      <c r="P531" s="257">
        <f>O531*H531</f>
        <v>0</v>
      </c>
      <c r="Q531" s="257">
        <v>0.01793</v>
      </c>
      <c r="R531" s="257">
        <f>Q531*H531</f>
        <v>0.01793</v>
      </c>
      <c r="S531" s="257">
        <v>0</v>
      </c>
      <c r="T531" s="258">
        <f>S531*H531</f>
        <v>0</v>
      </c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R531" s="259" t="s">
        <v>206</v>
      </c>
      <c r="AT531" s="259" t="s">
        <v>200</v>
      </c>
      <c r="AU531" s="259" t="s">
        <v>175</v>
      </c>
      <c r="AY531" s="18" t="s">
        <v>158</v>
      </c>
      <c r="BE531" s="146">
        <f>IF(N531="základní",J531,0)</f>
        <v>0</v>
      </c>
      <c r="BF531" s="146">
        <f>IF(N531="snížená",J531,0)</f>
        <v>0</v>
      </c>
      <c r="BG531" s="146">
        <f>IF(N531="zákl. přenesená",J531,0)</f>
        <v>0</v>
      </c>
      <c r="BH531" s="146">
        <f>IF(N531="sníž. přenesená",J531,0)</f>
        <v>0</v>
      </c>
      <c r="BI531" s="146">
        <f>IF(N531="nulová",J531,0)</f>
        <v>0</v>
      </c>
      <c r="BJ531" s="18" t="s">
        <v>86</v>
      </c>
      <c r="BK531" s="146">
        <f>ROUND(I531*H531,2)</f>
        <v>0</v>
      </c>
      <c r="BL531" s="18" t="s">
        <v>157</v>
      </c>
      <c r="BM531" s="259" t="s">
        <v>1026</v>
      </c>
    </row>
    <row r="532" spans="1:65" s="2" customFormat="1" ht="24.15" customHeight="1">
      <c r="A532" s="41"/>
      <c r="B532" s="42"/>
      <c r="C532" s="247" t="s">
        <v>1027</v>
      </c>
      <c r="D532" s="247" t="s">
        <v>161</v>
      </c>
      <c r="E532" s="248" t="s">
        <v>919</v>
      </c>
      <c r="F532" s="249" t="s">
        <v>920</v>
      </c>
      <c r="G532" s="250" t="s">
        <v>236</v>
      </c>
      <c r="H532" s="251">
        <v>1</v>
      </c>
      <c r="I532" s="252"/>
      <c r="J532" s="253">
        <f>ROUND(I532*H532,2)</f>
        <v>0</v>
      </c>
      <c r="K532" s="254"/>
      <c r="L532" s="44"/>
      <c r="M532" s="255" t="s">
        <v>1</v>
      </c>
      <c r="N532" s="256" t="s">
        <v>43</v>
      </c>
      <c r="O532" s="94"/>
      <c r="P532" s="257">
        <f>O532*H532</f>
        <v>0</v>
      </c>
      <c r="Q532" s="257">
        <v>0</v>
      </c>
      <c r="R532" s="257">
        <f>Q532*H532</f>
        <v>0</v>
      </c>
      <c r="S532" s="257">
        <v>0</v>
      </c>
      <c r="T532" s="258">
        <f>S532*H532</f>
        <v>0</v>
      </c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R532" s="259" t="s">
        <v>233</v>
      </c>
      <c r="AT532" s="259" t="s">
        <v>161</v>
      </c>
      <c r="AU532" s="259" t="s">
        <v>175</v>
      </c>
      <c r="AY532" s="18" t="s">
        <v>158</v>
      </c>
      <c r="BE532" s="146">
        <f>IF(N532="základní",J532,0)</f>
        <v>0</v>
      </c>
      <c r="BF532" s="146">
        <f>IF(N532="snížená",J532,0)</f>
        <v>0</v>
      </c>
      <c r="BG532" s="146">
        <f>IF(N532="zákl. přenesená",J532,0)</f>
        <v>0</v>
      </c>
      <c r="BH532" s="146">
        <f>IF(N532="sníž. přenesená",J532,0)</f>
        <v>0</v>
      </c>
      <c r="BI532" s="146">
        <f>IF(N532="nulová",J532,0)</f>
        <v>0</v>
      </c>
      <c r="BJ532" s="18" t="s">
        <v>86</v>
      </c>
      <c r="BK532" s="146">
        <f>ROUND(I532*H532,2)</f>
        <v>0</v>
      </c>
      <c r="BL532" s="18" t="s">
        <v>233</v>
      </c>
      <c r="BM532" s="259" t="s">
        <v>1028</v>
      </c>
    </row>
    <row r="533" spans="1:51" s="13" customFormat="1" ht="12">
      <c r="A533" s="13"/>
      <c r="B533" s="260"/>
      <c r="C533" s="261"/>
      <c r="D533" s="262" t="s">
        <v>167</v>
      </c>
      <c r="E533" s="263" t="s">
        <v>1</v>
      </c>
      <c r="F533" s="264" t="s">
        <v>922</v>
      </c>
      <c r="G533" s="261"/>
      <c r="H533" s="263" t="s">
        <v>1</v>
      </c>
      <c r="I533" s="265"/>
      <c r="J533" s="261"/>
      <c r="K533" s="261"/>
      <c r="L533" s="266"/>
      <c r="M533" s="267"/>
      <c r="N533" s="268"/>
      <c r="O533" s="268"/>
      <c r="P533" s="268"/>
      <c r="Q533" s="268"/>
      <c r="R533" s="268"/>
      <c r="S533" s="268"/>
      <c r="T533" s="269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70" t="s">
        <v>167</v>
      </c>
      <c r="AU533" s="270" t="s">
        <v>175</v>
      </c>
      <c r="AV533" s="13" t="s">
        <v>86</v>
      </c>
      <c r="AW533" s="13" t="s">
        <v>32</v>
      </c>
      <c r="AX533" s="13" t="s">
        <v>78</v>
      </c>
      <c r="AY533" s="270" t="s">
        <v>158</v>
      </c>
    </row>
    <row r="534" spans="1:51" s="14" customFormat="1" ht="12">
      <c r="A534" s="14"/>
      <c r="B534" s="271"/>
      <c r="C534" s="272"/>
      <c r="D534" s="262" t="s">
        <v>167</v>
      </c>
      <c r="E534" s="273" t="s">
        <v>1</v>
      </c>
      <c r="F534" s="274" t="s">
        <v>86</v>
      </c>
      <c r="G534" s="272"/>
      <c r="H534" s="275">
        <v>1</v>
      </c>
      <c r="I534" s="276"/>
      <c r="J534" s="272"/>
      <c r="K534" s="272"/>
      <c r="L534" s="277"/>
      <c r="M534" s="278"/>
      <c r="N534" s="279"/>
      <c r="O534" s="279"/>
      <c r="P534" s="279"/>
      <c r="Q534" s="279"/>
      <c r="R534" s="279"/>
      <c r="S534" s="279"/>
      <c r="T534" s="280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81" t="s">
        <v>167</v>
      </c>
      <c r="AU534" s="281" t="s">
        <v>175</v>
      </c>
      <c r="AV534" s="14" t="s">
        <v>88</v>
      </c>
      <c r="AW534" s="14" t="s">
        <v>32</v>
      </c>
      <c r="AX534" s="14" t="s">
        <v>86</v>
      </c>
      <c r="AY534" s="281" t="s">
        <v>158</v>
      </c>
    </row>
    <row r="535" spans="1:65" s="2" customFormat="1" ht="24.15" customHeight="1">
      <c r="A535" s="41"/>
      <c r="B535" s="42"/>
      <c r="C535" s="293" t="s">
        <v>1029</v>
      </c>
      <c r="D535" s="293" t="s">
        <v>200</v>
      </c>
      <c r="E535" s="294" t="s">
        <v>924</v>
      </c>
      <c r="F535" s="295" t="s">
        <v>925</v>
      </c>
      <c r="G535" s="296" t="s">
        <v>236</v>
      </c>
      <c r="H535" s="297">
        <v>1</v>
      </c>
      <c r="I535" s="298"/>
      <c r="J535" s="299">
        <f>ROUND(I535*H535,2)</f>
        <v>0</v>
      </c>
      <c r="K535" s="300"/>
      <c r="L535" s="301"/>
      <c r="M535" s="302" t="s">
        <v>1</v>
      </c>
      <c r="N535" s="303" t="s">
        <v>43</v>
      </c>
      <c r="O535" s="94"/>
      <c r="P535" s="257">
        <f>O535*H535</f>
        <v>0</v>
      </c>
      <c r="Q535" s="257">
        <v>0.077</v>
      </c>
      <c r="R535" s="257">
        <f>Q535*H535</f>
        <v>0.077</v>
      </c>
      <c r="S535" s="257">
        <v>0</v>
      </c>
      <c r="T535" s="258">
        <f>S535*H535</f>
        <v>0</v>
      </c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R535" s="259" t="s">
        <v>420</v>
      </c>
      <c r="AT535" s="259" t="s">
        <v>200</v>
      </c>
      <c r="AU535" s="259" t="s">
        <v>175</v>
      </c>
      <c r="AY535" s="18" t="s">
        <v>158</v>
      </c>
      <c r="BE535" s="146">
        <f>IF(N535="základní",J535,0)</f>
        <v>0</v>
      </c>
      <c r="BF535" s="146">
        <f>IF(N535="snížená",J535,0)</f>
        <v>0</v>
      </c>
      <c r="BG535" s="146">
        <f>IF(N535="zákl. přenesená",J535,0)</f>
        <v>0</v>
      </c>
      <c r="BH535" s="146">
        <f>IF(N535="sníž. přenesená",J535,0)</f>
        <v>0</v>
      </c>
      <c r="BI535" s="146">
        <f>IF(N535="nulová",J535,0)</f>
        <v>0</v>
      </c>
      <c r="BJ535" s="18" t="s">
        <v>86</v>
      </c>
      <c r="BK535" s="146">
        <f>ROUND(I535*H535,2)</f>
        <v>0</v>
      </c>
      <c r="BL535" s="18" t="s">
        <v>233</v>
      </c>
      <c r="BM535" s="259" t="s">
        <v>1030</v>
      </c>
    </row>
    <row r="536" spans="1:51" s="13" customFormat="1" ht="12">
      <c r="A536" s="13"/>
      <c r="B536" s="260"/>
      <c r="C536" s="261"/>
      <c r="D536" s="262" t="s">
        <v>167</v>
      </c>
      <c r="E536" s="263" t="s">
        <v>1</v>
      </c>
      <c r="F536" s="264" t="s">
        <v>927</v>
      </c>
      <c r="G536" s="261"/>
      <c r="H536" s="263" t="s">
        <v>1</v>
      </c>
      <c r="I536" s="265"/>
      <c r="J536" s="261"/>
      <c r="K536" s="261"/>
      <c r="L536" s="266"/>
      <c r="M536" s="267"/>
      <c r="N536" s="268"/>
      <c r="O536" s="268"/>
      <c r="P536" s="268"/>
      <c r="Q536" s="268"/>
      <c r="R536" s="268"/>
      <c r="S536" s="268"/>
      <c r="T536" s="269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70" t="s">
        <v>167</v>
      </c>
      <c r="AU536" s="270" t="s">
        <v>175</v>
      </c>
      <c r="AV536" s="13" t="s">
        <v>86</v>
      </c>
      <c r="AW536" s="13" t="s">
        <v>32</v>
      </c>
      <c r="AX536" s="13" t="s">
        <v>78</v>
      </c>
      <c r="AY536" s="270" t="s">
        <v>158</v>
      </c>
    </row>
    <row r="537" spans="1:51" s="14" customFormat="1" ht="12">
      <c r="A537" s="14"/>
      <c r="B537" s="271"/>
      <c r="C537" s="272"/>
      <c r="D537" s="262" t="s">
        <v>167</v>
      </c>
      <c r="E537" s="273" t="s">
        <v>1</v>
      </c>
      <c r="F537" s="274" t="s">
        <v>86</v>
      </c>
      <c r="G537" s="272"/>
      <c r="H537" s="275">
        <v>1</v>
      </c>
      <c r="I537" s="276"/>
      <c r="J537" s="272"/>
      <c r="K537" s="272"/>
      <c r="L537" s="277"/>
      <c r="M537" s="278"/>
      <c r="N537" s="279"/>
      <c r="O537" s="279"/>
      <c r="P537" s="279"/>
      <c r="Q537" s="279"/>
      <c r="R537" s="279"/>
      <c r="S537" s="279"/>
      <c r="T537" s="280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81" t="s">
        <v>167</v>
      </c>
      <c r="AU537" s="281" t="s">
        <v>175</v>
      </c>
      <c r="AV537" s="14" t="s">
        <v>88</v>
      </c>
      <c r="AW537" s="14" t="s">
        <v>32</v>
      </c>
      <c r="AX537" s="14" t="s">
        <v>86</v>
      </c>
      <c r="AY537" s="281" t="s">
        <v>158</v>
      </c>
    </row>
    <row r="538" spans="1:65" s="2" customFormat="1" ht="14.4" customHeight="1">
      <c r="A538" s="41"/>
      <c r="B538" s="42"/>
      <c r="C538" s="247" t="s">
        <v>1031</v>
      </c>
      <c r="D538" s="247" t="s">
        <v>161</v>
      </c>
      <c r="E538" s="248" t="s">
        <v>929</v>
      </c>
      <c r="F538" s="249" t="s">
        <v>930</v>
      </c>
      <c r="G538" s="250" t="s">
        <v>312</v>
      </c>
      <c r="H538" s="251">
        <v>26.325</v>
      </c>
      <c r="I538" s="252"/>
      <c r="J538" s="253">
        <f>ROUND(I538*H538,2)</f>
        <v>0</v>
      </c>
      <c r="K538" s="254"/>
      <c r="L538" s="44"/>
      <c r="M538" s="255" t="s">
        <v>1</v>
      </c>
      <c r="N538" s="256" t="s">
        <v>43</v>
      </c>
      <c r="O538" s="94"/>
      <c r="P538" s="257">
        <f>O538*H538</f>
        <v>0</v>
      </c>
      <c r="Q538" s="257">
        <v>0.0006</v>
      </c>
      <c r="R538" s="257">
        <f>Q538*H538</f>
        <v>0.015794999999999997</v>
      </c>
      <c r="S538" s="257">
        <v>0</v>
      </c>
      <c r="T538" s="258">
        <f>S538*H538</f>
        <v>0</v>
      </c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R538" s="259" t="s">
        <v>165</v>
      </c>
      <c r="AT538" s="259" t="s">
        <v>161</v>
      </c>
      <c r="AU538" s="259" t="s">
        <v>175</v>
      </c>
      <c r="AY538" s="18" t="s">
        <v>158</v>
      </c>
      <c r="BE538" s="146">
        <f>IF(N538="základní",J538,0)</f>
        <v>0</v>
      </c>
      <c r="BF538" s="146">
        <f>IF(N538="snížená",J538,0)</f>
        <v>0</v>
      </c>
      <c r="BG538" s="146">
        <f>IF(N538="zákl. přenesená",J538,0)</f>
        <v>0</v>
      </c>
      <c r="BH538" s="146">
        <f>IF(N538="sníž. přenesená",J538,0)</f>
        <v>0</v>
      </c>
      <c r="BI538" s="146">
        <f>IF(N538="nulová",J538,0)</f>
        <v>0</v>
      </c>
      <c r="BJ538" s="18" t="s">
        <v>86</v>
      </c>
      <c r="BK538" s="146">
        <f>ROUND(I538*H538,2)</f>
        <v>0</v>
      </c>
      <c r="BL538" s="18" t="s">
        <v>165</v>
      </c>
      <c r="BM538" s="259" t="s">
        <v>1032</v>
      </c>
    </row>
    <row r="539" spans="1:51" s="14" customFormat="1" ht="12">
      <c r="A539" s="14"/>
      <c r="B539" s="271"/>
      <c r="C539" s="272"/>
      <c r="D539" s="262" t="s">
        <v>167</v>
      </c>
      <c r="E539" s="273" t="s">
        <v>1</v>
      </c>
      <c r="F539" s="274" t="s">
        <v>324</v>
      </c>
      <c r="G539" s="272"/>
      <c r="H539" s="275">
        <v>26.325</v>
      </c>
      <c r="I539" s="276"/>
      <c r="J539" s="272"/>
      <c r="K539" s="272"/>
      <c r="L539" s="277"/>
      <c r="M539" s="278"/>
      <c r="N539" s="279"/>
      <c r="O539" s="279"/>
      <c r="P539" s="279"/>
      <c r="Q539" s="279"/>
      <c r="R539" s="279"/>
      <c r="S539" s="279"/>
      <c r="T539" s="280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81" t="s">
        <v>167</v>
      </c>
      <c r="AU539" s="281" t="s">
        <v>175</v>
      </c>
      <c r="AV539" s="14" t="s">
        <v>88</v>
      </c>
      <c r="AW539" s="14" t="s">
        <v>32</v>
      </c>
      <c r="AX539" s="14" t="s">
        <v>86</v>
      </c>
      <c r="AY539" s="281" t="s">
        <v>158</v>
      </c>
    </row>
    <row r="540" spans="1:65" s="2" customFormat="1" ht="14.4" customHeight="1">
      <c r="A540" s="41"/>
      <c r="B540" s="42"/>
      <c r="C540" s="293" t="s">
        <v>1033</v>
      </c>
      <c r="D540" s="293" t="s">
        <v>200</v>
      </c>
      <c r="E540" s="294" t="s">
        <v>934</v>
      </c>
      <c r="F540" s="295" t="s">
        <v>935</v>
      </c>
      <c r="G540" s="296" t="s">
        <v>312</v>
      </c>
      <c r="H540" s="297">
        <v>28.958</v>
      </c>
      <c r="I540" s="298"/>
      <c r="J540" s="299">
        <f>ROUND(I540*H540,2)</f>
        <v>0</v>
      </c>
      <c r="K540" s="300"/>
      <c r="L540" s="301"/>
      <c r="M540" s="302" t="s">
        <v>1</v>
      </c>
      <c r="N540" s="303" t="s">
        <v>43</v>
      </c>
      <c r="O540" s="94"/>
      <c r="P540" s="257">
        <f>O540*H540</f>
        <v>0</v>
      </c>
      <c r="Q540" s="257">
        <v>0.0021</v>
      </c>
      <c r="R540" s="257">
        <f>Q540*H540</f>
        <v>0.06081179999999999</v>
      </c>
      <c r="S540" s="257">
        <v>0</v>
      </c>
      <c r="T540" s="258">
        <f>S540*H540</f>
        <v>0</v>
      </c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R540" s="259" t="s">
        <v>165</v>
      </c>
      <c r="AT540" s="259" t="s">
        <v>200</v>
      </c>
      <c r="AU540" s="259" t="s">
        <v>175</v>
      </c>
      <c r="AY540" s="18" t="s">
        <v>158</v>
      </c>
      <c r="BE540" s="146">
        <f>IF(N540="základní",J540,0)</f>
        <v>0</v>
      </c>
      <c r="BF540" s="146">
        <f>IF(N540="snížená",J540,0)</f>
        <v>0</v>
      </c>
      <c r="BG540" s="146">
        <f>IF(N540="zákl. přenesená",J540,0)</f>
        <v>0</v>
      </c>
      <c r="BH540" s="146">
        <f>IF(N540="sníž. přenesená",J540,0)</f>
        <v>0</v>
      </c>
      <c r="BI540" s="146">
        <f>IF(N540="nulová",J540,0)</f>
        <v>0</v>
      </c>
      <c r="BJ540" s="18" t="s">
        <v>86</v>
      </c>
      <c r="BK540" s="146">
        <f>ROUND(I540*H540,2)</f>
        <v>0</v>
      </c>
      <c r="BL540" s="18" t="s">
        <v>165</v>
      </c>
      <c r="BM540" s="259" t="s">
        <v>1034</v>
      </c>
    </row>
    <row r="541" spans="1:51" s="14" customFormat="1" ht="12">
      <c r="A541" s="14"/>
      <c r="B541" s="271"/>
      <c r="C541" s="272"/>
      <c r="D541" s="262" t="s">
        <v>167</v>
      </c>
      <c r="E541" s="272"/>
      <c r="F541" s="274" t="s">
        <v>1035</v>
      </c>
      <c r="G541" s="272"/>
      <c r="H541" s="275">
        <v>28.958</v>
      </c>
      <c r="I541" s="276"/>
      <c r="J541" s="272"/>
      <c r="K541" s="272"/>
      <c r="L541" s="277"/>
      <c r="M541" s="278"/>
      <c r="N541" s="279"/>
      <c r="O541" s="279"/>
      <c r="P541" s="279"/>
      <c r="Q541" s="279"/>
      <c r="R541" s="279"/>
      <c r="S541" s="279"/>
      <c r="T541" s="280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81" t="s">
        <v>167</v>
      </c>
      <c r="AU541" s="281" t="s">
        <v>175</v>
      </c>
      <c r="AV541" s="14" t="s">
        <v>88</v>
      </c>
      <c r="AW541" s="14" t="s">
        <v>4</v>
      </c>
      <c r="AX541" s="14" t="s">
        <v>86</v>
      </c>
      <c r="AY541" s="281" t="s">
        <v>158</v>
      </c>
    </row>
    <row r="542" spans="1:65" s="2" customFormat="1" ht="24.15" customHeight="1">
      <c r="A542" s="41"/>
      <c r="B542" s="42"/>
      <c r="C542" s="247" t="s">
        <v>1036</v>
      </c>
      <c r="D542" s="247" t="s">
        <v>161</v>
      </c>
      <c r="E542" s="248" t="s">
        <v>1037</v>
      </c>
      <c r="F542" s="249" t="s">
        <v>1038</v>
      </c>
      <c r="G542" s="250" t="s">
        <v>312</v>
      </c>
      <c r="H542" s="251">
        <v>43.875</v>
      </c>
      <c r="I542" s="252"/>
      <c r="J542" s="253">
        <f>ROUND(I542*H542,2)</f>
        <v>0</v>
      </c>
      <c r="K542" s="254"/>
      <c r="L542" s="44"/>
      <c r="M542" s="255" t="s">
        <v>1</v>
      </c>
      <c r="N542" s="256" t="s">
        <v>43</v>
      </c>
      <c r="O542" s="94"/>
      <c r="P542" s="257">
        <f>O542*H542</f>
        <v>0</v>
      </c>
      <c r="Q542" s="257">
        <v>0.0002</v>
      </c>
      <c r="R542" s="257">
        <f>Q542*H542</f>
        <v>0.008775</v>
      </c>
      <c r="S542" s="257">
        <v>0</v>
      </c>
      <c r="T542" s="258">
        <f>S542*H542</f>
        <v>0</v>
      </c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R542" s="259" t="s">
        <v>233</v>
      </c>
      <c r="AT542" s="259" t="s">
        <v>161</v>
      </c>
      <c r="AU542" s="259" t="s">
        <v>175</v>
      </c>
      <c r="AY542" s="18" t="s">
        <v>158</v>
      </c>
      <c r="BE542" s="146">
        <f>IF(N542="základní",J542,0)</f>
        <v>0</v>
      </c>
      <c r="BF542" s="146">
        <f>IF(N542="snížená",J542,0)</f>
        <v>0</v>
      </c>
      <c r="BG542" s="146">
        <f>IF(N542="zákl. přenesená",J542,0)</f>
        <v>0</v>
      </c>
      <c r="BH542" s="146">
        <f>IF(N542="sníž. přenesená",J542,0)</f>
        <v>0</v>
      </c>
      <c r="BI542" s="146">
        <f>IF(N542="nulová",J542,0)</f>
        <v>0</v>
      </c>
      <c r="BJ542" s="18" t="s">
        <v>86</v>
      </c>
      <c r="BK542" s="146">
        <f>ROUND(I542*H542,2)</f>
        <v>0</v>
      </c>
      <c r="BL542" s="18" t="s">
        <v>233</v>
      </c>
      <c r="BM542" s="259" t="s">
        <v>1039</v>
      </c>
    </row>
    <row r="543" spans="1:51" s="14" customFormat="1" ht="12">
      <c r="A543" s="14"/>
      <c r="B543" s="271"/>
      <c r="C543" s="272"/>
      <c r="D543" s="262" t="s">
        <v>167</v>
      </c>
      <c r="E543" s="273" t="s">
        <v>310</v>
      </c>
      <c r="F543" s="274" t="s">
        <v>1040</v>
      </c>
      <c r="G543" s="272"/>
      <c r="H543" s="275">
        <v>43.875</v>
      </c>
      <c r="I543" s="276"/>
      <c r="J543" s="272"/>
      <c r="K543" s="272"/>
      <c r="L543" s="277"/>
      <c r="M543" s="278"/>
      <c r="N543" s="279"/>
      <c r="O543" s="279"/>
      <c r="P543" s="279"/>
      <c r="Q543" s="279"/>
      <c r="R543" s="279"/>
      <c r="S543" s="279"/>
      <c r="T543" s="280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81" t="s">
        <v>167</v>
      </c>
      <c r="AU543" s="281" t="s">
        <v>175</v>
      </c>
      <c r="AV543" s="14" t="s">
        <v>88</v>
      </c>
      <c r="AW543" s="14" t="s">
        <v>32</v>
      </c>
      <c r="AX543" s="14" t="s">
        <v>86</v>
      </c>
      <c r="AY543" s="281" t="s">
        <v>158</v>
      </c>
    </row>
    <row r="544" spans="1:65" s="2" customFormat="1" ht="24.15" customHeight="1">
      <c r="A544" s="41"/>
      <c r="B544" s="42"/>
      <c r="C544" s="247" t="s">
        <v>517</v>
      </c>
      <c r="D544" s="247" t="s">
        <v>161</v>
      </c>
      <c r="E544" s="248" t="s">
        <v>939</v>
      </c>
      <c r="F544" s="249" t="s">
        <v>940</v>
      </c>
      <c r="G544" s="250" t="s">
        <v>312</v>
      </c>
      <c r="H544" s="251">
        <v>43.875</v>
      </c>
      <c r="I544" s="252"/>
      <c r="J544" s="253">
        <f>ROUND(I544*H544,2)</f>
        <v>0</v>
      </c>
      <c r="K544" s="254"/>
      <c r="L544" s="44"/>
      <c r="M544" s="255" t="s">
        <v>1</v>
      </c>
      <c r="N544" s="256" t="s">
        <v>43</v>
      </c>
      <c r="O544" s="94"/>
      <c r="P544" s="257">
        <f>O544*H544</f>
        <v>0</v>
      </c>
      <c r="Q544" s="257">
        <v>0.00026</v>
      </c>
      <c r="R544" s="257">
        <f>Q544*H544</f>
        <v>0.0114075</v>
      </c>
      <c r="S544" s="257">
        <v>0</v>
      </c>
      <c r="T544" s="258">
        <f>S544*H544</f>
        <v>0</v>
      </c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R544" s="259" t="s">
        <v>233</v>
      </c>
      <c r="AT544" s="259" t="s">
        <v>161</v>
      </c>
      <c r="AU544" s="259" t="s">
        <v>175</v>
      </c>
      <c r="AY544" s="18" t="s">
        <v>158</v>
      </c>
      <c r="BE544" s="146">
        <f>IF(N544="základní",J544,0)</f>
        <v>0</v>
      </c>
      <c r="BF544" s="146">
        <f>IF(N544="snížená",J544,0)</f>
        <v>0</v>
      </c>
      <c r="BG544" s="146">
        <f>IF(N544="zákl. přenesená",J544,0)</f>
        <v>0</v>
      </c>
      <c r="BH544" s="146">
        <f>IF(N544="sníž. přenesená",J544,0)</f>
        <v>0</v>
      </c>
      <c r="BI544" s="146">
        <f>IF(N544="nulová",J544,0)</f>
        <v>0</v>
      </c>
      <c r="BJ544" s="18" t="s">
        <v>86</v>
      </c>
      <c r="BK544" s="146">
        <f>ROUND(I544*H544,2)</f>
        <v>0</v>
      </c>
      <c r="BL544" s="18" t="s">
        <v>233</v>
      </c>
      <c r="BM544" s="259" t="s">
        <v>1041</v>
      </c>
    </row>
    <row r="545" spans="1:51" s="14" customFormat="1" ht="12">
      <c r="A545" s="14"/>
      <c r="B545" s="271"/>
      <c r="C545" s="272"/>
      <c r="D545" s="262" t="s">
        <v>167</v>
      </c>
      <c r="E545" s="273" t="s">
        <v>1</v>
      </c>
      <c r="F545" s="274" t="s">
        <v>310</v>
      </c>
      <c r="G545" s="272"/>
      <c r="H545" s="275">
        <v>43.875</v>
      </c>
      <c r="I545" s="276"/>
      <c r="J545" s="272"/>
      <c r="K545" s="272"/>
      <c r="L545" s="277"/>
      <c r="M545" s="278"/>
      <c r="N545" s="279"/>
      <c r="O545" s="279"/>
      <c r="P545" s="279"/>
      <c r="Q545" s="279"/>
      <c r="R545" s="279"/>
      <c r="S545" s="279"/>
      <c r="T545" s="280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81" t="s">
        <v>167</v>
      </c>
      <c r="AU545" s="281" t="s">
        <v>175</v>
      </c>
      <c r="AV545" s="14" t="s">
        <v>88</v>
      </c>
      <c r="AW545" s="14" t="s">
        <v>32</v>
      </c>
      <c r="AX545" s="14" t="s">
        <v>86</v>
      </c>
      <c r="AY545" s="281" t="s">
        <v>158</v>
      </c>
    </row>
    <row r="546" spans="1:65" s="2" customFormat="1" ht="24.15" customHeight="1">
      <c r="A546" s="41"/>
      <c r="B546" s="42"/>
      <c r="C546" s="247" t="s">
        <v>1042</v>
      </c>
      <c r="D546" s="247" t="s">
        <v>161</v>
      </c>
      <c r="E546" s="248" t="s">
        <v>1043</v>
      </c>
      <c r="F546" s="249" t="s">
        <v>1044</v>
      </c>
      <c r="G546" s="250" t="s">
        <v>236</v>
      </c>
      <c r="H546" s="251">
        <v>1</v>
      </c>
      <c r="I546" s="252"/>
      <c r="J546" s="253">
        <f>ROUND(I546*H546,2)</f>
        <v>0</v>
      </c>
      <c r="K546" s="254"/>
      <c r="L546" s="44"/>
      <c r="M546" s="255" t="s">
        <v>1</v>
      </c>
      <c r="N546" s="256" t="s">
        <v>43</v>
      </c>
      <c r="O546" s="94"/>
      <c r="P546" s="257">
        <f>O546*H546</f>
        <v>0</v>
      </c>
      <c r="Q546" s="257">
        <v>0</v>
      </c>
      <c r="R546" s="257">
        <f>Q546*H546</f>
        <v>0</v>
      </c>
      <c r="S546" s="257">
        <v>0</v>
      </c>
      <c r="T546" s="258">
        <f>S546*H546</f>
        <v>0</v>
      </c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R546" s="259" t="s">
        <v>157</v>
      </c>
      <c r="AT546" s="259" t="s">
        <v>161</v>
      </c>
      <c r="AU546" s="259" t="s">
        <v>175</v>
      </c>
      <c r="AY546" s="18" t="s">
        <v>158</v>
      </c>
      <c r="BE546" s="146">
        <f>IF(N546="základní",J546,0)</f>
        <v>0</v>
      </c>
      <c r="BF546" s="146">
        <f>IF(N546="snížená",J546,0)</f>
        <v>0</v>
      </c>
      <c r="BG546" s="146">
        <f>IF(N546="zákl. přenesená",J546,0)</f>
        <v>0</v>
      </c>
      <c r="BH546" s="146">
        <f>IF(N546="sníž. přenesená",J546,0)</f>
        <v>0</v>
      </c>
      <c r="BI546" s="146">
        <f>IF(N546="nulová",J546,0)</f>
        <v>0</v>
      </c>
      <c r="BJ546" s="18" t="s">
        <v>86</v>
      </c>
      <c r="BK546" s="146">
        <f>ROUND(I546*H546,2)</f>
        <v>0</v>
      </c>
      <c r="BL546" s="18" t="s">
        <v>157</v>
      </c>
      <c r="BM546" s="259" t="s">
        <v>1045</v>
      </c>
    </row>
    <row r="547" spans="1:65" s="2" customFormat="1" ht="24.15" customHeight="1">
      <c r="A547" s="41"/>
      <c r="B547" s="42"/>
      <c r="C547" s="247" t="s">
        <v>1046</v>
      </c>
      <c r="D547" s="247" t="s">
        <v>161</v>
      </c>
      <c r="E547" s="248" t="s">
        <v>1047</v>
      </c>
      <c r="F547" s="249" t="s">
        <v>1048</v>
      </c>
      <c r="G547" s="250" t="s">
        <v>236</v>
      </c>
      <c r="H547" s="251">
        <v>10</v>
      </c>
      <c r="I547" s="252"/>
      <c r="J547" s="253">
        <f>ROUND(I547*H547,2)</f>
        <v>0</v>
      </c>
      <c r="K547" s="254"/>
      <c r="L547" s="44"/>
      <c r="M547" s="255" t="s">
        <v>1</v>
      </c>
      <c r="N547" s="256" t="s">
        <v>43</v>
      </c>
      <c r="O547" s="94"/>
      <c r="P547" s="257">
        <f>O547*H547</f>
        <v>0</v>
      </c>
      <c r="Q547" s="257">
        <v>0</v>
      </c>
      <c r="R547" s="257">
        <f>Q547*H547</f>
        <v>0</v>
      </c>
      <c r="S547" s="257">
        <v>0</v>
      </c>
      <c r="T547" s="258">
        <f>S547*H547</f>
        <v>0</v>
      </c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R547" s="259" t="s">
        <v>157</v>
      </c>
      <c r="AT547" s="259" t="s">
        <v>161</v>
      </c>
      <c r="AU547" s="259" t="s">
        <v>175</v>
      </c>
      <c r="AY547" s="18" t="s">
        <v>158</v>
      </c>
      <c r="BE547" s="146">
        <f>IF(N547="základní",J547,0)</f>
        <v>0</v>
      </c>
      <c r="BF547" s="146">
        <f>IF(N547="snížená",J547,0)</f>
        <v>0</v>
      </c>
      <c r="BG547" s="146">
        <f>IF(N547="zákl. přenesená",J547,0)</f>
        <v>0</v>
      </c>
      <c r="BH547" s="146">
        <f>IF(N547="sníž. přenesená",J547,0)</f>
        <v>0</v>
      </c>
      <c r="BI547" s="146">
        <f>IF(N547="nulová",J547,0)</f>
        <v>0</v>
      </c>
      <c r="BJ547" s="18" t="s">
        <v>86</v>
      </c>
      <c r="BK547" s="146">
        <f>ROUND(I547*H547,2)</f>
        <v>0</v>
      </c>
      <c r="BL547" s="18" t="s">
        <v>157</v>
      </c>
      <c r="BM547" s="259" t="s">
        <v>1049</v>
      </c>
    </row>
    <row r="548" spans="1:63" s="12" customFormat="1" ht="22.8" customHeight="1">
      <c r="A548" s="12"/>
      <c r="B548" s="231"/>
      <c r="C548" s="232"/>
      <c r="D548" s="233" t="s">
        <v>77</v>
      </c>
      <c r="E548" s="245" t="s">
        <v>1050</v>
      </c>
      <c r="F548" s="245" t="s">
        <v>1051</v>
      </c>
      <c r="G548" s="232"/>
      <c r="H548" s="232"/>
      <c r="I548" s="235"/>
      <c r="J548" s="246">
        <f>BK548</f>
        <v>0</v>
      </c>
      <c r="K548" s="232"/>
      <c r="L548" s="237"/>
      <c r="M548" s="238"/>
      <c r="N548" s="239"/>
      <c r="O548" s="239"/>
      <c r="P548" s="240">
        <f>SUM(P549:P554)</f>
        <v>0</v>
      </c>
      <c r="Q548" s="239"/>
      <c r="R548" s="240">
        <f>SUM(R549:R554)</f>
        <v>0</v>
      </c>
      <c r="S548" s="239"/>
      <c r="T548" s="241">
        <f>SUM(T549:T554)</f>
        <v>0</v>
      </c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R548" s="242" t="s">
        <v>86</v>
      </c>
      <c r="AT548" s="243" t="s">
        <v>77</v>
      </c>
      <c r="AU548" s="243" t="s">
        <v>86</v>
      </c>
      <c r="AY548" s="242" t="s">
        <v>158</v>
      </c>
      <c r="BK548" s="244">
        <f>SUM(BK549:BK554)</f>
        <v>0</v>
      </c>
    </row>
    <row r="549" spans="1:65" s="2" customFormat="1" ht="24.15" customHeight="1">
      <c r="A549" s="41"/>
      <c r="B549" s="42"/>
      <c r="C549" s="247" t="s">
        <v>1052</v>
      </c>
      <c r="D549" s="247" t="s">
        <v>161</v>
      </c>
      <c r="E549" s="248" t="s">
        <v>1053</v>
      </c>
      <c r="F549" s="249" t="s">
        <v>1054</v>
      </c>
      <c r="G549" s="250" t="s">
        <v>236</v>
      </c>
      <c r="H549" s="251">
        <v>3</v>
      </c>
      <c r="I549" s="252"/>
      <c r="J549" s="253">
        <f>ROUND(I549*H549,2)</f>
        <v>0</v>
      </c>
      <c r="K549" s="254"/>
      <c r="L549" s="44"/>
      <c r="M549" s="255" t="s">
        <v>1</v>
      </c>
      <c r="N549" s="256" t="s">
        <v>43</v>
      </c>
      <c r="O549" s="94"/>
      <c r="P549" s="257">
        <f>O549*H549</f>
        <v>0</v>
      </c>
      <c r="Q549" s="257">
        <v>0</v>
      </c>
      <c r="R549" s="257">
        <f>Q549*H549</f>
        <v>0</v>
      </c>
      <c r="S549" s="257">
        <v>0</v>
      </c>
      <c r="T549" s="258">
        <f>S549*H549</f>
        <v>0</v>
      </c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R549" s="259" t="s">
        <v>233</v>
      </c>
      <c r="AT549" s="259" t="s">
        <v>161</v>
      </c>
      <c r="AU549" s="259" t="s">
        <v>88</v>
      </c>
      <c r="AY549" s="18" t="s">
        <v>158</v>
      </c>
      <c r="BE549" s="146">
        <f>IF(N549="základní",J549,0)</f>
        <v>0</v>
      </c>
      <c r="BF549" s="146">
        <f>IF(N549="snížená",J549,0)</f>
        <v>0</v>
      </c>
      <c r="BG549" s="146">
        <f>IF(N549="zákl. přenesená",J549,0)</f>
        <v>0</v>
      </c>
      <c r="BH549" s="146">
        <f>IF(N549="sníž. přenesená",J549,0)</f>
        <v>0</v>
      </c>
      <c r="BI549" s="146">
        <f>IF(N549="nulová",J549,0)</f>
        <v>0</v>
      </c>
      <c r="BJ549" s="18" t="s">
        <v>86</v>
      </c>
      <c r="BK549" s="146">
        <f>ROUND(I549*H549,2)</f>
        <v>0</v>
      </c>
      <c r="BL549" s="18" t="s">
        <v>233</v>
      </c>
      <c r="BM549" s="259" t="s">
        <v>1055</v>
      </c>
    </row>
    <row r="550" spans="1:65" s="2" customFormat="1" ht="14.4" customHeight="1">
      <c r="A550" s="41"/>
      <c r="B550" s="42"/>
      <c r="C550" s="247" t="s">
        <v>1056</v>
      </c>
      <c r="D550" s="247" t="s">
        <v>161</v>
      </c>
      <c r="E550" s="248" t="s">
        <v>1057</v>
      </c>
      <c r="F550" s="249" t="s">
        <v>1058</v>
      </c>
      <c r="G550" s="250" t="s">
        <v>183</v>
      </c>
      <c r="H550" s="251">
        <v>1</v>
      </c>
      <c r="I550" s="252"/>
      <c r="J550" s="253">
        <f>ROUND(I550*H550,2)</f>
        <v>0</v>
      </c>
      <c r="K550" s="254"/>
      <c r="L550" s="44"/>
      <c r="M550" s="255" t="s">
        <v>1</v>
      </c>
      <c r="N550" s="256" t="s">
        <v>43</v>
      </c>
      <c r="O550" s="94"/>
      <c r="P550" s="257">
        <f>O550*H550</f>
        <v>0</v>
      </c>
      <c r="Q550" s="257">
        <v>0</v>
      </c>
      <c r="R550" s="257">
        <f>Q550*H550</f>
        <v>0</v>
      </c>
      <c r="S550" s="257">
        <v>0</v>
      </c>
      <c r="T550" s="258">
        <f>S550*H550</f>
        <v>0</v>
      </c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R550" s="259" t="s">
        <v>233</v>
      </c>
      <c r="AT550" s="259" t="s">
        <v>161</v>
      </c>
      <c r="AU550" s="259" t="s">
        <v>88</v>
      </c>
      <c r="AY550" s="18" t="s">
        <v>158</v>
      </c>
      <c r="BE550" s="146">
        <f>IF(N550="základní",J550,0)</f>
        <v>0</v>
      </c>
      <c r="BF550" s="146">
        <f>IF(N550="snížená",J550,0)</f>
        <v>0</v>
      </c>
      <c r="BG550" s="146">
        <f>IF(N550="zákl. přenesená",J550,0)</f>
        <v>0</v>
      </c>
      <c r="BH550" s="146">
        <f>IF(N550="sníž. přenesená",J550,0)</f>
        <v>0</v>
      </c>
      <c r="BI550" s="146">
        <f>IF(N550="nulová",J550,0)</f>
        <v>0</v>
      </c>
      <c r="BJ550" s="18" t="s">
        <v>86</v>
      </c>
      <c r="BK550" s="146">
        <f>ROUND(I550*H550,2)</f>
        <v>0</v>
      </c>
      <c r="BL550" s="18" t="s">
        <v>233</v>
      </c>
      <c r="BM550" s="259" t="s">
        <v>1059</v>
      </c>
    </row>
    <row r="551" spans="1:51" s="13" customFormat="1" ht="12">
      <c r="A551" s="13"/>
      <c r="B551" s="260"/>
      <c r="C551" s="261"/>
      <c r="D551" s="262" t="s">
        <v>167</v>
      </c>
      <c r="E551" s="263" t="s">
        <v>1</v>
      </c>
      <c r="F551" s="264" t="s">
        <v>1060</v>
      </c>
      <c r="G551" s="261"/>
      <c r="H551" s="263" t="s">
        <v>1</v>
      </c>
      <c r="I551" s="265"/>
      <c r="J551" s="261"/>
      <c r="K551" s="261"/>
      <c r="L551" s="266"/>
      <c r="M551" s="267"/>
      <c r="N551" s="268"/>
      <c r="O551" s="268"/>
      <c r="P551" s="268"/>
      <c r="Q551" s="268"/>
      <c r="R551" s="268"/>
      <c r="S551" s="268"/>
      <c r="T551" s="269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70" t="s">
        <v>167</v>
      </c>
      <c r="AU551" s="270" t="s">
        <v>88</v>
      </c>
      <c r="AV551" s="13" t="s">
        <v>86</v>
      </c>
      <c r="AW551" s="13" t="s">
        <v>32</v>
      </c>
      <c r="AX551" s="13" t="s">
        <v>78</v>
      </c>
      <c r="AY551" s="270" t="s">
        <v>158</v>
      </c>
    </row>
    <row r="552" spans="1:51" s="13" customFormat="1" ht="12">
      <c r="A552" s="13"/>
      <c r="B552" s="260"/>
      <c r="C552" s="261"/>
      <c r="D552" s="262" t="s">
        <v>167</v>
      </c>
      <c r="E552" s="263" t="s">
        <v>1</v>
      </c>
      <c r="F552" s="264" t="s">
        <v>1061</v>
      </c>
      <c r="G552" s="261"/>
      <c r="H552" s="263" t="s">
        <v>1</v>
      </c>
      <c r="I552" s="265"/>
      <c r="J552" s="261"/>
      <c r="K552" s="261"/>
      <c r="L552" s="266"/>
      <c r="M552" s="267"/>
      <c r="N552" s="268"/>
      <c r="O552" s="268"/>
      <c r="P552" s="268"/>
      <c r="Q552" s="268"/>
      <c r="R552" s="268"/>
      <c r="S552" s="268"/>
      <c r="T552" s="269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70" t="s">
        <v>167</v>
      </c>
      <c r="AU552" s="270" t="s">
        <v>88</v>
      </c>
      <c r="AV552" s="13" t="s">
        <v>86</v>
      </c>
      <c r="AW552" s="13" t="s">
        <v>32</v>
      </c>
      <c r="AX552" s="13" t="s">
        <v>78</v>
      </c>
      <c r="AY552" s="270" t="s">
        <v>158</v>
      </c>
    </row>
    <row r="553" spans="1:51" s="14" customFormat="1" ht="12">
      <c r="A553" s="14"/>
      <c r="B553" s="271"/>
      <c r="C553" s="272"/>
      <c r="D553" s="262" t="s">
        <v>167</v>
      </c>
      <c r="E553" s="273" t="s">
        <v>1</v>
      </c>
      <c r="F553" s="274" t="s">
        <v>86</v>
      </c>
      <c r="G553" s="272"/>
      <c r="H553" s="275">
        <v>1</v>
      </c>
      <c r="I553" s="276"/>
      <c r="J553" s="272"/>
      <c r="K553" s="272"/>
      <c r="L553" s="277"/>
      <c r="M553" s="278"/>
      <c r="N553" s="279"/>
      <c r="O553" s="279"/>
      <c r="P553" s="279"/>
      <c r="Q553" s="279"/>
      <c r="R553" s="279"/>
      <c r="S553" s="279"/>
      <c r="T553" s="280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81" t="s">
        <v>167</v>
      </c>
      <c r="AU553" s="281" t="s">
        <v>88</v>
      </c>
      <c r="AV553" s="14" t="s">
        <v>88</v>
      </c>
      <c r="AW553" s="14" t="s">
        <v>32</v>
      </c>
      <c r="AX553" s="14" t="s">
        <v>78</v>
      </c>
      <c r="AY553" s="281" t="s">
        <v>158</v>
      </c>
    </row>
    <row r="554" spans="1:51" s="15" customFormat="1" ht="12">
      <c r="A554" s="15"/>
      <c r="B554" s="282"/>
      <c r="C554" s="283"/>
      <c r="D554" s="262" t="s">
        <v>167</v>
      </c>
      <c r="E554" s="284" t="s">
        <v>1</v>
      </c>
      <c r="F554" s="285" t="s">
        <v>198</v>
      </c>
      <c r="G554" s="283"/>
      <c r="H554" s="286">
        <v>1</v>
      </c>
      <c r="I554" s="287"/>
      <c r="J554" s="283"/>
      <c r="K554" s="283"/>
      <c r="L554" s="288"/>
      <c r="M554" s="289"/>
      <c r="N554" s="290"/>
      <c r="O554" s="290"/>
      <c r="P554" s="290"/>
      <c r="Q554" s="290"/>
      <c r="R554" s="290"/>
      <c r="S554" s="290"/>
      <c r="T554" s="291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T554" s="292" t="s">
        <v>167</v>
      </c>
      <c r="AU554" s="292" t="s">
        <v>88</v>
      </c>
      <c r="AV554" s="15" t="s">
        <v>157</v>
      </c>
      <c r="AW554" s="15" t="s">
        <v>32</v>
      </c>
      <c r="AX554" s="15" t="s">
        <v>86</v>
      </c>
      <c r="AY554" s="292" t="s">
        <v>158</v>
      </c>
    </row>
    <row r="555" spans="1:63" s="12" customFormat="1" ht="22.8" customHeight="1">
      <c r="A555" s="12"/>
      <c r="B555" s="231"/>
      <c r="C555" s="232"/>
      <c r="D555" s="233" t="s">
        <v>77</v>
      </c>
      <c r="E555" s="245" t="s">
        <v>1062</v>
      </c>
      <c r="F555" s="245" t="s">
        <v>1063</v>
      </c>
      <c r="G555" s="232"/>
      <c r="H555" s="232"/>
      <c r="I555" s="235"/>
      <c r="J555" s="246">
        <f>BK555</f>
        <v>0</v>
      </c>
      <c r="K555" s="232"/>
      <c r="L555" s="237"/>
      <c r="M555" s="238"/>
      <c r="N555" s="239"/>
      <c r="O555" s="239"/>
      <c r="P555" s="240">
        <f>SUM(P556:P563)</f>
        <v>0</v>
      </c>
      <c r="Q555" s="239"/>
      <c r="R555" s="240">
        <f>SUM(R556:R563)</f>
        <v>0</v>
      </c>
      <c r="S555" s="239"/>
      <c r="T555" s="241">
        <f>SUM(T556:T563)</f>
        <v>0</v>
      </c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R555" s="242" t="s">
        <v>86</v>
      </c>
      <c r="AT555" s="243" t="s">
        <v>77</v>
      </c>
      <c r="AU555" s="243" t="s">
        <v>86</v>
      </c>
      <c r="AY555" s="242" t="s">
        <v>158</v>
      </c>
      <c r="BK555" s="244">
        <f>SUM(BK556:BK563)</f>
        <v>0</v>
      </c>
    </row>
    <row r="556" spans="1:65" s="2" customFormat="1" ht="24.15" customHeight="1">
      <c r="A556" s="41"/>
      <c r="B556" s="42"/>
      <c r="C556" s="247" t="s">
        <v>306</v>
      </c>
      <c r="D556" s="247" t="s">
        <v>161</v>
      </c>
      <c r="E556" s="248" t="s">
        <v>1064</v>
      </c>
      <c r="F556" s="249" t="s">
        <v>1065</v>
      </c>
      <c r="G556" s="250" t="s">
        <v>183</v>
      </c>
      <c r="H556" s="251">
        <v>3</v>
      </c>
      <c r="I556" s="252"/>
      <c r="J556" s="253">
        <f>ROUND(I556*H556,2)</f>
        <v>0</v>
      </c>
      <c r="K556" s="254"/>
      <c r="L556" s="44"/>
      <c r="M556" s="255" t="s">
        <v>1</v>
      </c>
      <c r="N556" s="256" t="s">
        <v>43</v>
      </c>
      <c r="O556" s="94"/>
      <c r="P556" s="257">
        <f>O556*H556</f>
        <v>0</v>
      </c>
      <c r="Q556" s="257">
        <v>0</v>
      </c>
      <c r="R556" s="257">
        <f>Q556*H556</f>
        <v>0</v>
      </c>
      <c r="S556" s="257">
        <v>0</v>
      </c>
      <c r="T556" s="258">
        <f>S556*H556</f>
        <v>0</v>
      </c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R556" s="259" t="s">
        <v>157</v>
      </c>
      <c r="AT556" s="259" t="s">
        <v>161</v>
      </c>
      <c r="AU556" s="259" t="s">
        <v>88</v>
      </c>
      <c r="AY556" s="18" t="s">
        <v>158</v>
      </c>
      <c r="BE556" s="146">
        <f>IF(N556="základní",J556,0)</f>
        <v>0</v>
      </c>
      <c r="BF556" s="146">
        <f>IF(N556="snížená",J556,0)</f>
        <v>0</v>
      </c>
      <c r="BG556" s="146">
        <f>IF(N556="zákl. přenesená",J556,0)</f>
        <v>0</v>
      </c>
      <c r="BH556" s="146">
        <f>IF(N556="sníž. přenesená",J556,0)</f>
        <v>0</v>
      </c>
      <c r="BI556" s="146">
        <f>IF(N556="nulová",J556,0)</f>
        <v>0</v>
      </c>
      <c r="BJ556" s="18" t="s">
        <v>86</v>
      </c>
      <c r="BK556" s="146">
        <f>ROUND(I556*H556,2)</f>
        <v>0</v>
      </c>
      <c r="BL556" s="18" t="s">
        <v>157</v>
      </c>
      <c r="BM556" s="259" t="s">
        <v>1066</v>
      </c>
    </row>
    <row r="557" spans="1:51" s="13" customFormat="1" ht="12">
      <c r="A557" s="13"/>
      <c r="B557" s="260"/>
      <c r="C557" s="261"/>
      <c r="D557" s="262" t="s">
        <v>167</v>
      </c>
      <c r="E557" s="263" t="s">
        <v>1</v>
      </c>
      <c r="F557" s="264" t="s">
        <v>1067</v>
      </c>
      <c r="G557" s="261"/>
      <c r="H557" s="263" t="s">
        <v>1</v>
      </c>
      <c r="I557" s="265"/>
      <c r="J557" s="261"/>
      <c r="K557" s="261"/>
      <c r="L557" s="266"/>
      <c r="M557" s="267"/>
      <c r="N557" s="268"/>
      <c r="O557" s="268"/>
      <c r="P557" s="268"/>
      <c r="Q557" s="268"/>
      <c r="R557" s="268"/>
      <c r="S557" s="268"/>
      <c r="T557" s="269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70" t="s">
        <v>167</v>
      </c>
      <c r="AU557" s="270" t="s">
        <v>88</v>
      </c>
      <c r="AV557" s="13" t="s">
        <v>86</v>
      </c>
      <c r="AW557" s="13" t="s">
        <v>32</v>
      </c>
      <c r="AX557" s="13" t="s">
        <v>78</v>
      </c>
      <c r="AY557" s="270" t="s">
        <v>158</v>
      </c>
    </row>
    <row r="558" spans="1:51" s="14" customFormat="1" ht="12">
      <c r="A558" s="14"/>
      <c r="B558" s="271"/>
      <c r="C558" s="272"/>
      <c r="D558" s="262" t="s">
        <v>167</v>
      </c>
      <c r="E558" s="273" t="s">
        <v>1</v>
      </c>
      <c r="F558" s="274" t="s">
        <v>175</v>
      </c>
      <c r="G558" s="272"/>
      <c r="H558" s="275">
        <v>3</v>
      </c>
      <c r="I558" s="276"/>
      <c r="J558" s="272"/>
      <c r="K558" s="272"/>
      <c r="L558" s="277"/>
      <c r="M558" s="278"/>
      <c r="N558" s="279"/>
      <c r="O558" s="279"/>
      <c r="P558" s="279"/>
      <c r="Q558" s="279"/>
      <c r="R558" s="279"/>
      <c r="S558" s="279"/>
      <c r="T558" s="280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81" t="s">
        <v>167</v>
      </c>
      <c r="AU558" s="281" t="s">
        <v>88</v>
      </c>
      <c r="AV558" s="14" t="s">
        <v>88</v>
      </c>
      <c r="AW558" s="14" t="s">
        <v>32</v>
      </c>
      <c r="AX558" s="14" t="s">
        <v>86</v>
      </c>
      <c r="AY558" s="281" t="s">
        <v>158</v>
      </c>
    </row>
    <row r="559" spans="1:65" s="2" customFormat="1" ht="24.15" customHeight="1">
      <c r="A559" s="41"/>
      <c r="B559" s="42"/>
      <c r="C559" s="247" t="s">
        <v>1068</v>
      </c>
      <c r="D559" s="247" t="s">
        <v>161</v>
      </c>
      <c r="E559" s="248" t="s">
        <v>1069</v>
      </c>
      <c r="F559" s="249" t="s">
        <v>1070</v>
      </c>
      <c r="G559" s="250" t="s">
        <v>1071</v>
      </c>
      <c r="H559" s="251">
        <v>44</v>
      </c>
      <c r="I559" s="252"/>
      <c r="J559" s="253">
        <f>ROUND(I559*H559,2)</f>
        <v>0</v>
      </c>
      <c r="K559" s="254"/>
      <c r="L559" s="44"/>
      <c r="M559" s="255" t="s">
        <v>1</v>
      </c>
      <c r="N559" s="256" t="s">
        <v>43</v>
      </c>
      <c r="O559" s="94"/>
      <c r="P559" s="257">
        <f>O559*H559</f>
        <v>0</v>
      </c>
      <c r="Q559" s="257">
        <v>0</v>
      </c>
      <c r="R559" s="257">
        <f>Q559*H559</f>
        <v>0</v>
      </c>
      <c r="S559" s="257">
        <v>0</v>
      </c>
      <c r="T559" s="258">
        <f>S559*H559</f>
        <v>0</v>
      </c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R559" s="259" t="s">
        <v>157</v>
      </c>
      <c r="AT559" s="259" t="s">
        <v>161</v>
      </c>
      <c r="AU559" s="259" t="s">
        <v>88</v>
      </c>
      <c r="AY559" s="18" t="s">
        <v>158</v>
      </c>
      <c r="BE559" s="146">
        <f>IF(N559="základní",J559,0)</f>
        <v>0</v>
      </c>
      <c r="BF559" s="146">
        <f>IF(N559="snížená",J559,0)</f>
        <v>0</v>
      </c>
      <c r="BG559" s="146">
        <f>IF(N559="zákl. přenesená",J559,0)</f>
        <v>0</v>
      </c>
      <c r="BH559" s="146">
        <f>IF(N559="sníž. přenesená",J559,0)</f>
        <v>0</v>
      </c>
      <c r="BI559" s="146">
        <f>IF(N559="nulová",J559,0)</f>
        <v>0</v>
      </c>
      <c r="BJ559" s="18" t="s">
        <v>86</v>
      </c>
      <c r="BK559" s="146">
        <f>ROUND(I559*H559,2)</f>
        <v>0</v>
      </c>
      <c r="BL559" s="18" t="s">
        <v>157</v>
      </c>
      <c r="BM559" s="259" t="s">
        <v>1072</v>
      </c>
    </row>
    <row r="560" spans="1:51" s="13" customFormat="1" ht="12">
      <c r="A560" s="13"/>
      <c r="B560" s="260"/>
      <c r="C560" s="261"/>
      <c r="D560" s="262" t="s">
        <v>167</v>
      </c>
      <c r="E560" s="263" t="s">
        <v>1</v>
      </c>
      <c r="F560" s="264" t="s">
        <v>1073</v>
      </c>
      <c r="G560" s="261"/>
      <c r="H560" s="263" t="s">
        <v>1</v>
      </c>
      <c r="I560" s="265"/>
      <c r="J560" s="261"/>
      <c r="K560" s="261"/>
      <c r="L560" s="266"/>
      <c r="M560" s="267"/>
      <c r="N560" s="268"/>
      <c r="O560" s="268"/>
      <c r="P560" s="268"/>
      <c r="Q560" s="268"/>
      <c r="R560" s="268"/>
      <c r="S560" s="268"/>
      <c r="T560" s="269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70" t="s">
        <v>167</v>
      </c>
      <c r="AU560" s="270" t="s">
        <v>88</v>
      </c>
      <c r="AV560" s="13" t="s">
        <v>86</v>
      </c>
      <c r="AW560" s="13" t="s">
        <v>32</v>
      </c>
      <c r="AX560" s="13" t="s">
        <v>78</v>
      </c>
      <c r="AY560" s="270" t="s">
        <v>158</v>
      </c>
    </row>
    <row r="561" spans="1:51" s="14" customFormat="1" ht="12">
      <c r="A561" s="14"/>
      <c r="B561" s="271"/>
      <c r="C561" s="272"/>
      <c r="D561" s="262" t="s">
        <v>167</v>
      </c>
      <c r="E561" s="273" t="s">
        <v>1</v>
      </c>
      <c r="F561" s="274" t="s">
        <v>1074</v>
      </c>
      <c r="G561" s="272"/>
      <c r="H561" s="275">
        <v>44</v>
      </c>
      <c r="I561" s="276"/>
      <c r="J561" s="272"/>
      <c r="K561" s="272"/>
      <c r="L561" s="277"/>
      <c r="M561" s="278"/>
      <c r="N561" s="279"/>
      <c r="O561" s="279"/>
      <c r="P561" s="279"/>
      <c r="Q561" s="279"/>
      <c r="R561" s="279"/>
      <c r="S561" s="279"/>
      <c r="T561" s="280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81" t="s">
        <v>167</v>
      </c>
      <c r="AU561" s="281" t="s">
        <v>88</v>
      </c>
      <c r="AV561" s="14" t="s">
        <v>88</v>
      </c>
      <c r="AW561" s="14" t="s">
        <v>32</v>
      </c>
      <c r="AX561" s="14" t="s">
        <v>86</v>
      </c>
      <c r="AY561" s="281" t="s">
        <v>158</v>
      </c>
    </row>
    <row r="562" spans="1:65" s="2" customFormat="1" ht="24.15" customHeight="1">
      <c r="A562" s="41"/>
      <c r="B562" s="42"/>
      <c r="C562" s="247" t="s">
        <v>1075</v>
      </c>
      <c r="D562" s="247" t="s">
        <v>161</v>
      </c>
      <c r="E562" s="248" t="s">
        <v>1076</v>
      </c>
      <c r="F562" s="249" t="s">
        <v>1077</v>
      </c>
      <c r="G562" s="250" t="s">
        <v>252</v>
      </c>
      <c r="H562" s="251">
        <v>32</v>
      </c>
      <c r="I562" s="252"/>
      <c r="J562" s="253">
        <f>ROUND(I562*H562,2)</f>
        <v>0</v>
      </c>
      <c r="K562" s="254"/>
      <c r="L562" s="44"/>
      <c r="M562" s="255" t="s">
        <v>1</v>
      </c>
      <c r="N562" s="256" t="s">
        <v>43</v>
      </c>
      <c r="O562" s="94"/>
      <c r="P562" s="257">
        <f>O562*H562</f>
        <v>0</v>
      </c>
      <c r="Q562" s="257">
        <v>0</v>
      </c>
      <c r="R562" s="257">
        <f>Q562*H562</f>
        <v>0</v>
      </c>
      <c r="S562" s="257">
        <v>0</v>
      </c>
      <c r="T562" s="258">
        <f>S562*H562</f>
        <v>0</v>
      </c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R562" s="259" t="s">
        <v>157</v>
      </c>
      <c r="AT562" s="259" t="s">
        <v>161</v>
      </c>
      <c r="AU562" s="259" t="s">
        <v>88</v>
      </c>
      <c r="AY562" s="18" t="s">
        <v>158</v>
      </c>
      <c r="BE562" s="146">
        <f>IF(N562="základní",J562,0)</f>
        <v>0</v>
      </c>
      <c r="BF562" s="146">
        <f>IF(N562="snížená",J562,0)</f>
        <v>0</v>
      </c>
      <c r="BG562" s="146">
        <f>IF(N562="zákl. přenesená",J562,0)</f>
        <v>0</v>
      </c>
      <c r="BH562" s="146">
        <f>IF(N562="sníž. přenesená",J562,0)</f>
        <v>0</v>
      </c>
      <c r="BI562" s="146">
        <f>IF(N562="nulová",J562,0)</f>
        <v>0</v>
      </c>
      <c r="BJ562" s="18" t="s">
        <v>86</v>
      </c>
      <c r="BK562" s="146">
        <f>ROUND(I562*H562,2)</f>
        <v>0</v>
      </c>
      <c r="BL562" s="18" t="s">
        <v>157</v>
      </c>
      <c r="BM562" s="259" t="s">
        <v>1078</v>
      </c>
    </row>
    <row r="563" spans="1:51" s="14" customFormat="1" ht="12">
      <c r="A563" s="14"/>
      <c r="B563" s="271"/>
      <c r="C563" s="272"/>
      <c r="D563" s="262" t="s">
        <v>167</v>
      </c>
      <c r="E563" s="273" t="s">
        <v>1</v>
      </c>
      <c r="F563" s="274" t="s">
        <v>420</v>
      </c>
      <c r="G563" s="272"/>
      <c r="H563" s="275">
        <v>32</v>
      </c>
      <c r="I563" s="276"/>
      <c r="J563" s="272"/>
      <c r="K563" s="272"/>
      <c r="L563" s="277"/>
      <c r="M563" s="278"/>
      <c r="N563" s="279"/>
      <c r="O563" s="279"/>
      <c r="P563" s="279"/>
      <c r="Q563" s="279"/>
      <c r="R563" s="279"/>
      <c r="S563" s="279"/>
      <c r="T563" s="280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81" t="s">
        <v>167</v>
      </c>
      <c r="AU563" s="281" t="s">
        <v>88</v>
      </c>
      <c r="AV563" s="14" t="s">
        <v>88</v>
      </c>
      <c r="AW563" s="14" t="s">
        <v>32</v>
      </c>
      <c r="AX563" s="14" t="s">
        <v>86</v>
      </c>
      <c r="AY563" s="281" t="s">
        <v>158</v>
      </c>
    </row>
    <row r="564" spans="1:63" s="12" customFormat="1" ht="22.8" customHeight="1">
      <c r="A564" s="12"/>
      <c r="B564" s="231"/>
      <c r="C564" s="232"/>
      <c r="D564" s="233" t="s">
        <v>77</v>
      </c>
      <c r="E564" s="245" t="s">
        <v>1079</v>
      </c>
      <c r="F564" s="245" t="s">
        <v>1080</v>
      </c>
      <c r="G564" s="232"/>
      <c r="H564" s="232"/>
      <c r="I564" s="235"/>
      <c r="J564" s="246">
        <f>BK564</f>
        <v>0</v>
      </c>
      <c r="K564" s="232"/>
      <c r="L564" s="237"/>
      <c r="M564" s="238"/>
      <c r="N564" s="239"/>
      <c r="O564" s="239"/>
      <c r="P564" s="240">
        <f>SUM(P565:P592)</f>
        <v>0</v>
      </c>
      <c r="Q564" s="239"/>
      <c r="R564" s="240">
        <f>SUM(R565:R592)</f>
        <v>1.12954</v>
      </c>
      <c r="S564" s="239"/>
      <c r="T564" s="241">
        <f>SUM(T565:T592)</f>
        <v>0.592</v>
      </c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R564" s="242" t="s">
        <v>86</v>
      </c>
      <c r="AT564" s="243" t="s">
        <v>77</v>
      </c>
      <c r="AU564" s="243" t="s">
        <v>86</v>
      </c>
      <c r="AY564" s="242" t="s">
        <v>158</v>
      </c>
      <c r="BK564" s="244">
        <f>SUM(BK565:BK592)</f>
        <v>0</v>
      </c>
    </row>
    <row r="565" spans="1:65" s="2" customFormat="1" ht="24.15" customHeight="1">
      <c r="A565" s="41"/>
      <c r="B565" s="42"/>
      <c r="C565" s="247" t="s">
        <v>1081</v>
      </c>
      <c r="D565" s="247" t="s">
        <v>161</v>
      </c>
      <c r="E565" s="248" t="s">
        <v>1082</v>
      </c>
      <c r="F565" s="249" t="s">
        <v>1083</v>
      </c>
      <c r="G565" s="250" t="s">
        <v>236</v>
      </c>
      <c r="H565" s="251">
        <v>8</v>
      </c>
      <c r="I565" s="252"/>
      <c r="J565" s="253">
        <f>ROUND(I565*H565,2)</f>
        <v>0</v>
      </c>
      <c r="K565" s="254"/>
      <c r="L565" s="44"/>
      <c r="M565" s="255" t="s">
        <v>1</v>
      </c>
      <c r="N565" s="256" t="s">
        <v>43</v>
      </c>
      <c r="O565" s="94"/>
      <c r="P565" s="257">
        <f>O565*H565</f>
        <v>0</v>
      </c>
      <c r="Q565" s="257">
        <v>0</v>
      </c>
      <c r="R565" s="257">
        <f>Q565*H565</f>
        <v>0</v>
      </c>
      <c r="S565" s="257">
        <v>0.074</v>
      </c>
      <c r="T565" s="258">
        <f>S565*H565</f>
        <v>0.592</v>
      </c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R565" s="259" t="s">
        <v>157</v>
      </c>
      <c r="AT565" s="259" t="s">
        <v>161</v>
      </c>
      <c r="AU565" s="259" t="s">
        <v>88</v>
      </c>
      <c r="AY565" s="18" t="s">
        <v>158</v>
      </c>
      <c r="BE565" s="146">
        <f>IF(N565="základní",J565,0)</f>
        <v>0</v>
      </c>
      <c r="BF565" s="146">
        <f>IF(N565="snížená",J565,0)</f>
        <v>0</v>
      </c>
      <c r="BG565" s="146">
        <f>IF(N565="zákl. přenesená",J565,0)</f>
        <v>0</v>
      </c>
      <c r="BH565" s="146">
        <f>IF(N565="sníž. přenesená",J565,0)</f>
        <v>0</v>
      </c>
      <c r="BI565" s="146">
        <f>IF(N565="nulová",J565,0)</f>
        <v>0</v>
      </c>
      <c r="BJ565" s="18" t="s">
        <v>86</v>
      </c>
      <c r="BK565" s="146">
        <f>ROUND(I565*H565,2)</f>
        <v>0</v>
      </c>
      <c r="BL565" s="18" t="s">
        <v>157</v>
      </c>
      <c r="BM565" s="259" t="s">
        <v>1084</v>
      </c>
    </row>
    <row r="566" spans="1:65" s="2" customFormat="1" ht="14.4" customHeight="1">
      <c r="A566" s="41"/>
      <c r="B566" s="42"/>
      <c r="C566" s="247" t="s">
        <v>1085</v>
      </c>
      <c r="D566" s="247" t="s">
        <v>161</v>
      </c>
      <c r="E566" s="248" t="s">
        <v>1086</v>
      </c>
      <c r="F566" s="249" t="s">
        <v>1087</v>
      </c>
      <c r="G566" s="250" t="s">
        <v>236</v>
      </c>
      <c r="H566" s="251">
        <v>8</v>
      </c>
      <c r="I566" s="252"/>
      <c r="J566" s="253">
        <f>ROUND(I566*H566,2)</f>
        <v>0</v>
      </c>
      <c r="K566" s="254"/>
      <c r="L566" s="44"/>
      <c r="M566" s="255" t="s">
        <v>1</v>
      </c>
      <c r="N566" s="256" t="s">
        <v>43</v>
      </c>
      <c r="O566" s="94"/>
      <c r="P566" s="257">
        <f>O566*H566</f>
        <v>0</v>
      </c>
      <c r="Q566" s="257">
        <v>0</v>
      </c>
      <c r="R566" s="257">
        <f>Q566*H566</f>
        <v>0</v>
      </c>
      <c r="S566" s="257">
        <v>0</v>
      </c>
      <c r="T566" s="258">
        <f>S566*H566</f>
        <v>0</v>
      </c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R566" s="259" t="s">
        <v>233</v>
      </c>
      <c r="AT566" s="259" t="s">
        <v>161</v>
      </c>
      <c r="AU566" s="259" t="s">
        <v>88</v>
      </c>
      <c r="AY566" s="18" t="s">
        <v>158</v>
      </c>
      <c r="BE566" s="146">
        <f>IF(N566="základní",J566,0)</f>
        <v>0</v>
      </c>
      <c r="BF566" s="146">
        <f>IF(N566="snížená",J566,0)</f>
        <v>0</v>
      </c>
      <c r="BG566" s="146">
        <f>IF(N566="zákl. přenesená",J566,0)</f>
        <v>0</v>
      </c>
      <c r="BH566" s="146">
        <f>IF(N566="sníž. přenesená",J566,0)</f>
        <v>0</v>
      </c>
      <c r="BI566" s="146">
        <f>IF(N566="nulová",J566,0)</f>
        <v>0</v>
      </c>
      <c r="BJ566" s="18" t="s">
        <v>86</v>
      </c>
      <c r="BK566" s="146">
        <f>ROUND(I566*H566,2)</f>
        <v>0</v>
      </c>
      <c r="BL566" s="18" t="s">
        <v>233</v>
      </c>
      <c r="BM566" s="259" t="s">
        <v>1088</v>
      </c>
    </row>
    <row r="567" spans="1:51" s="13" customFormat="1" ht="12">
      <c r="A567" s="13"/>
      <c r="B567" s="260"/>
      <c r="C567" s="261"/>
      <c r="D567" s="262" t="s">
        <v>167</v>
      </c>
      <c r="E567" s="263" t="s">
        <v>1</v>
      </c>
      <c r="F567" s="264" t="s">
        <v>1089</v>
      </c>
      <c r="G567" s="261"/>
      <c r="H567" s="263" t="s">
        <v>1</v>
      </c>
      <c r="I567" s="265"/>
      <c r="J567" s="261"/>
      <c r="K567" s="261"/>
      <c r="L567" s="266"/>
      <c r="M567" s="267"/>
      <c r="N567" s="268"/>
      <c r="O567" s="268"/>
      <c r="P567" s="268"/>
      <c r="Q567" s="268"/>
      <c r="R567" s="268"/>
      <c r="S567" s="268"/>
      <c r="T567" s="269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70" t="s">
        <v>167</v>
      </c>
      <c r="AU567" s="270" t="s">
        <v>88</v>
      </c>
      <c r="AV567" s="13" t="s">
        <v>86</v>
      </c>
      <c r="AW567" s="13" t="s">
        <v>32</v>
      </c>
      <c r="AX567" s="13" t="s">
        <v>78</v>
      </c>
      <c r="AY567" s="270" t="s">
        <v>158</v>
      </c>
    </row>
    <row r="568" spans="1:51" s="13" customFormat="1" ht="12">
      <c r="A568" s="13"/>
      <c r="B568" s="260"/>
      <c r="C568" s="261"/>
      <c r="D568" s="262" t="s">
        <v>167</v>
      </c>
      <c r="E568" s="263" t="s">
        <v>1</v>
      </c>
      <c r="F568" s="264" t="s">
        <v>1090</v>
      </c>
      <c r="G568" s="261"/>
      <c r="H568" s="263" t="s">
        <v>1</v>
      </c>
      <c r="I568" s="265"/>
      <c r="J568" s="261"/>
      <c r="K568" s="261"/>
      <c r="L568" s="266"/>
      <c r="M568" s="267"/>
      <c r="N568" s="268"/>
      <c r="O568" s="268"/>
      <c r="P568" s="268"/>
      <c r="Q568" s="268"/>
      <c r="R568" s="268"/>
      <c r="S568" s="268"/>
      <c r="T568" s="269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70" t="s">
        <v>167</v>
      </c>
      <c r="AU568" s="270" t="s">
        <v>88</v>
      </c>
      <c r="AV568" s="13" t="s">
        <v>86</v>
      </c>
      <c r="AW568" s="13" t="s">
        <v>32</v>
      </c>
      <c r="AX568" s="13" t="s">
        <v>78</v>
      </c>
      <c r="AY568" s="270" t="s">
        <v>158</v>
      </c>
    </row>
    <row r="569" spans="1:51" s="14" customFormat="1" ht="12">
      <c r="A569" s="14"/>
      <c r="B569" s="271"/>
      <c r="C569" s="272"/>
      <c r="D569" s="262" t="s">
        <v>167</v>
      </c>
      <c r="E569" s="273" t="s">
        <v>1</v>
      </c>
      <c r="F569" s="274" t="s">
        <v>157</v>
      </c>
      <c r="G569" s="272"/>
      <c r="H569" s="275">
        <v>4</v>
      </c>
      <c r="I569" s="276"/>
      <c r="J569" s="272"/>
      <c r="K569" s="272"/>
      <c r="L569" s="277"/>
      <c r="M569" s="278"/>
      <c r="N569" s="279"/>
      <c r="O569" s="279"/>
      <c r="P569" s="279"/>
      <c r="Q569" s="279"/>
      <c r="R569" s="279"/>
      <c r="S569" s="279"/>
      <c r="T569" s="280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81" t="s">
        <v>167</v>
      </c>
      <c r="AU569" s="281" t="s">
        <v>88</v>
      </c>
      <c r="AV569" s="14" t="s">
        <v>88</v>
      </c>
      <c r="AW569" s="14" t="s">
        <v>32</v>
      </c>
      <c r="AX569" s="14" t="s">
        <v>78</v>
      </c>
      <c r="AY569" s="281" t="s">
        <v>158</v>
      </c>
    </row>
    <row r="570" spans="1:51" s="13" customFormat="1" ht="12">
      <c r="A570" s="13"/>
      <c r="B570" s="260"/>
      <c r="C570" s="261"/>
      <c r="D570" s="262" t="s">
        <v>167</v>
      </c>
      <c r="E570" s="263" t="s">
        <v>1</v>
      </c>
      <c r="F570" s="264" t="s">
        <v>1091</v>
      </c>
      <c r="G570" s="261"/>
      <c r="H570" s="263" t="s">
        <v>1</v>
      </c>
      <c r="I570" s="265"/>
      <c r="J570" s="261"/>
      <c r="K570" s="261"/>
      <c r="L570" s="266"/>
      <c r="M570" s="267"/>
      <c r="N570" s="268"/>
      <c r="O570" s="268"/>
      <c r="P570" s="268"/>
      <c r="Q570" s="268"/>
      <c r="R570" s="268"/>
      <c r="S570" s="268"/>
      <c r="T570" s="269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70" t="s">
        <v>167</v>
      </c>
      <c r="AU570" s="270" t="s">
        <v>88</v>
      </c>
      <c r="AV570" s="13" t="s">
        <v>86</v>
      </c>
      <c r="AW570" s="13" t="s">
        <v>32</v>
      </c>
      <c r="AX570" s="13" t="s">
        <v>78</v>
      </c>
      <c r="AY570" s="270" t="s">
        <v>158</v>
      </c>
    </row>
    <row r="571" spans="1:51" s="14" customFormat="1" ht="12">
      <c r="A571" s="14"/>
      <c r="B571" s="271"/>
      <c r="C571" s="272"/>
      <c r="D571" s="262" t="s">
        <v>167</v>
      </c>
      <c r="E571" s="273" t="s">
        <v>1</v>
      </c>
      <c r="F571" s="274" t="s">
        <v>157</v>
      </c>
      <c r="G571" s="272"/>
      <c r="H571" s="275">
        <v>4</v>
      </c>
      <c r="I571" s="276"/>
      <c r="J571" s="272"/>
      <c r="K571" s="272"/>
      <c r="L571" s="277"/>
      <c r="M571" s="278"/>
      <c r="N571" s="279"/>
      <c r="O571" s="279"/>
      <c r="P571" s="279"/>
      <c r="Q571" s="279"/>
      <c r="R571" s="279"/>
      <c r="S571" s="279"/>
      <c r="T571" s="280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81" t="s">
        <v>167</v>
      </c>
      <c r="AU571" s="281" t="s">
        <v>88</v>
      </c>
      <c r="AV571" s="14" t="s">
        <v>88</v>
      </c>
      <c r="AW571" s="14" t="s">
        <v>32</v>
      </c>
      <c r="AX571" s="14" t="s">
        <v>78</v>
      </c>
      <c r="AY571" s="281" t="s">
        <v>158</v>
      </c>
    </row>
    <row r="572" spans="1:51" s="15" customFormat="1" ht="12">
      <c r="A572" s="15"/>
      <c r="B572" s="282"/>
      <c r="C572" s="283"/>
      <c r="D572" s="262" t="s">
        <v>167</v>
      </c>
      <c r="E572" s="284" t="s">
        <v>1</v>
      </c>
      <c r="F572" s="285" t="s">
        <v>198</v>
      </c>
      <c r="G572" s="283"/>
      <c r="H572" s="286">
        <v>8</v>
      </c>
      <c r="I572" s="287"/>
      <c r="J572" s="283"/>
      <c r="K572" s="283"/>
      <c r="L572" s="288"/>
      <c r="M572" s="289"/>
      <c r="N572" s="290"/>
      <c r="O572" s="290"/>
      <c r="P572" s="290"/>
      <c r="Q572" s="290"/>
      <c r="R572" s="290"/>
      <c r="S572" s="290"/>
      <c r="T572" s="291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T572" s="292" t="s">
        <v>167</v>
      </c>
      <c r="AU572" s="292" t="s">
        <v>88</v>
      </c>
      <c r="AV572" s="15" t="s">
        <v>157</v>
      </c>
      <c r="AW572" s="15" t="s">
        <v>32</v>
      </c>
      <c r="AX572" s="15" t="s">
        <v>86</v>
      </c>
      <c r="AY572" s="292" t="s">
        <v>158</v>
      </c>
    </row>
    <row r="573" spans="1:65" s="2" customFormat="1" ht="14.4" customHeight="1">
      <c r="A573" s="41"/>
      <c r="B573" s="42"/>
      <c r="C573" s="247" t="s">
        <v>1092</v>
      </c>
      <c r="D573" s="247" t="s">
        <v>161</v>
      </c>
      <c r="E573" s="248" t="s">
        <v>1093</v>
      </c>
      <c r="F573" s="249" t="s">
        <v>1094</v>
      </c>
      <c r="G573" s="250" t="s">
        <v>236</v>
      </c>
      <c r="H573" s="251">
        <v>3</v>
      </c>
      <c r="I573" s="252"/>
      <c r="J573" s="253">
        <f>ROUND(I573*H573,2)</f>
        <v>0</v>
      </c>
      <c r="K573" s="254"/>
      <c r="L573" s="44"/>
      <c r="M573" s="255" t="s">
        <v>1</v>
      </c>
      <c r="N573" s="256" t="s">
        <v>43</v>
      </c>
      <c r="O573" s="94"/>
      <c r="P573" s="257">
        <f>O573*H573</f>
        <v>0</v>
      </c>
      <c r="Q573" s="257">
        <v>0.00018</v>
      </c>
      <c r="R573" s="257">
        <f>Q573*H573</f>
        <v>0.00054</v>
      </c>
      <c r="S573" s="257">
        <v>0</v>
      </c>
      <c r="T573" s="258">
        <f>S573*H573</f>
        <v>0</v>
      </c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R573" s="259" t="s">
        <v>157</v>
      </c>
      <c r="AT573" s="259" t="s">
        <v>161</v>
      </c>
      <c r="AU573" s="259" t="s">
        <v>88</v>
      </c>
      <c r="AY573" s="18" t="s">
        <v>158</v>
      </c>
      <c r="BE573" s="146">
        <f>IF(N573="základní",J573,0)</f>
        <v>0</v>
      </c>
      <c r="BF573" s="146">
        <f>IF(N573="snížená",J573,0)</f>
        <v>0</v>
      </c>
      <c r="BG573" s="146">
        <f>IF(N573="zákl. přenesená",J573,0)</f>
        <v>0</v>
      </c>
      <c r="BH573" s="146">
        <f>IF(N573="sníž. přenesená",J573,0)</f>
        <v>0</v>
      </c>
      <c r="BI573" s="146">
        <f>IF(N573="nulová",J573,0)</f>
        <v>0</v>
      </c>
      <c r="BJ573" s="18" t="s">
        <v>86</v>
      </c>
      <c r="BK573" s="146">
        <f>ROUND(I573*H573,2)</f>
        <v>0</v>
      </c>
      <c r="BL573" s="18" t="s">
        <v>157</v>
      </c>
      <c r="BM573" s="259" t="s">
        <v>1095</v>
      </c>
    </row>
    <row r="574" spans="1:65" s="2" customFormat="1" ht="14.4" customHeight="1">
      <c r="A574" s="41"/>
      <c r="B574" s="42"/>
      <c r="C574" s="293" t="s">
        <v>1096</v>
      </c>
      <c r="D574" s="293" t="s">
        <v>200</v>
      </c>
      <c r="E574" s="294" t="s">
        <v>1097</v>
      </c>
      <c r="F574" s="295" t="s">
        <v>1098</v>
      </c>
      <c r="G574" s="296" t="s">
        <v>236</v>
      </c>
      <c r="H574" s="297">
        <v>3</v>
      </c>
      <c r="I574" s="298"/>
      <c r="J574" s="299">
        <f>ROUND(I574*H574,2)</f>
        <v>0</v>
      </c>
      <c r="K574" s="300"/>
      <c r="L574" s="301"/>
      <c r="M574" s="302" t="s">
        <v>1</v>
      </c>
      <c r="N574" s="303" t="s">
        <v>43</v>
      </c>
      <c r="O574" s="94"/>
      <c r="P574" s="257">
        <f>O574*H574</f>
        <v>0</v>
      </c>
      <c r="Q574" s="257">
        <v>0.005</v>
      </c>
      <c r="R574" s="257">
        <f>Q574*H574</f>
        <v>0.015</v>
      </c>
      <c r="S574" s="257">
        <v>0</v>
      </c>
      <c r="T574" s="258">
        <f>S574*H574</f>
        <v>0</v>
      </c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R574" s="259" t="s">
        <v>206</v>
      </c>
      <c r="AT574" s="259" t="s">
        <v>200</v>
      </c>
      <c r="AU574" s="259" t="s">
        <v>88</v>
      </c>
      <c r="AY574" s="18" t="s">
        <v>158</v>
      </c>
      <c r="BE574" s="146">
        <f>IF(N574="základní",J574,0)</f>
        <v>0</v>
      </c>
      <c r="BF574" s="146">
        <f>IF(N574="snížená",J574,0)</f>
        <v>0</v>
      </c>
      <c r="BG574" s="146">
        <f>IF(N574="zákl. přenesená",J574,0)</f>
        <v>0</v>
      </c>
      <c r="BH574" s="146">
        <f>IF(N574="sníž. přenesená",J574,0)</f>
        <v>0</v>
      </c>
      <c r="BI574" s="146">
        <f>IF(N574="nulová",J574,0)</f>
        <v>0</v>
      </c>
      <c r="BJ574" s="18" t="s">
        <v>86</v>
      </c>
      <c r="BK574" s="146">
        <f>ROUND(I574*H574,2)</f>
        <v>0</v>
      </c>
      <c r="BL574" s="18" t="s">
        <v>157</v>
      </c>
      <c r="BM574" s="259" t="s">
        <v>1099</v>
      </c>
    </row>
    <row r="575" spans="1:65" s="2" customFormat="1" ht="14.4" customHeight="1">
      <c r="A575" s="41"/>
      <c r="B575" s="42"/>
      <c r="C575" s="293" t="s">
        <v>1100</v>
      </c>
      <c r="D575" s="293" t="s">
        <v>200</v>
      </c>
      <c r="E575" s="294" t="s">
        <v>1101</v>
      </c>
      <c r="F575" s="295" t="s">
        <v>1102</v>
      </c>
      <c r="G575" s="296" t="s">
        <v>236</v>
      </c>
      <c r="H575" s="297">
        <v>3</v>
      </c>
      <c r="I575" s="298"/>
      <c r="J575" s="299">
        <f>ROUND(I575*H575,2)</f>
        <v>0</v>
      </c>
      <c r="K575" s="300"/>
      <c r="L575" s="301"/>
      <c r="M575" s="302" t="s">
        <v>1</v>
      </c>
      <c r="N575" s="303" t="s">
        <v>43</v>
      </c>
      <c r="O575" s="94"/>
      <c r="P575" s="257">
        <f>O575*H575</f>
        <v>0</v>
      </c>
      <c r="Q575" s="257">
        <v>0.009</v>
      </c>
      <c r="R575" s="257">
        <f>Q575*H575</f>
        <v>0.026999999999999996</v>
      </c>
      <c r="S575" s="257">
        <v>0</v>
      </c>
      <c r="T575" s="258">
        <f>S575*H575</f>
        <v>0</v>
      </c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R575" s="259" t="s">
        <v>206</v>
      </c>
      <c r="AT575" s="259" t="s">
        <v>200</v>
      </c>
      <c r="AU575" s="259" t="s">
        <v>88</v>
      </c>
      <c r="AY575" s="18" t="s">
        <v>158</v>
      </c>
      <c r="BE575" s="146">
        <f>IF(N575="základní",J575,0)</f>
        <v>0</v>
      </c>
      <c r="BF575" s="146">
        <f>IF(N575="snížená",J575,0)</f>
        <v>0</v>
      </c>
      <c r="BG575" s="146">
        <f>IF(N575="zákl. přenesená",J575,0)</f>
        <v>0</v>
      </c>
      <c r="BH575" s="146">
        <f>IF(N575="sníž. přenesená",J575,0)</f>
        <v>0</v>
      </c>
      <c r="BI575" s="146">
        <f>IF(N575="nulová",J575,0)</f>
        <v>0</v>
      </c>
      <c r="BJ575" s="18" t="s">
        <v>86</v>
      </c>
      <c r="BK575" s="146">
        <f>ROUND(I575*H575,2)</f>
        <v>0</v>
      </c>
      <c r="BL575" s="18" t="s">
        <v>157</v>
      </c>
      <c r="BM575" s="259" t="s">
        <v>1103</v>
      </c>
    </row>
    <row r="576" spans="1:65" s="2" customFormat="1" ht="14.4" customHeight="1">
      <c r="A576" s="41"/>
      <c r="B576" s="42"/>
      <c r="C576" s="247" t="s">
        <v>1104</v>
      </c>
      <c r="D576" s="247" t="s">
        <v>161</v>
      </c>
      <c r="E576" s="248" t="s">
        <v>1105</v>
      </c>
      <c r="F576" s="249" t="s">
        <v>1106</v>
      </c>
      <c r="G576" s="250" t="s">
        <v>164</v>
      </c>
      <c r="H576" s="251">
        <v>3</v>
      </c>
      <c r="I576" s="252"/>
      <c r="J576" s="253">
        <f>ROUND(I576*H576,2)</f>
        <v>0</v>
      </c>
      <c r="K576" s="254"/>
      <c r="L576" s="44"/>
      <c r="M576" s="255" t="s">
        <v>1</v>
      </c>
      <c r="N576" s="256" t="s">
        <v>43</v>
      </c>
      <c r="O576" s="94"/>
      <c r="P576" s="257">
        <f>O576*H576</f>
        <v>0</v>
      </c>
      <c r="Q576" s="257">
        <v>0.3</v>
      </c>
      <c r="R576" s="257">
        <f>Q576*H576</f>
        <v>0.8999999999999999</v>
      </c>
      <c r="S576" s="257">
        <v>0</v>
      </c>
      <c r="T576" s="258">
        <f>S576*H576</f>
        <v>0</v>
      </c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R576" s="259" t="s">
        <v>233</v>
      </c>
      <c r="AT576" s="259" t="s">
        <v>161</v>
      </c>
      <c r="AU576" s="259" t="s">
        <v>88</v>
      </c>
      <c r="AY576" s="18" t="s">
        <v>158</v>
      </c>
      <c r="BE576" s="146">
        <f>IF(N576="základní",J576,0)</f>
        <v>0</v>
      </c>
      <c r="BF576" s="146">
        <f>IF(N576="snížená",J576,0)</f>
        <v>0</v>
      </c>
      <c r="BG576" s="146">
        <f>IF(N576="zákl. přenesená",J576,0)</f>
        <v>0</v>
      </c>
      <c r="BH576" s="146">
        <f>IF(N576="sníž. přenesená",J576,0)</f>
        <v>0</v>
      </c>
      <c r="BI576" s="146">
        <f>IF(N576="nulová",J576,0)</f>
        <v>0</v>
      </c>
      <c r="BJ576" s="18" t="s">
        <v>86</v>
      </c>
      <c r="BK576" s="146">
        <f>ROUND(I576*H576,2)</f>
        <v>0</v>
      </c>
      <c r="BL576" s="18" t="s">
        <v>233</v>
      </c>
      <c r="BM576" s="259" t="s">
        <v>1107</v>
      </c>
    </row>
    <row r="577" spans="1:51" s="13" customFormat="1" ht="12">
      <c r="A577" s="13"/>
      <c r="B577" s="260"/>
      <c r="C577" s="261"/>
      <c r="D577" s="262" t="s">
        <v>167</v>
      </c>
      <c r="E577" s="263" t="s">
        <v>1</v>
      </c>
      <c r="F577" s="264" t="s">
        <v>1108</v>
      </c>
      <c r="G577" s="261"/>
      <c r="H577" s="263" t="s">
        <v>1</v>
      </c>
      <c r="I577" s="265"/>
      <c r="J577" s="261"/>
      <c r="K577" s="261"/>
      <c r="L577" s="266"/>
      <c r="M577" s="267"/>
      <c r="N577" s="268"/>
      <c r="O577" s="268"/>
      <c r="P577" s="268"/>
      <c r="Q577" s="268"/>
      <c r="R577" s="268"/>
      <c r="S577" s="268"/>
      <c r="T577" s="269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70" t="s">
        <v>167</v>
      </c>
      <c r="AU577" s="270" t="s">
        <v>88</v>
      </c>
      <c r="AV577" s="13" t="s">
        <v>86</v>
      </c>
      <c r="AW577" s="13" t="s">
        <v>32</v>
      </c>
      <c r="AX577" s="13" t="s">
        <v>78</v>
      </c>
      <c r="AY577" s="270" t="s">
        <v>158</v>
      </c>
    </row>
    <row r="578" spans="1:51" s="13" customFormat="1" ht="12">
      <c r="A578" s="13"/>
      <c r="B578" s="260"/>
      <c r="C578" s="261"/>
      <c r="D578" s="262" t="s">
        <v>167</v>
      </c>
      <c r="E578" s="263" t="s">
        <v>1</v>
      </c>
      <c r="F578" s="264" t="s">
        <v>837</v>
      </c>
      <c r="G578" s="261"/>
      <c r="H578" s="263" t="s">
        <v>1</v>
      </c>
      <c r="I578" s="265"/>
      <c r="J578" s="261"/>
      <c r="K578" s="261"/>
      <c r="L578" s="266"/>
      <c r="M578" s="267"/>
      <c r="N578" s="268"/>
      <c r="O578" s="268"/>
      <c r="P578" s="268"/>
      <c r="Q578" s="268"/>
      <c r="R578" s="268"/>
      <c r="S578" s="268"/>
      <c r="T578" s="269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70" t="s">
        <v>167</v>
      </c>
      <c r="AU578" s="270" t="s">
        <v>88</v>
      </c>
      <c r="AV578" s="13" t="s">
        <v>86</v>
      </c>
      <c r="AW578" s="13" t="s">
        <v>32</v>
      </c>
      <c r="AX578" s="13" t="s">
        <v>78</v>
      </c>
      <c r="AY578" s="270" t="s">
        <v>158</v>
      </c>
    </row>
    <row r="579" spans="1:51" s="13" customFormat="1" ht="12">
      <c r="A579" s="13"/>
      <c r="B579" s="260"/>
      <c r="C579" s="261"/>
      <c r="D579" s="262" t="s">
        <v>167</v>
      </c>
      <c r="E579" s="263" t="s">
        <v>1</v>
      </c>
      <c r="F579" s="264" t="s">
        <v>1109</v>
      </c>
      <c r="G579" s="261"/>
      <c r="H579" s="263" t="s">
        <v>1</v>
      </c>
      <c r="I579" s="265"/>
      <c r="J579" s="261"/>
      <c r="K579" s="261"/>
      <c r="L579" s="266"/>
      <c r="M579" s="267"/>
      <c r="N579" s="268"/>
      <c r="O579" s="268"/>
      <c r="P579" s="268"/>
      <c r="Q579" s="268"/>
      <c r="R579" s="268"/>
      <c r="S579" s="268"/>
      <c r="T579" s="269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70" t="s">
        <v>167</v>
      </c>
      <c r="AU579" s="270" t="s">
        <v>88</v>
      </c>
      <c r="AV579" s="13" t="s">
        <v>86</v>
      </c>
      <c r="AW579" s="13" t="s">
        <v>32</v>
      </c>
      <c r="AX579" s="13" t="s">
        <v>78</v>
      </c>
      <c r="AY579" s="270" t="s">
        <v>158</v>
      </c>
    </row>
    <row r="580" spans="1:51" s="13" customFormat="1" ht="12">
      <c r="A580" s="13"/>
      <c r="B580" s="260"/>
      <c r="C580" s="261"/>
      <c r="D580" s="262" t="s">
        <v>167</v>
      </c>
      <c r="E580" s="263" t="s">
        <v>1</v>
      </c>
      <c r="F580" s="264" t="s">
        <v>1110</v>
      </c>
      <c r="G580" s="261"/>
      <c r="H580" s="263" t="s">
        <v>1</v>
      </c>
      <c r="I580" s="265"/>
      <c r="J580" s="261"/>
      <c r="K580" s="261"/>
      <c r="L580" s="266"/>
      <c r="M580" s="267"/>
      <c r="N580" s="268"/>
      <c r="O580" s="268"/>
      <c r="P580" s="268"/>
      <c r="Q580" s="268"/>
      <c r="R580" s="268"/>
      <c r="S580" s="268"/>
      <c r="T580" s="269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70" t="s">
        <v>167</v>
      </c>
      <c r="AU580" s="270" t="s">
        <v>88</v>
      </c>
      <c r="AV580" s="13" t="s">
        <v>86</v>
      </c>
      <c r="AW580" s="13" t="s">
        <v>32</v>
      </c>
      <c r="AX580" s="13" t="s">
        <v>78</v>
      </c>
      <c r="AY580" s="270" t="s">
        <v>158</v>
      </c>
    </row>
    <row r="581" spans="1:51" s="13" customFormat="1" ht="12">
      <c r="A581" s="13"/>
      <c r="B581" s="260"/>
      <c r="C581" s="261"/>
      <c r="D581" s="262" t="s">
        <v>167</v>
      </c>
      <c r="E581" s="263" t="s">
        <v>1</v>
      </c>
      <c r="F581" s="264" t="s">
        <v>1111</v>
      </c>
      <c r="G581" s="261"/>
      <c r="H581" s="263" t="s">
        <v>1</v>
      </c>
      <c r="I581" s="265"/>
      <c r="J581" s="261"/>
      <c r="K581" s="261"/>
      <c r="L581" s="266"/>
      <c r="M581" s="267"/>
      <c r="N581" s="268"/>
      <c r="O581" s="268"/>
      <c r="P581" s="268"/>
      <c r="Q581" s="268"/>
      <c r="R581" s="268"/>
      <c r="S581" s="268"/>
      <c r="T581" s="269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70" t="s">
        <v>167</v>
      </c>
      <c r="AU581" s="270" t="s">
        <v>88</v>
      </c>
      <c r="AV581" s="13" t="s">
        <v>86</v>
      </c>
      <c r="AW581" s="13" t="s">
        <v>32</v>
      </c>
      <c r="AX581" s="13" t="s">
        <v>78</v>
      </c>
      <c r="AY581" s="270" t="s">
        <v>158</v>
      </c>
    </row>
    <row r="582" spans="1:51" s="13" customFormat="1" ht="12">
      <c r="A582" s="13"/>
      <c r="B582" s="260"/>
      <c r="C582" s="261"/>
      <c r="D582" s="262" t="s">
        <v>167</v>
      </c>
      <c r="E582" s="263" t="s">
        <v>1</v>
      </c>
      <c r="F582" s="264" t="s">
        <v>1112</v>
      </c>
      <c r="G582" s="261"/>
      <c r="H582" s="263" t="s">
        <v>1</v>
      </c>
      <c r="I582" s="265"/>
      <c r="J582" s="261"/>
      <c r="K582" s="261"/>
      <c r="L582" s="266"/>
      <c r="M582" s="267"/>
      <c r="N582" s="268"/>
      <c r="O582" s="268"/>
      <c r="P582" s="268"/>
      <c r="Q582" s="268"/>
      <c r="R582" s="268"/>
      <c r="S582" s="268"/>
      <c r="T582" s="269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70" t="s">
        <v>167</v>
      </c>
      <c r="AU582" s="270" t="s">
        <v>88</v>
      </c>
      <c r="AV582" s="13" t="s">
        <v>86</v>
      </c>
      <c r="AW582" s="13" t="s">
        <v>32</v>
      </c>
      <c r="AX582" s="13" t="s">
        <v>78</v>
      </c>
      <c r="AY582" s="270" t="s">
        <v>158</v>
      </c>
    </row>
    <row r="583" spans="1:51" s="13" customFormat="1" ht="12">
      <c r="A583" s="13"/>
      <c r="B583" s="260"/>
      <c r="C583" s="261"/>
      <c r="D583" s="262" t="s">
        <v>167</v>
      </c>
      <c r="E583" s="263" t="s">
        <v>1</v>
      </c>
      <c r="F583" s="264" t="s">
        <v>839</v>
      </c>
      <c r="G583" s="261"/>
      <c r="H583" s="263" t="s">
        <v>1</v>
      </c>
      <c r="I583" s="265"/>
      <c r="J583" s="261"/>
      <c r="K583" s="261"/>
      <c r="L583" s="266"/>
      <c r="M583" s="267"/>
      <c r="N583" s="268"/>
      <c r="O583" s="268"/>
      <c r="P583" s="268"/>
      <c r="Q583" s="268"/>
      <c r="R583" s="268"/>
      <c r="S583" s="268"/>
      <c r="T583" s="269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70" t="s">
        <v>167</v>
      </c>
      <c r="AU583" s="270" t="s">
        <v>88</v>
      </c>
      <c r="AV583" s="13" t="s">
        <v>86</v>
      </c>
      <c r="AW583" s="13" t="s">
        <v>32</v>
      </c>
      <c r="AX583" s="13" t="s">
        <v>78</v>
      </c>
      <c r="AY583" s="270" t="s">
        <v>158</v>
      </c>
    </row>
    <row r="584" spans="1:51" s="13" customFormat="1" ht="12">
      <c r="A584" s="13"/>
      <c r="B584" s="260"/>
      <c r="C584" s="261"/>
      <c r="D584" s="262" t="s">
        <v>167</v>
      </c>
      <c r="E584" s="263" t="s">
        <v>1</v>
      </c>
      <c r="F584" s="264" t="s">
        <v>1113</v>
      </c>
      <c r="G584" s="261"/>
      <c r="H584" s="263" t="s">
        <v>1</v>
      </c>
      <c r="I584" s="265"/>
      <c r="J584" s="261"/>
      <c r="K584" s="261"/>
      <c r="L584" s="266"/>
      <c r="M584" s="267"/>
      <c r="N584" s="268"/>
      <c r="O584" s="268"/>
      <c r="P584" s="268"/>
      <c r="Q584" s="268"/>
      <c r="R584" s="268"/>
      <c r="S584" s="268"/>
      <c r="T584" s="269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70" t="s">
        <v>167</v>
      </c>
      <c r="AU584" s="270" t="s">
        <v>88</v>
      </c>
      <c r="AV584" s="13" t="s">
        <v>86</v>
      </c>
      <c r="AW584" s="13" t="s">
        <v>32</v>
      </c>
      <c r="AX584" s="13" t="s">
        <v>78</v>
      </c>
      <c r="AY584" s="270" t="s">
        <v>158</v>
      </c>
    </row>
    <row r="585" spans="1:51" s="14" customFormat="1" ht="12">
      <c r="A585" s="14"/>
      <c r="B585" s="271"/>
      <c r="C585" s="272"/>
      <c r="D585" s="262" t="s">
        <v>167</v>
      </c>
      <c r="E585" s="273" t="s">
        <v>1</v>
      </c>
      <c r="F585" s="274" t="s">
        <v>175</v>
      </c>
      <c r="G585" s="272"/>
      <c r="H585" s="275">
        <v>3</v>
      </c>
      <c r="I585" s="276"/>
      <c r="J585" s="272"/>
      <c r="K585" s="272"/>
      <c r="L585" s="277"/>
      <c r="M585" s="278"/>
      <c r="N585" s="279"/>
      <c r="O585" s="279"/>
      <c r="P585" s="279"/>
      <c r="Q585" s="279"/>
      <c r="R585" s="279"/>
      <c r="S585" s="279"/>
      <c r="T585" s="280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81" t="s">
        <v>167</v>
      </c>
      <c r="AU585" s="281" t="s">
        <v>88</v>
      </c>
      <c r="AV585" s="14" t="s">
        <v>88</v>
      </c>
      <c r="AW585" s="14" t="s">
        <v>32</v>
      </c>
      <c r="AX585" s="14" t="s">
        <v>86</v>
      </c>
      <c r="AY585" s="281" t="s">
        <v>158</v>
      </c>
    </row>
    <row r="586" spans="1:65" s="2" customFormat="1" ht="14.4" customHeight="1">
      <c r="A586" s="41"/>
      <c r="B586" s="42"/>
      <c r="C586" s="247" t="s">
        <v>1114</v>
      </c>
      <c r="D586" s="247" t="s">
        <v>161</v>
      </c>
      <c r="E586" s="248" t="s">
        <v>1115</v>
      </c>
      <c r="F586" s="249" t="s">
        <v>1116</v>
      </c>
      <c r="G586" s="250" t="s">
        <v>103</v>
      </c>
      <c r="H586" s="251">
        <v>340</v>
      </c>
      <c r="I586" s="252"/>
      <c r="J586" s="253">
        <f>ROUND(I586*H586,2)</f>
        <v>0</v>
      </c>
      <c r="K586" s="254"/>
      <c r="L586" s="44"/>
      <c r="M586" s="255" t="s">
        <v>1</v>
      </c>
      <c r="N586" s="256" t="s">
        <v>43</v>
      </c>
      <c r="O586" s="94"/>
      <c r="P586" s="257">
        <f>O586*H586</f>
        <v>0</v>
      </c>
      <c r="Q586" s="257">
        <v>0.00055</v>
      </c>
      <c r="R586" s="257">
        <f>Q586*H586</f>
        <v>0.187</v>
      </c>
      <c r="S586" s="257">
        <v>0</v>
      </c>
      <c r="T586" s="258">
        <f>S586*H586</f>
        <v>0</v>
      </c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R586" s="259" t="s">
        <v>157</v>
      </c>
      <c r="AT586" s="259" t="s">
        <v>161</v>
      </c>
      <c r="AU586" s="259" t="s">
        <v>88</v>
      </c>
      <c r="AY586" s="18" t="s">
        <v>158</v>
      </c>
      <c r="BE586" s="146">
        <f>IF(N586="základní",J586,0)</f>
        <v>0</v>
      </c>
      <c r="BF586" s="146">
        <f>IF(N586="snížená",J586,0)</f>
        <v>0</v>
      </c>
      <c r="BG586" s="146">
        <f>IF(N586="zákl. přenesená",J586,0)</f>
        <v>0</v>
      </c>
      <c r="BH586" s="146">
        <f>IF(N586="sníž. přenesená",J586,0)</f>
        <v>0</v>
      </c>
      <c r="BI586" s="146">
        <f>IF(N586="nulová",J586,0)</f>
        <v>0</v>
      </c>
      <c r="BJ586" s="18" t="s">
        <v>86</v>
      </c>
      <c r="BK586" s="146">
        <f>ROUND(I586*H586,2)</f>
        <v>0</v>
      </c>
      <c r="BL586" s="18" t="s">
        <v>157</v>
      </c>
      <c r="BM586" s="259" t="s">
        <v>1117</v>
      </c>
    </row>
    <row r="587" spans="1:51" s="14" customFormat="1" ht="12">
      <c r="A587" s="14"/>
      <c r="B587" s="271"/>
      <c r="C587" s="272"/>
      <c r="D587" s="262" t="s">
        <v>167</v>
      </c>
      <c r="E587" s="273" t="s">
        <v>1</v>
      </c>
      <c r="F587" s="274" t="s">
        <v>1118</v>
      </c>
      <c r="G587" s="272"/>
      <c r="H587" s="275">
        <v>120</v>
      </c>
      <c r="I587" s="276"/>
      <c r="J587" s="272"/>
      <c r="K587" s="272"/>
      <c r="L587" s="277"/>
      <c r="M587" s="278"/>
      <c r="N587" s="279"/>
      <c r="O587" s="279"/>
      <c r="P587" s="279"/>
      <c r="Q587" s="279"/>
      <c r="R587" s="279"/>
      <c r="S587" s="279"/>
      <c r="T587" s="280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81" t="s">
        <v>167</v>
      </c>
      <c r="AU587" s="281" t="s">
        <v>88</v>
      </c>
      <c r="AV587" s="14" t="s">
        <v>88</v>
      </c>
      <c r="AW587" s="14" t="s">
        <v>32</v>
      </c>
      <c r="AX587" s="14" t="s">
        <v>78</v>
      </c>
      <c r="AY587" s="281" t="s">
        <v>158</v>
      </c>
    </row>
    <row r="588" spans="1:51" s="14" customFormat="1" ht="12">
      <c r="A588" s="14"/>
      <c r="B588" s="271"/>
      <c r="C588" s="272"/>
      <c r="D588" s="262" t="s">
        <v>167</v>
      </c>
      <c r="E588" s="273" t="s">
        <v>1</v>
      </c>
      <c r="F588" s="274" t="s">
        <v>1119</v>
      </c>
      <c r="G588" s="272"/>
      <c r="H588" s="275">
        <v>220</v>
      </c>
      <c r="I588" s="276"/>
      <c r="J588" s="272"/>
      <c r="K588" s="272"/>
      <c r="L588" s="277"/>
      <c r="M588" s="278"/>
      <c r="N588" s="279"/>
      <c r="O588" s="279"/>
      <c r="P588" s="279"/>
      <c r="Q588" s="279"/>
      <c r="R588" s="279"/>
      <c r="S588" s="279"/>
      <c r="T588" s="280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81" t="s">
        <v>167</v>
      </c>
      <c r="AU588" s="281" t="s">
        <v>88</v>
      </c>
      <c r="AV588" s="14" t="s">
        <v>88</v>
      </c>
      <c r="AW588" s="14" t="s">
        <v>32</v>
      </c>
      <c r="AX588" s="14" t="s">
        <v>78</v>
      </c>
      <c r="AY588" s="281" t="s">
        <v>158</v>
      </c>
    </row>
    <row r="589" spans="1:51" s="15" customFormat="1" ht="12">
      <c r="A589" s="15"/>
      <c r="B589" s="282"/>
      <c r="C589" s="283"/>
      <c r="D589" s="262" t="s">
        <v>167</v>
      </c>
      <c r="E589" s="284" t="s">
        <v>1</v>
      </c>
      <c r="F589" s="285" t="s">
        <v>198</v>
      </c>
      <c r="G589" s="283"/>
      <c r="H589" s="286">
        <v>340</v>
      </c>
      <c r="I589" s="287"/>
      <c r="J589" s="283"/>
      <c r="K589" s="283"/>
      <c r="L589" s="288"/>
      <c r="M589" s="289"/>
      <c r="N589" s="290"/>
      <c r="O589" s="290"/>
      <c r="P589" s="290"/>
      <c r="Q589" s="290"/>
      <c r="R589" s="290"/>
      <c r="S589" s="290"/>
      <c r="T589" s="291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T589" s="292" t="s">
        <v>167</v>
      </c>
      <c r="AU589" s="292" t="s">
        <v>88</v>
      </c>
      <c r="AV589" s="15" t="s">
        <v>157</v>
      </c>
      <c r="AW589" s="15" t="s">
        <v>32</v>
      </c>
      <c r="AX589" s="15" t="s">
        <v>86</v>
      </c>
      <c r="AY589" s="292" t="s">
        <v>158</v>
      </c>
    </row>
    <row r="590" spans="1:65" s="2" customFormat="1" ht="14.4" customHeight="1">
      <c r="A590" s="41"/>
      <c r="B590" s="42"/>
      <c r="C590" s="247" t="s">
        <v>1120</v>
      </c>
      <c r="D590" s="247" t="s">
        <v>161</v>
      </c>
      <c r="E590" s="248" t="s">
        <v>1121</v>
      </c>
      <c r="F590" s="249" t="s">
        <v>1122</v>
      </c>
      <c r="G590" s="250" t="s">
        <v>183</v>
      </c>
      <c r="H590" s="251">
        <v>1</v>
      </c>
      <c r="I590" s="252"/>
      <c r="J590" s="253">
        <f>ROUND(I590*H590,2)</f>
        <v>0</v>
      </c>
      <c r="K590" s="254"/>
      <c r="L590" s="44"/>
      <c r="M590" s="255" t="s">
        <v>1</v>
      </c>
      <c r="N590" s="256" t="s">
        <v>43</v>
      </c>
      <c r="O590" s="94"/>
      <c r="P590" s="257">
        <f>O590*H590</f>
        <v>0</v>
      </c>
      <c r="Q590" s="257">
        <v>0</v>
      </c>
      <c r="R590" s="257">
        <f>Q590*H590</f>
        <v>0</v>
      </c>
      <c r="S590" s="257">
        <v>0</v>
      </c>
      <c r="T590" s="258">
        <f>S590*H590</f>
        <v>0</v>
      </c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R590" s="259" t="s">
        <v>165</v>
      </c>
      <c r="AT590" s="259" t="s">
        <v>161</v>
      </c>
      <c r="AU590" s="259" t="s">
        <v>88</v>
      </c>
      <c r="AY590" s="18" t="s">
        <v>158</v>
      </c>
      <c r="BE590" s="146">
        <f>IF(N590="základní",J590,0)</f>
        <v>0</v>
      </c>
      <c r="BF590" s="146">
        <f>IF(N590="snížená",J590,0)</f>
        <v>0</v>
      </c>
      <c r="BG590" s="146">
        <f>IF(N590="zákl. přenesená",J590,0)</f>
        <v>0</v>
      </c>
      <c r="BH590" s="146">
        <f>IF(N590="sníž. přenesená",J590,0)</f>
        <v>0</v>
      </c>
      <c r="BI590" s="146">
        <f>IF(N590="nulová",J590,0)</f>
        <v>0</v>
      </c>
      <c r="BJ590" s="18" t="s">
        <v>86</v>
      </c>
      <c r="BK590" s="146">
        <f>ROUND(I590*H590,2)</f>
        <v>0</v>
      </c>
      <c r="BL590" s="18" t="s">
        <v>165</v>
      </c>
      <c r="BM590" s="259" t="s">
        <v>1123</v>
      </c>
    </row>
    <row r="591" spans="1:51" s="13" customFormat="1" ht="12">
      <c r="A591" s="13"/>
      <c r="B591" s="260"/>
      <c r="C591" s="261"/>
      <c r="D591" s="262" t="s">
        <v>167</v>
      </c>
      <c r="E591" s="263" t="s">
        <v>1</v>
      </c>
      <c r="F591" s="264" t="s">
        <v>1124</v>
      </c>
      <c r="G591" s="261"/>
      <c r="H591" s="263" t="s">
        <v>1</v>
      </c>
      <c r="I591" s="265"/>
      <c r="J591" s="261"/>
      <c r="K591" s="261"/>
      <c r="L591" s="266"/>
      <c r="M591" s="267"/>
      <c r="N591" s="268"/>
      <c r="O591" s="268"/>
      <c r="P591" s="268"/>
      <c r="Q591" s="268"/>
      <c r="R591" s="268"/>
      <c r="S591" s="268"/>
      <c r="T591" s="269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70" t="s">
        <v>167</v>
      </c>
      <c r="AU591" s="270" t="s">
        <v>88</v>
      </c>
      <c r="AV591" s="13" t="s">
        <v>86</v>
      </c>
      <c r="AW591" s="13" t="s">
        <v>32</v>
      </c>
      <c r="AX591" s="13" t="s">
        <v>78</v>
      </c>
      <c r="AY591" s="270" t="s">
        <v>158</v>
      </c>
    </row>
    <row r="592" spans="1:51" s="14" customFormat="1" ht="12">
      <c r="A592" s="14"/>
      <c r="B592" s="271"/>
      <c r="C592" s="272"/>
      <c r="D592" s="262" t="s">
        <v>167</v>
      </c>
      <c r="E592" s="273" t="s">
        <v>1</v>
      </c>
      <c r="F592" s="274" t="s">
        <v>86</v>
      </c>
      <c r="G592" s="272"/>
      <c r="H592" s="275">
        <v>1</v>
      </c>
      <c r="I592" s="276"/>
      <c r="J592" s="272"/>
      <c r="K592" s="272"/>
      <c r="L592" s="277"/>
      <c r="M592" s="278"/>
      <c r="N592" s="279"/>
      <c r="O592" s="279"/>
      <c r="P592" s="279"/>
      <c r="Q592" s="279"/>
      <c r="R592" s="279"/>
      <c r="S592" s="279"/>
      <c r="T592" s="280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81" t="s">
        <v>167</v>
      </c>
      <c r="AU592" s="281" t="s">
        <v>88</v>
      </c>
      <c r="AV592" s="14" t="s">
        <v>88</v>
      </c>
      <c r="AW592" s="14" t="s">
        <v>32</v>
      </c>
      <c r="AX592" s="14" t="s">
        <v>86</v>
      </c>
      <c r="AY592" s="281" t="s">
        <v>158</v>
      </c>
    </row>
    <row r="593" spans="1:63" s="12" customFormat="1" ht="22.8" customHeight="1">
      <c r="A593" s="12"/>
      <c r="B593" s="231"/>
      <c r="C593" s="232"/>
      <c r="D593" s="233" t="s">
        <v>77</v>
      </c>
      <c r="E593" s="245" t="s">
        <v>1125</v>
      </c>
      <c r="F593" s="245" t="s">
        <v>1126</v>
      </c>
      <c r="G593" s="232"/>
      <c r="H593" s="232"/>
      <c r="I593" s="235"/>
      <c r="J593" s="246">
        <f>BK593</f>
        <v>0</v>
      </c>
      <c r="K593" s="232"/>
      <c r="L593" s="237"/>
      <c r="M593" s="238"/>
      <c r="N593" s="239"/>
      <c r="O593" s="239"/>
      <c r="P593" s="240">
        <f>P594</f>
        <v>0</v>
      </c>
      <c r="Q593" s="239"/>
      <c r="R593" s="240">
        <f>R594</f>
        <v>0</v>
      </c>
      <c r="S593" s="239"/>
      <c r="T593" s="241">
        <f>T594</f>
        <v>0</v>
      </c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R593" s="242" t="s">
        <v>86</v>
      </c>
      <c r="AT593" s="243" t="s">
        <v>77</v>
      </c>
      <c r="AU593" s="243" t="s">
        <v>86</v>
      </c>
      <c r="AY593" s="242" t="s">
        <v>158</v>
      </c>
      <c r="BK593" s="244">
        <f>BK594</f>
        <v>0</v>
      </c>
    </row>
    <row r="594" spans="1:65" s="2" customFormat="1" ht="14.4" customHeight="1">
      <c r="A594" s="41"/>
      <c r="B594" s="42"/>
      <c r="C594" s="247" t="s">
        <v>1127</v>
      </c>
      <c r="D594" s="247" t="s">
        <v>853</v>
      </c>
      <c r="E594" s="248" t="s">
        <v>1128</v>
      </c>
      <c r="F594" s="249" t="s">
        <v>1129</v>
      </c>
      <c r="G594" s="250" t="s">
        <v>1130</v>
      </c>
      <c r="H594" s="322"/>
      <c r="I594" s="252"/>
      <c r="J594" s="253">
        <f>ROUND(I594*H594,2)</f>
        <v>0</v>
      </c>
      <c r="K594" s="254"/>
      <c r="L594" s="44"/>
      <c r="M594" s="255" t="s">
        <v>1</v>
      </c>
      <c r="N594" s="256" t="s">
        <v>43</v>
      </c>
      <c r="O594" s="94"/>
      <c r="P594" s="257">
        <f>O594*H594</f>
        <v>0</v>
      </c>
      <c r="Q594" s="257">
        <v>0</v>
      </c>
      <c r="R594" s="257">
        <f>Q594*H594</f>
        <v>0</v>
      </c>
      <c r="S594" s="257">
        <v>0</v>
      </c>
      <c r="T594" s="258">
        <f>S594*H594</f>
        <v>0</v>
      </c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R594" s="259" t="s">
        <v>157</v>
      </c>
      <c r="AT594" s="259" t="s">
        <v>161</v>
      </c>
      <c r="AU594" s="259" t="s">
        <v>88</v>
      </c>
      <c r="AY594" s="18" t="s">
        <v>158</v>
      </c>
      <c r="BE594" s="146">
        <f>IF(N594="základní",J594,0)</f>
        <v>0</v>
      </c>
      <c r="BF594" s="146">
        <f>IF(N594="snížená",J594,0)</f>
        <v>0</v>
      </c>
      <c r="BG594" s="146">
        <f>IF(N594="zákl. přenesená",J594,0)</f>
        <v>0</v>
      </c>
      <c r="BH594" s="146">
        <f>IF(N594="sníž. přenesená",J594,0)</f>
        <v>0</v>
      </c>
      <c r="BI594" s="146">
        <f>IF(N594="nulová",J594,0)</f>
        <v>0</v>
      </c>
      <c r="BJ594" s="18" t="s">
        <v>86</v>
      </c>
      <c r="BK594" s="146">
        <f>ROUND(I594*H594,2)</f>
        <v>0</v>
      </c>
      <c r="BL594" s="18" t="s">
        <v>157</v>
      </c>
      <c r="BM594" s="259" t="s">
        <v>1131</v>
      </c>
    </row>
    <row r="595" spans="1:63" s="12" customFormat="1" ht="22.8" customHeight="1">
      <c r="A595" s="12"/>
      <c r="B595" s="231"/>
      <c r="C595" s="232"/>
      <c r="D595" s="233" t="s">
        <v>77</v>
      </c>
      <c r="E595" s="245" t="s">
        <v>1132</v>
      </c>
      <c r="F595" s="245" t="s">
        <v>1133</v>
      </c>
      <c r="G595" s="232"/>
      <c r="H595" s="232"/>
      <c r="I595" s="235"/>
      <c r="J595" s="246">
        <f>BK595</f>
        <v>0</v>
      </c>
      <c r="K595" s="232"/>
      <c r="L595" s="237"/>
      <c r="M595" s="238"/>
      <c r="N595" s="239"/>
      <c r="O595" s="239"/>
      <c r="P595" s="240">
        <f>SUM(P596:P599)</f>
        <v>0</v>
      </c>
      <c r="Q595" s="239"/>
      <c r="R595" s="240">
        <f>SUM(R596:R599)</f>
        <v>0</v>
      </c>
      <c r="S595" s="239"/>
      <c r="T595" s="241">
        <f>SUM(T596:T599)</f>
        <v>0</v>
      </c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R595" s="242" t="s">
        <v>86</v>
      </c>
      <c r="AT595" s="243" t="s">
        <v>77</v>
      </c>
      <c r="AU595" s="243" t="s">
        <v>86</v>
      </c>
      <c r="AY595" s="242" t="s">
        <v>158</v>
      </c>
      <c r="BK595" s="244">
        <f>SUM(BK596:BK599)</f>
        <v>0</v>
      </c>
    </row>
    <row r="596" spans="1:65" s="2" customFormat="1" ht="24.15" customHeight="1">
      <c r="A596" s="41"/>
      <c r="B596" s="42"/>
      <c r="C596" s="247" t="s">
        <v>1134</v>
      </c>
      <c r="D596" s="247" t="s">
        <v>161</v>
      </c>
      <c r="E596" s="248" t="s">
        <v>1135</v>
      </c>
      <c r="F596" s="249" t="s">
        <v>1136</v>
      </c>
      <c r="G596" s="250" t="s">
        <v>183</v>
      </c>
      <c r="H596" s="251">
        <v>1</v>
      </c>
      <c r="I596" s="252"/>
      <c r="J596" s="253">
        <f>ROUND(I596*H596,2)</f>
        <v>0</v>
      </c>
      <c r="K596" s="254"/>
      <c r="L596" s="44"/>
      <c r="M596" s="255" t="s">
        <v>1</v>
      </c>
      <c r="N596" s="256" t="s">
        <v>43</v>
      </c>
      <c r="O596" s="94"/>
      <c r="P596" s="257">
        <f>O596*H596</f>
        <v>0</v>
      </c>
      <c r="Q596" s="257">
        <v>0</v>
      </c>
      <c r="R596" s="257">
        <f>Q596*H596</f>
        <v>0</v>
      </c>
      <c r="S596" s="257">
        <v>0</v>
      </c>
      <c r="T596" s="258">
        <f>S596*H596</f>
        <v>0</v>
      </c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R596" s="259" t="s">
        <v>157</v>
      </c>
      <c r="AT596" s="259" t="s">
        <v>161</v>
      </c>
      <c r="AU596" s="259" t="s">
        <v>88</v>
      </c>
      <c r="AY596" s="18" t="s">
        <v>158</v>
      </c>
      <c r="BE596" s="146">
        <f>IF(N596="základní",J596,0)</f>
        <v>0</v>
      </c>
      <c r="BF596" s="146">
        <f>IF(N596="snížená",J596,0)</f>
        <v>0</v>
      </c>
      <c r="BG596" s="146">
        <f>IF(N596="zákl. přenesená",J596,0)</f>
        <v>0</v>
      </c>
      <c r="BH596" s="146">
        <f>IF(N596="sníž. přenesená",J596,0)</f>
        <v>0</v>
      </c>
      <c r="BI596" s="146">
        <f>IF(N596="nulová",J596,0)</f>
        <v>0</v>
      </c>
      <c r="BJ596" s="18" t="s">
        <v>86</v>
      </c>
      <c r="BK596" s="146">
        <f>ROUND(I596*H596,2)</f>
        <v>0</v>
      </c>
      <c r="BL596" s="18" t="s">
        <v>157</v>
      </c>
      <c r="BM596" s="259" t="s">
        <v>1137</v>
      </c>
    </row>
    <row r="597" spans="1:51" s="13" customFormat="1" ht="12">
      <c r="A597" s="13"/>
      <c r="B597" s="260"/>
      <c r="C597" s="261"/>
      <c r="D597" s="262" t="s">
        <v>167</v>
      </c>
      <c r="E597" s="263" t="s">
        <v>1</v>
      </c>
      <c r="F597" s="264" t="s">
        <v>1138</v>
      </c>
      <c r="G597" s="261"/>
      <c r="H597" s="263" t="s">
        <v>1</v>
      </c>
      <c r="I597" s="265"/>
      <c r="J597" s="261"/>
      <c r="K597" s="261"/>
      <c r="L597" s="266"/>
      <c r="M597" s="267"/>
      <c r="N597" s="268"/>
      <c r="O597" s="268"/>
      <c r="P597" s="268"/>
      <c r="Q597" s="268"/>
      <c r="R597" s="268"/>
      <c r="S597" s="268"/>
      <c r="T597" s="269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70" t="s">
        <v>167</v>
      </c>
      <c r="AU597" s="270" t="s">
        <v>88</v>
      </c>
      <c r="AV597" s="13" t="s">
        <v>86</v>
      </c>
      <c r="AW597" s="13" t="s">
        <v>32</v>
      </c>
      <c r="AX597" s="13" t="s">
        <v>78</v>
      </c>
      <c r="AY597" s="270" t="s">
        <v>158</v>
      </c>
    </row>
    <row r="598" spans="1:51" s="13" customFormat="1" ht="12">
      <c r="A598" s="13"/>
      <c r="B598" s="260"/>
      <c r="C598" s="261"/>
      <c r="D598" s="262" t="s">
        <v>167</v>
      </c>
      <c r="E598" s="263" t="s">
        <v>1</v>
      </c>
      <c r="F598" s="264" t="s">
        <v>1139</v>
      </c>
      <c r="G598" s="261"/>
      <c r="H598" s="263" t="s">
        <v>1</v>
      </c>
      <c r="I598" s="265"/>
      <c r="J598" s="261"/>
      <c r="K598" s="261"/>
      <c r="L598" s="266"/>
      <c r="M598" s="267"/>
      <c r="N598" s="268"/>
      <c r="O598" s="268"/>
      <c r="P598" s="268"/>
      <c r="Q598" s="268"/>
      <c r="R598" s="268"/>
      <c r="S598" s="268"/>
      <c r="T598" s="269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70" t="s">
        <v>167</v>
      </c>
      <c r="AU598" s="270" t="s">
        <v>88</v>
      </c>
      <c r="AV598" s="13" t="s">
        <v>86</v>
      </c>
      <c r="AW598" s="13" t="s">
        <v>32</v>
      </c>
      <c r="AX598" s="13" t="s">
        <v>78</v>
      </c>
      <c r="AY598" s="270" t="s">
        <v>158</v>
      </c>
    </row>
    <row r="599" spans="1:51" s="14" customFormat="1" ht="12">
      <c r="A599" s="14"/>
      <c r="B599" s="271"/>
      <c r="C599" s="272"/>
      <c r="D599" s="262" t="s">
        <v>167</v>
      </c>
      <c r="E599" s="273" t="s">
        <v>1</v>
      </c>
      <c r="F599" s="274" t="s">
        <v>86</v>
      </c>
      <c r="G599" s="272"/>
      <c r="H599" s="275">
        <v>1</v>
      </c>
      <c r="I599" s="276"/>
      <c r="J599" s="272"/>
      <c r="K599" s="272"/>
      <c r="L599" s="277"/>
      <c r="M599" s="278"/>
      <c r="N599" s="279"/>
      <c r="O599" s="279"/>
      <c r="P599" s="279"/>
      <c r="Q599" s="279"/>
      <c r="R599" s="279"/>
      <c r="S599" s="279"/>
      <c r="T599" s="280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81" t="s">
        <v>167</v>
      </c>
      <c r="AU599" s="281" t="s">
        <v>88</v>
      </c>
      <c r="AV599" s="14" t="s">
        <v>88</v>
      </c>
      <c r="AW599" s="14" t="s">
        <v>32</v>
      </c>
      <c r="AX599" s="14" t="s">
        <v>86</v>
      </c>
      <c r="AY599" s="281" t="s">
        <v>158</v>
      </c>
    </row>
    <row r="600" spans="1:63" s="12" customFormat="1" ht="25.9" customHeight="1">
      <c r="A600" s="12"/>
      <c r="B600" s="231"/>
      <c r="C600" s="232"/>
      <c r="D600" s="233" t="s">
        <v>77</v>
      </c>
      <c r="E600" s="234" t="s">
        <v>135</v>
      </c>
      <c r="F600" s="234" t="s">
        <v>1140</v>
      </c>
      <c r="G600" s="232"/>
      <c r="H600" s="232"/>
      <c r="I600" s="235"/>
      <c r="J600" s="236">
        <f>BK600</f>
        <v>0</v>
      </c>
      <c r="K600" s="232"/>
      <c r="L600" s="237"/>
      <c r="M600" s="238"/>
      <c r="N600" s="239"/>
      <c r="O600" s="239"/>
      <c r="P600" s="240">
        <f>P601+P607+P609+P612+P615</f>
        <v>0</v>
      </c>
      <c r="Q600" s="239"/>
      <c r="R600" s="240">
        <f>R601+R607+R609+R612+R615</f>
        <v>0</v>
      </c>
      <c r="S600" s="239"/>
      <c r="T600" s="241">
        <f>T601+T607+T609+T612+T615</f>
        <v>0</v>
      </c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R600" s="242" t="s">
        <v>187</v>
      </c>
      <c r="AT600" s="243" t="s">
        <v>77</v>
      </c>
      <c r="AU600" s="243" t="s">
        <v>78</v>
      </c>
      <c r="AY600" s="242" t="s">
        <v>158</v>
      </c>
      <c r="BK600" s="244">
        <f>BK601+BK607+BK609+BK612+BK615</f>
        <v>0</v>
      </c>
    </row>
    <row r="601" spans="1:63" s="12" customFormat="1" ht="22.8" customHeight="1">
      <c r="A601" s="12"/>
      <c r="B601" s="231"/>
      <c r="C601" s="232"/>
      <c r="D601" s="233" t="s">
        <v>77</v>
      </c>
      <c r="E601" s="245" t="s">
        <v>1141</v>
      </c>
      <c r="F601" s="245" t="s">
        <v>1142</v>
      </c>
      <c r="G601" s="232"/>
      <c r="H601" s="232"/>
      <c r="I601" s="235"/>
      <c r="J601" s="246">
        <f>BK601</f>
        <v>0</v>
      </c>
      <c r="K601" s="232"/>
      <c r="L601" s="237"/>
      <c r="M601" s="238"/>
      <c r="N601" s="239"/>
      <c r="O601" s="239"/>
      <c r="P601" s="240">
        <f>SUM(P602:P606)</f>
        <v>0</v>
      </c>
      <c r="Q601" s="239"/>
      <c r="R601" s="240">
        <f>SUM(R602:R606)</f>
        <v>0</v>
      </c>
      <c r="S601" s="239"/>
      <c r="T601" s="241">
        <f>SUM(T602:T606)</f>
        <v>0</v>
      </c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R601" s="242" t="s">
        <v>187</v>
      </c>
      <c r="AT601" s="243" t="s">
        <v>77</v>
      </c>
      <c r="AU601" s="243" t="s">
        <v>86</v>
      </c>
      <c r="AY601" s="242" t="s">
        <v>158</v>
      </c>
      <c r="BK601" s="244">
        <f>SUM(BK602:BK606)</f>
        <v>0</v>
      </c>
    </row>
    <row r="602" spans="1:65" s="2" customFormat="1" ht="24.15" customHeight="1">
      <c r="A602" s="41"/>
      <c r="B602" s="42"/>
      <c r="C602" s="247" t="s">
        <v>1143</v>
      </c>
      <c r="D602" s="247" t="s">
        <v>161</v>
      </c>
      <c r="E602" s="248" t="s">
        <v>1144</v>
      </c>
      <c r="F602" s="249" t="s">
        <v>264</v>
      </c>
      <c r="G602" s="250" t="s">
        <v>183</v>
      </c>
      <c r="H602" s="251">
        <v>1</v>
      </c>
      <c r="I602" s="252"/>
      <c r="J602" s="253">
        <f>ROUND(I602*H602,2)</f>
        <v>0</v>
      </c>
      <c r="K602" s="254"/>
      <c r="L602" s="44"/>
      <c r="M602" s="255" t="s">
        <v>1</v>
      </c>
      <c r="N602" s="256" t="s">
        <v>43</v>
      </c>
      <c r="O602" s="94"/>
      <c r="P602" s="257">
        <f>O602*H602</f>
        <v>0</v>
      </c>
      <c r="Q602" s="257">
        <v>0</v>
      </c>
      <c r="R602" s="257">
        <f>Q602*H602</f>
        <v>0</v>
      </c>
      <c r="S602" s="257">
        <v>0</v>
      </c>
      <c r="T602" s="258">
        <f>S602*H602</f>
        <v>0</v>
      </c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R602" s="259" t="s">
        <v>265</v>
      </c>
      <c r="AT602" s="259" t="s">
        <v>161</v>
      </c>
      <c r="AU602" s="259" t="s">
        <v>88</v>
      </c>
      <c r="AY602" s="18" t="s">
        <v>158</v>
      </c>
      <c r="BE602" s="146">
        <f>IF(N602="základní",J602,0)</f>
        <v>0</v>
      </c>
      <c r="BF602" s="146">
        <f>IF(N602="snížená",J602,0)</f>
        <v>0</v>
      </c>
      <c r="BG602" s="146">
        <f>IF(N602="zákl. přenesená",J602,0)</f>
        <v>0</v>
      </c>
      <c r="BH602" s="146">
        <f>IF(N602="sníž. přenesená",J602,0)</f>
        <v>0</v>
      </c>
      <c r="BI602" s="146">
        <f>IF(N602="nulová",J602,0)</f>
        <v>0</v>
      </c>
      <c r="BJ602" s="18" t="s">
        <v>86</v>
      </c>
      <c r="BK602" s="146">
        <f>ROUND(I602*H602,2)</f>
        <v>0</v>
      </c>
      <c r="BL602" s="18" t="s">
        <v>265</v>
      </c>
      <c r="BM602" s="259" t="s">
        <v>1145</v>
      </c>
    </row>
    <row r="603" spans="1:65" s="2" customFormat="1" ht="24.15" customHeight="1">
      <c r="A603" s="41"/>
      <c r="B603" s="42"/>
      <c r="C603" s="247" t="s">
        <v>1146</v>
      </c>
      <c r="D603" s="247" t="s">
        <v>161</v>
      </c>
      <c r="E603" s="248" t="s">
        <v>1147</v>
      </c>
      <c r="F603" s="249" t="s">
        <v>269</v>
      </c>
      <c r="G603" s="250" t="s">
        <v>183</v>
      </c>
      <c r="H603" s="251">
        <v>1</v>
      </c>
      <c r="I603" s="252"/>
      <c r="J603" s="253">
        <f>ROUND(I603*H603,2)</f>
        <v>0</v>
      </c>
      <c r="K603" s="254"/>
      <c r="L603" s="44"/>
      <c r="M603" s="255" t="s">
        <v>1</v>
      </c>
      <c r="N603" s="256" t="s">
        <v>43</v>
      </c>
      <c r="O603" s="94"/>
      <c r="P603" s="257">
        <f>O603*H603</f>
        <v>0</v>
      </c>
      <c r="Q603" s="257">
        <v>0</v>
      </c>
      <c r="R603" s="257">
        <f>Q603*H603</f>
        <v>0</v>
      </c>
      <c r="S603" s="257">
        <v>0</v>
      </c>
      <c r="T603" s="258">
        <f>S603*H603</f>
        <v>0</v>
      </c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R603" s="259" t="s">
        <v>265</v>
      </c>
      <c r="AT603" s="259" t="s">
        <v>161</v>
      </c>
      <c r="AU603" s="259" t="s">
        <v>88</v>
      </c>
      <c r="AY603" s="18" t="s">
        <v>158</v>
      </c>
      <c r="BE603" s="146">
        <f>IF(N603="základní",J603,0)</f>
        <v>0</v>
      </c>
      <c r="BF603" s="146">
        <f>IF(N603="snížená",J603,0)</f>
        <v>0</v>
      </c>
      <c r="BG603" s="146">
        <f>IF(N603="zákl. přenesená",J603,0)</f>
        <v>0</v>
      </c>
      <c r="BH603" s="146">
        <f>IF(N603="sníž. přenesená",J603,0)</f>
        <v>0</v>
      </c>
      <c r="BI603" s="146">
        <f>IF(N603="nulová",J603,0)</f>
        <v>0</v>
      </c>
      <c r="BJ603" s="18" t="s">
        <v>86</v>
      </c>
      <c r="BK603" s="146">
        <f>ROUND(I603*H603,2)</f>
        <v>0</v>
      </c>
      <c r="BL603" s="18" t="s">
        <v>265</v>
      </c>
      <c r="BM603" s="259" t="s">
        <v>1148</v>
      </c>
    </row>
    <row r="604" spans="1:65" s="2" customFormat="1" ht="24.15" customHeight="1">
      <c r="A604" s="41"/>
      <c r="B604" s="42"/>
      <c r="C604" s="247" t="s">
        <v>1149</v>
      </c>
      <c r="D604" s="247" t="s">
        <v>161</v>
      </c>
      <c r="E604" s="248" t="s">
        <v>1150</v>
      </c>
      <c r="F604" s="249" t="s">
        <v>1151</v>
      </c>
      <c r="G604" s="250" t="s">
        <v>183</v>
      </c>
      <c r="H604" s="251">
        <v>1</v>
      </c>
      <c r="I604" s="252"/>
      <c r="J604" s="253">
        <f>ROUND(I604*H604,2)</f>
        <v>0</v>
      </c>
      <c r="K604" s="254"/>
      <c r="L604" s="44"/>
      <c r="M604" s="255" t="s">
        <v>1</v>
      </c>
      <c r="N604" s="256" t="s">
        <v>43</v>
      </c>
      <c r="O604" s="94"/>
      <c r="P604" s="257">
        <f>O604*H604</f>
        <v>0</v>
      </c>
      <c r="Q604" s="257">
        <v>0</v>
      </c>
      <c r="R604" s="257">
        <f>Q604*H604</f>
        <v>0</v>
      </c>
      <c r="S604" s="257">
        <v>0</v>
      </c>
      <c r="T604" s="258">
        <f>S604*H604</f>
        <v>0</v>
      </c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R604" s="259" t="s">
        <v>265</v>
      </c>
      <c r="AT604" s="259" t="s">
        <v>161</v>
      </c>
      <c r="AU604" s="259" t="s">
        <v>88</v>
      </c>
      <c r="AY604" s="18" t="s">
        <v>158</v>
      </c>
      <c r="BE604" s="146">
        <f>IF(N604="základní",J604,0)</f>
        <v>0</v>
      </c>
      <c r="BF604" s="146">
        <f>IF(N604="snížená",J604,0)</f>
        <v>0</v>
      </c>
      <c r="BG604" s="146">
        <f>IF(N604="zákl. přenesená",J604,0)</f>
        <v>0</v>
      </c>
      <c r="BH604" s="146">
        <f>IF(N604="sníž. přenesená",J604,0)</f>
        <v>0</v>
      </c>
      <c r="BI604" s="146">
        <f>IF(N604="nulová",J604,0)</f>
        <v>0</v>
      </c>
      <c r="BJ604" s="18" t="s">
        <v>86</v>
      </c>
      <c r="BK604" s="146">
        <f>ROUND(I604*H604,2)</f>
        <v>0</v>
      </c>
      <c r="BL604" s="18" t="s">
        <v>265</v>
      </c>
      <c r="BM604" s="259" t="s">
        <v>1152</v>
      </c>
    </row>
    <row r="605" spans="1:65" s="2" customFormat="1" ht="37.8" customHeight="1">
      <c r="A605" s="41"/>
      <c r="B605" s="42"/>
      <c r="C605" s="247" t="s">
        <v>1153</v>
      </c>
      <c r="D605" s="247" t="s">
        <v>161</v>
      </c>
      <c r="E605" s="248" t="s">
        <v>1154</v>
      </c>
      <c r="F605" s="249" t="s">
        <v>1155</v>
      </c>
      <c r="G605" s="250" t="s">
        <v>183</v>
      </c>
      <c r="H605" s="251">
        <v>1</v>
      </c>
      <c r="I605" s="252"/>
      <c r="J605" s="253">
        <f>ROUND(I605*H605,2)</f>
        <v>0</v>
      </c>
      <c r="K605" s="254"/>
      <c r="L605" s="44"/>
      <c r="M605" s="255" t="s">
        <v>1</v>
      </c>
      <c r="N605" s="256" t="s">
        <v>43</v>
      </c>
      <c r="O605" s="94"/>
      <c r="P605" s="257">
        <f>O605*H605</f>
        <v>0</v>
      </c>
      <c r="Q605" s="257">
        <v>0</v>
      </c>
      <c r="R605" s="257">
        <f>Q605*H605</f>
        <v>0</v>
      </c>
      <c r="S605" s="257">
        <v>0</v>
      </c>
      <c r="T605" s="258">
        <f>S605*H605</f>
        <v>0</v>
      </c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R605" s="259" t="s">
        <v>265</v>
      </c>
      <c r="AT605" s="259" t="s">
        <v>161</v>
      </c>
      <c r="AU605" s="259" t="s">
        <v>88</v>
      </c>
      <c r="AY605" s="18" t="s">
        <v>158</v>
      </c>
      <c r="BE605" s="146">
        <f>IF(N605="základní",J605,0)</f>
        <v>0</v>
      </c>
      <c r="BF605" s="146">
        <f>IF(N605="snížená",J605,0)</f>
        <v>0</v>
      </c>
      <c r="BG605" s="146">
        <f>IF(N605="zákl. přenesená",J605,0)</f>
        <v>0</v>
      </c>
      <c r="BH605" s="146">
        <f>IF(N605="sníž. přenesená",J605,0)</f>
        <v>0</v>
      </c>
      <c r="BI605" s="146">
        <f>IF(N605="nulová",J605,0)</f>
        <v>0</v>
      </c>
      <c r="BJ605" s="18" t="s">
        <v>86</v>
      </c>
      <c r="BK605" s="146">
        <f>ROUND(I605*H605,2)</f>
        <v>0</v>
      </c>
      <c r="BL605" s="18" t="s">
        <v>265</v>
      </c>
      <c r="BM605" s="259" t="s">
        <v>1156</v>
      </c>
    </row>
    <row r="606" spans="1:65" s="2" customFormat="1" ht="24.15" customHeight="1">
      <c r="A606" s="41"/>
      <c r="B606" s="42"/>
      <c r="C606" s="247" t="s">
        <v>1157</v>
      </c>
      <c r="D606" s="247" t="s">
        <v>161</v>
      </c>
      <c r="E606" s="248" t="s">
        <v>1158</v>
      </c>
      <c r="F606" s="249" t="s">
        <v>1159</v>
      </c>
      <c r="G606" s="250" t="s">
        <v>183</v>
      </c>
      <c r="H606" s="251">
        <v>1</v>
      </c>
      <c r="I606" s="252"/>
      <c r="J606" s="253">
        <f>ROUND(I606*H606,2)</f>
        <v>0</v>
      </c>
      <c r="K606" s="254"/>
      <c r="L606" s="44"/>
      <c r="M606" s="255" t="s">
        <v>1</v>
      </c>
      <c r="N606" s="256" t="s">
        <v>43</v>
      </c>
      <c r="O606" s="94"/>
      <c r="P606" s="257">
        <f>O606*H606</f>
        <v>0</v>
      </c>
      <c r="Q606" s="257">
        <v>0</v>
      </c>
      <c r="R606" s="257">
        <f>Q606*H606</f>
        <v>0</v>
      </c>
      <c r="S606" s="257">
        <v>0</v>
      </c>
      <c r="T606" s="258">
        <f>S606*H606</f>
        <v>0</v>
      </c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R606" s="259" t="s">
        <v>265</v>
      </c>
      <c r="AT606" s="259" t="s">
        <v>161</v>
      </c>
      <c r="AU606" s="259" t="s">
        <v>88</v>
      </c>
      <c r="AY606" s="18" t="s">
        <v>158</v>
      </c>
      <c r="BE606" s="146">
        <f>IF(N606="základní",J606,0)</f>
        <v>0</v>
      </c>
      <c r="BF606" s="146">
        <f>IF(N606="snížená",J606,0)</f>
        <v>0</v>
      </c>
      <c r="BG606" s="146">
        <f>IF(N606="zákl. přenesená",J606,0)</f>
        <v>0</v>
      </c>
      <c r="BH606" s="146">
        <f>IF(N606="sníž. přenesená",J606,0)</f>
        <v>0</v>
      </c>
      <c r="BI606" s="146">
        <f>IF(N606="nulová",J606,0)</f>
        <v>0</v>
      </c>
      <c r="BJ606" s="18" t="s">
        <v>86</v>
      </c>
      <c r="BK606" s="146">
        <f>ROUND(I606*H606,2)</f>
        <v>0</v>
      </c>
      <c r="BL606" s="18" t="s">
        <v>265</v>
      </c>
      <c r="BM606" s="259" t="s">
        <v>1160</v>
      </c>
    </row>
    <row r="607" spans="1:63" s="12" customFormat="1" ht="22.8" customHeight="1">
      <c r="A607" s="12"/>
      <c r="B607" s="231"/>
      <c r="C607" s="232"/>
      <c r="D607" s="233" t="s">
        <v>77</v>
      </c>
      <c r="E607" s="245" t="s">
        <v>1161</v>
      </c>
      <c r="F607" s="245" t="s">
        <v>1162</v>
      </c>
      <c r="G607" s="232"/>
      <c r="H607" s="232"/>
      <c r="I607" s="235"/>
      <c r="J607" s="246">
        <f>BK607</f>
        <v>0</v>
      </c>
      <c r="K607" s="232"/>
      <c r="L607" s="237"/>
      <c r="M607" s="238"/>
      <c r="N607" s="239"/>
      <c r="O607" s="239"/>
      <c r="P607" s="240">
        <f>P608</f>
        <v>0</v>
      </c>
      <c r="Q607" s="239"/>
      <c r="R607" s="240">
        <f>R608</f>
        <v>0</v>
      </c>
      <c r="S607" s="239"/>
      <c r="T607" s="241">
        <f>T608</f>
        <v>0</v>
      </c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R607" s="242" t="s">
        <v>187</v>
      </c>
      <c r="AT607" s="243" t="s">
        <v>77</v>
      </c>
      <c r="AU607" s="243" t="s">
        <v>86</v>
      </c>
      <c r="AY607" s="242" t="s">
        <v>158</v>
      </c>
      <c r="BK607" s="244">
        <f>BK608</f>
        <v>0</v>
      </c>
    </row>
    <row r="608" spans="1:65" s="2" customFormat="1" ht="14.4" customHeight="1">
      <c r="A608" s="41"/>
      <c r="B608" s="42"/>
      <c r="C608" s="247" t="s">
        <v>1163</v>
      </c>
      <c r="D608" s="247" t="s">
        <v>161</v>
      </c>
      <c r="E608" s="248" t="s">
        <v>1164</v>
      </c>
      <c r="F608" s="249" t="s">
        <v>1162</v>
      </c>
      <c r="G608" s="250" t="s">
        <v>183</v>
      </c>
      <c r="H608" s="251">
        <v>1</v>
      </c>
      <c r="I608" s="252"/>
      <c r="J608" s="253">
        <f>ROUND(I608*H608,2)</f>
        <v>0</v>
      </c>
      <c r="K608" s="254"/>
      <c r="L608" s="44"/>
      <c r="M608" s="255" t="s">
        <v>1</v>
      </c>
      <c r="N608" s="256" t="s">
        <v>43</v>
      </c>
      <c r="O608" s="94"/>
      <c r="P608" s="257">
        <f>O608*H608</f>
        <v>0</v>
      </c>
      <c r="Q608" s="257">
        <v>0</v>
      </c>
      <c r="R608" s="257">
        <f>Q608*H608</f>
        <v>0</v>
      </c>
      <c r="S608" s="257">
        <v>0</v>
      </c>
      <c r="T608" s="258">
        <f>S608*H608</f>
        <v>0</v>
      </c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R608" s="259" t="s">
        <v>265</v>
      </c>
      <c r="AT608" s="259" t="s">
        <v>161</v>
      </c>
      <c r="AU608" s="259" t="s">
        <v>88</v>
      </c>
      <c r="AY608" s="18" t="s">
        <v>158</v>
      </c>
      <c r="BE608" s="146">
        <f>IF(N608="základní",J608,0)</f>
        <v>0</v>
      </c>
      <c r="BF608" s="146">
        <f>IF(N608="snížená",J608,0)</f>
        <v>0</v>
      </c>
      <c r="BG608" s="146">
        <f>IF(N608="zákl. přenesená",J608,0)</f>
        <v>0</v>
      </c>
      <c r="BH608" s="146">
        <f>IF(N608="sníž. přenesená",J608,0)</f>
        <v>0</v>
      </c>
      <c r="BI608" s="146">
        <f>IF(N608="nulová",J608,0)</f>
        <v>0</v>
      </c>
      <c r="BJ608" s="18" t="s">
        <v>86</v>
      </c>
      <c r="BK608" s="146">
        <f>ROUND(I608*H608,2)</f>
        <v>0</v>
      </c>
      <c r="BL608" s="18" t="s">
        <v>265</v>
      </c>
      <c r="BM608" s="259" t="s">
        <v>1165</v>
      </c>
    </row>
    <row r="609" spans="1:63" s="12" customFormat="1" ht="22.8" customHeight="1">
      <c r="A609" s="12"/>
      <c r="B609" s="231"/>
      <c r="C609" s="232"/>
      <c r="D609" s="233" t="s">
        <v>77</v>
      </c>
      <c r="E609" s="245" t="s">
        <v>1166</v>
      </c>
      <c r="F609" s="245" t="s">
        <v>134</v>
      </c>
      <c r="G609" s="232"/>
      <c r="H609" s="232"/>
      <c r="I609" s="235"/>
      <c r="J609" s="246">
        <f>BK609</f>
        <v>0</v>
      </c>
      <c r="K609" s="232"/>
      <c r="L609" s="237"/>
      <c r="M609" s="238"/>
      <c r="N609" s="239"/>
      <c r="O609" s="239"/>
      <c r="P609" s="240">
        <f>SUM(P610:P611)</f>
        <v>0</v>
      </c>
      <c r="Q609" s="239"/>
      <c r="R609" s="240">
        <f>SUM(R610:R611)</f>
        <v>0</v>
      </c>
      <c r="S609" s="239"/>
      <c r="T609" s="241">
        <f>SUM(T610:T611)</f>
        <v>0</v>
      </c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R609" s="242" t="s">
        <v>187</v>
      </c>
      <c r="AT609" s="243" t="s">
        <v>77</v>
      </c>
      <c r="AU609" s="243" t="s">
        <v>86</v>
      </c>
      <c r="AY609" s="242" t="s">
        <v>158</v>
      </c>
      <c r="BK609" s="244">
        <f>SUM(BK610:BK611)</f>
        <v>0</v>
      </c>
    </row>
    <row r="610" spans="1:65" s="2" customFormat="1" ht="14.4" customHeight="1">
      <c r="A610" s="41"/>
      <c r="B610" s="42"/>
      <c r="C610" s="247" t="s">
        <v>1167</v>
      </c>
      <c r="D610" s="247" t="s">
        <v>161</v>
      </c>
      <c r="E610" s="248" t="s">
        <v>1168</v>
      </c>
      <c r="F610" s="249" t="s">
        <v>134</v>
      </c>
      <c r="G610" s="250" t="s">
        <v>183</v>
      </c>
      <c r="H610" s="251">
        <v>1</v>
      </c>
      <c r="I610" s="252"/>
      <c r="J610" s="253">
        <f>ROUND(I610*H610,2)</f>
        <v>0</v>
      </c>
      <c r="K610" s="254"/>
      <c r="L610" s="44"/>
      <c r="M610" s="255" t="s">
        <v>1</v>
      </c>
      <c r="N610" s="256" t="s">
        <v>43</v>
      </c>
      <c r="O610" s="94"/>
      <c r="P610" s="257">
        <f>O610*H610</f>
        <v>0</v>
      </c>
      <c r="Q610" s="257">
        <v>0</v>
      </c>
      <c r="R610" s="257">
        <f>Q610*H610</f>
        <v>0</v>
      </c>
      <c r="S610" s="257">
        <v>0</v>
      </c>
      <c r="T610" s="258">
        <f>S610*H610</f>
        <v>0</v>
      </c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R610" s="259" t="s">
        <v>265</v>
      </c>
      <c r="AT610" s="259" t="s">
        <v>161</v>
      </c>
      <c r="AU610" s="259" t="s">
        <v>88</v>
      </c>
      <c r="AY610" s="18" t="s">
        <v>158</v>
      </c>
      <c r="BE610" s="146">
        <f>IF(N610="základní",J610,0)</f>
        <v>0</v>
      </c>
      <c r="BF610" s="146">
        <f>IF(N610="snížená",J610,0)</f>
        <v>0</v>
      </c>
      <c r="BG610" s="146">
        <f>IF(N610="zákl. přenesená",J610,0)</f>
        <v>0</v>
      </c>
      <c r="BH610" s="146">
        <f>IF(N610="sníž. přenesená",J610,0)</f>
        <v>0</v>
      </c>
      <c r="BI610" s="146">
        <f>IF(N610="nulová",J610,0)</f>
        <v>0</v>
      </c>
      <c r="BJ610" s="18" t="s">
        <v>86</v>
      </c>
      <c r="BK610" s="146">
        <f>ROUND(I610*H610,2)</f>
        <v>0</v>
      </c>
      <c r="BL610" s="18" t="s">
        <v>265</v>
      </c>
      <c r="BM610" s="259" t="s">
        <v>1169</v>
      </c>
    </row>
    <row r="611" spans="1:65" s="2" customFormat="1" ht="14.4" customHeight="1">
      <c r="A611" s="41"/>
      <c r="B611" s="42"/>
      <c r="C611" s="247" t="s">
        <v>1170</v>
      </c>
      <c r="D611" s="247" t="s">
        <v>161</v>
      </c>
      <c r="E611" s="248" t="s">
        <v>1171</v>
      </c>
      <c r="F611" s="249" t="s">
        <v>1172</v>
      </c>
      <c r="G611" s="250" t="s">
        <v>183</v>
      </c>
      <c r="H611" s="251">
        <v>1</v>
      </c>
      <c r="I611" s="252"/>
      <c r="J611" s="253">
        <f>ROUND(I611*H611,2)</f>
        <v>0</v>
      </c>
      <c r="K611" s="254"/>
      <c r="L611" s="44"/>
      <c r="M611" s="255" t="s">
        <v>1</v>
      </c>
      <c r="N611" s="256" t="s">
        <v>43</v>
      </c>
      <c r="O611" s="94"/>
      <c r="P611" s="257">
        <f>O611*H611</f>
        <v>0</v>
      </c>
      <c r="Q611" s="257">
        <v>0</v>
      </c>
      <c r="R611" s="257">
        <f>Q611*H611</f>
        <v>0</v>
      </c>
      <c r="S611" s="257">
        <v>0</v>
      </c>
      <c r="T611" s="258">
        <f>S611*H611</f>
        <v>0</v>
      </c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R611" s="259" t="s">
        <v>265</v>
      </c>
      <c r="AT611" s="259" t="s">
        <v>161</v>
      </c>
      <c r="AU611" s="259" t="s">
        <v>88</v>
      </c>
      <c r="AY611" s="18" t="s">
        <v>158</v>
      </c>
      <c r="BE611" s="146">
        <f>IF(N611="základní",J611,0)</f>
        <v>0</v>
      </c>
      <c r="BF611" s="146">
        <f>IF(N611="snížená",J611,0)</f>
        <v>0</v>
      </c>
      <c r="BG611" s="146">
        <f>IF(N611="zákl. přenesená",J611,0)</f>
        <v>0</v>
      </c>
      <c r="BH611" s="146">
        <f>IF(N611="sníž. přenesená",J611,0)</f>
        <v>0</v>
      </c>
      <c r="BI611" s="146">
        <f>IF(N611="nulová",J611,0)</f>
        <v>0</v>
      </c>
      <c r="BJ611" s="18" t="s">
        <v>86</v>
      </c>
      <c r="BK611" s="146">
        <f>ROUND(I611*H611,2)</f>
        <v>0</v>
      </c>
      <c r="BL611" s="18" t="s">
        <v>265</v>
      </c>
      <c r="BM611" s="259" t="s">
        <v>1173</v>
      </c>
    </row>
    <row r="612" spans="1:63" s="12" customFormat="1" ht="22.8" customHeight="1">
      <c r="A612" s="12"/>
      <c r="B612" s="231"/>
      <c r="C612" s="232"/>
      <c r="D612" s="233" t="s">
        <v>77</v>
      </c>
      <c r="E612" s="245" t="s">
        <v>1174</v>
      </c>
      <c r="F612" s="245" t="s">
        <v>1175</v>
      </c>
      <c r="G612" s="232"/>
      <c r="H612" s="232"/>
      <c r="I612" s="235"/>
      <c r="J612" s="246">
        <f>BK612</f>
        <v>0</v>
      </c>
      <c r="K612" s="232"/>
      <c r="L612" s="237"/>
      <c r="M612" s="238"/>
      <c r="N612" s="239"/>
      <c r="O612" s="239"/>
      <c r="P612" s="240">
        <f>SUM(P613:P614)</f>
        <v>0</v>
      </c>
      <c r="Q612" s="239"/>
      <c r="R612" s="240">
        <f>SUM(R613:R614)</f>
        <v>0</v>
      </c>
      <c r="S612" s="239"/>
      <c r="T612" s="241">
        <f>SUM(T613:T614)</f>
        <v>0</v>
      </c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R612" s="242" t="s">
        <v>187</v>
      </c>
      <c r="AT612" s="243" t="s">
        <v>77</v>
      </c>
      <c r="AU612" s="243" t="s">
        <v>86</v>
      </c>
      <c r="AY612" s="242" t="s">
        <v>158</v>
      </c>
      <c r="BK612" s="244">
        <f>SUM(BK613:BK614)</f>
        <v>0</v>
      </c>
    </row>
    <row r="613" spans="1:65" s="2" customFormat="1" ht="14.4" customHeight="1">
      <c r="A613" s="41"/>
      <c r="B613" s="42"/>
      <c r="C613" s="247" t="s">
        <v>1176</v>
      </c>
      <c r="D613" s="247" t="s">
        <v>161</v>
      </c>
      <c r="E613" s="248" t="s">
        <v>1177</v>
      </c>
      <c r="F613" s="249" t="s">
        <v>1178</v>
      </c>
      <c r="G613" s="250" t="s">
        <v>183</v>
      </c>
      <c r="H613" s="251">
        <v>1</v>
      </c>
      <c r="I613" s="252"/>
      <c r="J613" s="253">
        <f>ROUND(I613*H613,2)</f>
        <v>0</v>
      </c>
      <c r="K613" s="254"/>
      <c r="L613" s="44"/>
      <c r="M613" s="255" t="s">
        <v>1</v>
      </c>
      <c r="N613" s="256" t="s">
        <v>43</v>
      </c>
      <c r="O613" s="94"/>
      <c r="P613" s="257">
        <f>O613*H613</f>
        <v>0</v>
      </c>
      <c r="Q613" s="257">
        <v>0</v>
      </c>
      <c r="R613" s="257">
        <f>Q613*H613</f>
        <v>0</v>
      </c>
      <c r="S613" s="257">
        <v>0</v>
      </c>
      <c r="T613" s="258">
        <f>S613*H613</f>
        <v>0</v>
      </c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R613" s="259" t="s">
        <v>265</v>
      </c>
      <c r="AT613" s="259" t="s">
        <v>161</v>
      </c>
      <c r="AU613" s="259" t="s">
        <v>88</v>
      </c>
      <c r="AY613" s="18" t="s">
        <v>158</v>
      </c>
      <c r="BE613" s="146">
        <f>IF(N613="základní",J613,0)</f>
        <v>0</v>
      </c>
      <c r="BF613" s="146">
        <f>IF(N613="snížená",J613,0)</f>
        <v>0</v>
      </c>
      <c r="BG613" s="146">
        <f>IF(N613="zákl. přenesená",J613,0)</f>
        <v>0</v>
      </c>
      <c r="BH613" s="146">
        <f>IF(N613="sníž. přenesená",J613,0)</f>
        <v>0</v>
      </c>
      <c r="BI613" s="146">
        <f>IF(N613="nulová",J613,0)</f>
        <v>0</v>
      </c>
      <c r="BJ613" s="18" t="s">
        <v>86</v>
      </c>
      <c r="BK613" s="146">
        <f>ROUND(I613*H613,2)</f>
        <v>0</v>
      </c>
      <c r="BL613" s="18" t="s">
        <v>265</v>
      </c>
      <c r="BM613" s="259" t="s">
        <v>1179</v>
      </c>
    </row>
    <row r="614" spans="1:65" s="2" customFormat="1" ht="14.4" customHeight="1">
      <c r="A614" s="41"/>
      <c r="B614" s="42"/>
      <c r="C614" s="247" t="s">
        <v>1180</v>
      </c>
      <c r="D614" s="247" t="s">
        <v>161</v>
      </c>
      <c r="E614" s="248" t="s">
        <v>1181</v>
      </c>
      <c r="F614" s="249" t="s">
        <v>1182</v>
      </c>
      <c r="G614" s="250" t="s">
        <v>183</v>
      </c>
      <c r="H614" s="251">
        <v>1</v>
      </c>
      <c r="I614" s="252"/>
      <c r="J614" s="253">
        <f>ROUND(I614*H614,2)</f>
        <v>0</v>
      </c>
      <c r="K614" s="254"/>
      <c r="L614" s="44"/>
      <c r="M614" s="255" t="s">
        <v>1</v>
      </c>
      <c r="N614" s="256" t="s">
        <v>43</v>
      </c>
      <c r="O614" s="94"/>
      <c r="P614" s="257">
        <f>O614*H614</f>
        <v>0</v>
      </c>
      <c r="Q614" s="257">
        <v>0</v>
      </c>
      <c r="R614" s="257">
        <f>Q614*H614</f>
        <v>0</v>
      </c>
      <c r="S614" s="257">
        <v>0</v>
      </c>
      <c r="T614" s="258">
        <f>S614*H614</f>
        <v>0</v>
      </c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R614" s="259" t="s">
        <v>265</v>
      </c>
      <c r="AT614" s="259" t="s">
        <v>161</v>
      </c>
      <c r="AU614" s="259" t="s">
        <v>88</v>
      </c>
      <c r="AY614" s="18" t="s">
        <v>158</v>
      </c>
      <c r="BE614" s="146">
        <f>IF(N614="základní",J614,0)</f>
        <v>0</v>
      </c>
      <c r="BF614" s="146">
        <f>IF(N614="snížená",J614,0)</f>
        <v>0</v>
      </c>
      <c r="BG614" s="146">
        <f>IF(N614="zákl. přenesená",J614,0)</f>
        <v>0</v>
      </c>
      <c r="BH614" s="146">
        <f>IF(N614="sníž. přenesená",J614,0)</f>
        <v>0</v>
      </c>
      <c r="BI614" s="146">
        <f>IF(N614="nulová",J614,0)</f>
        <v>0</v>
      </c>
      <c r="BJ614" s="18" t="s">
        <v>86</v>
      </c>
      <c r="BK614" s="146">
        <f>ROUND(I614*H614,2)</f>
        <v>0</v>
      </c>
      <c r="BL614" s="18" t="s">
        <v>265</v>
      </c>
      <c r="BM614" s="259" t="s">
        <v>1183</v>
      </c>
    </row>
    <row r="615" spans="1:63" s="12" customFormat="1" ht="22.8" customHeight="1">
      <c r="A615" s="12"/>
      <c r="B615" s="231"/>
      <c r="C615" s="232"/>
      <c r="D615" s="233" t="s">
        <v>77</v>
      </c>
      <c r="E615" s="245" t="s">
        <v>1184</v>
      </c>
      <c r="F615" s="245" t="s">
        <v>95</v>
      </c>
      <c r="G615" s="232"/>
      <c r="H615" s="232"/>
      <c r="I615" s="235"/>
      <c r="J615" s="246">
        <f>BK615</f>
        <v>0</v>
      </c>
      <c r="K615" s="232"/>
      <c r="L615" s="237"/>
      <c r="M615" s="238"/>
      <c r="N615" s="239"/>
      <c r="O615" s="239"/>
      <c r="P615" s="240">
        <f>SUM(P616:P620)</f>
        <v>0</v>
      </c>
      <c r="Q615" s="239"/>
      <c r="R615" s="240">
        <f>SUM(R616:R620)</f>
        <v>0</v>
      </c>
      <c r="S615" s="239"/>
      <c r="T615" s="241">
        <f>SUM(T616:T620)</f>
        <v>0</v>
      </c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R615" s="242" t="s">
        <v>187</v>
      </c>
      <c r="AT615" s="243" t="s">
        <v>77</v>
      </c>
      <c r="AU615" s="243" t="s">
        <v>86</v>
      </c>
      <c r="AY615" s="242" t="s">
        <v>158</v>
      </c>
      <c r="BK615" s="244">
        <f>SUM(BK616:BK620)</f>
        <v>0</v>
      </c>
    </row>
    <row r="616" spans="1:65" s="2" customFormat="1" ht="14.4" customHeight="1">
      <c r="A616" s="41"/>
      <c r="B616" s="42"/>
      <c r="C616" s="247" t="s">
        <v>1185</v>
      </c>
      <c r="D616" s="247" t="s">
        <v>161</v>
      </c>
      <c r="E616" s="248" t="s">
        <v>1186</v>
      </c>
      <c r="F616" s="249" t="s">
        <v>1187</v>
      </c>
      <c r="G616" s="250" t="s">
        <v>183</v>
      </c>
      <c r="H616" s="251">
        <v>1</v>
      </c>
      <c r="I616" s="252"/>
      <c r="J616" s="253">
        <f>ROUND(I616*H616,2)</f>
        <v>0</v>
      </c>
      <c r="K616" s="254"/>
      <c r="L616" s="44"/>
      <c r="M616" s="255" t="s">
        <v>1</v>
      </c>
      <c r="N616" s="256" t="s">
        <v>43</v>
      </c>
      <c r="O616" s="94"/>
      <c r="P616" s="257">
        <f>O616*H616</f>
        <v>0</v>
      </c>
      <c r="Q616" s="257">
        <v>0</v>
      </c>
      <c r="R616" s="257">
        <f>Q616*H616</f>
        <v>0</v>
      </c>
      <c r="S616" s="257">
        <v>0</v>
      </c>
      <c r="T616" s="258">
        <f>S616*H616</f>
        <v>0</v>
      </c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R616" s="259" t="s">
        <v>265</v>
      </c>
      <c r="AT616" s="259" t="s">
        <v>161</v>
      </c>
      <c r="AU616" s="259" t="s">
        <v>88</v>
      </c>
      <c r="AY616" s="18" t="s">
        <v>158</v>
      </c>
      <c r="BE616" s="146">
        <f>IF(N616="základní",J616,0)</f>
        <v>0</v>
      </c>
      <c r="BF616" s="146">
        <f>IF(N616="snížená",J616,0)</f>
        <v>0</v>
      </c>
      <c r="BG616" s="146">
        <f>IF(N616="zákl. přenesená",J616,0)</f>
        <v>0</v>
      </c>
      <c r="BH616" s="146">
        <f>IF(N616="sníž. přenesená",J616,0)</f>
        <v>0</v>
      </c>
      <c r="BI616" s="146">
        <f>IF(N616="nulová",J616,0)</f>
        <v>0</v>
      </c>
      <c r="BJ616" s="18" t="s">
        <v>86</v>
      </c>
      <c r="BK616" s="146">
        <f>ROUND(I616*H616,2)</f>
        <v>0</v>
      </c>
      <c r="BL616" s="18" t="s">
        <v>265</v>
      </c>
      <c r="BM616" s="259" t="s">
        <v>1188</v>
      </c>
    </row>
    <row r="617" spans="1:51" s="13" customFormat="1" ht="12">
      <c r="A617" s="13"/>
      <c r="B617" s="260"/>
      <c r="C617" s="261"/>
      <c r="D617" s="262" t="s">
        <v>167</v>
      </c>
      <c r="E617" s="263" t="s">
        <v>1</v>
      </c>
      <c r="F617" s="264" t="s">
        <v>1189</v>
      </c>
      <c r="G617" s="261"/>
      <c r="H617" s="263" t="s">
        <v>1</v>
      </c>
      <c r="I617" s="265"/>
      <c r="J617" s="261"/>
      <c r="K617" s="261"/>
      <c r="L617" s="266"/>
      <c r="M617" s="267"/>
      <c r="N617" s="268"/>
      <c r="O617" s="268"/>
      <c r="P617" s="268"/>
      <c r="Q617" s="268"/>
      <c r="R617" s="268"/>
      <c r="S617" s="268"/>
      <c r="T617" s="269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70" t="s">
        <v>167</v>
      </c>
      <c r="AU617" s="270" t="s">
        <v>88</v>
      </c>
      <c r="AV617" s="13" t="s">
        <v>86</v>
      </c>
      <c r="AW617" s="13" t="s">
        <v>32</v>
      </c>
      <c r="AX617" s="13" t="s">
        <v>78</v>
      </c>
      <c r="AY617" s="270" t="s">
        <v>158</v>
      </c>
    </row>
    <row r="618" spans="1:51" s="13" customFormat="1" ht="12">
      <c r="A618" s="13"/>
      <c r="B618" s="260"/>
      <c r="C618" s="261"/>
      <c r="D618" s="262" t="s">
        <v>167</v>
      </c>
      <c r="E618" s="263" t="s">
        <v>1</v>
      </c>
      <c r="F618" s="264" t="s">
        <v>1190</v>
      </c>
      <c r="G618" s="261"/>
      <c r="H618" s="263" t="s">
        <v>1</v>
      </c>
      <c r="I618" s="265"/>
      <c r="J618" s="261"/>
      <c r="K618" s="261"/>
      <c r="L618" s="266"/>
      <c r="M618" s="267"/>
      <c r="N618" s="268"/>
      <c r="O618" s="268"/>
      <c r="P618" s="268"/>
      <c r="Q618" s="268"/>
      <c r="R618" s="268"/>
      <c r="S618" s="268"/>
      <c r="T618" s="269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70" t="s">
        <v>167</v>
      </c>
      <c r="AU618" s="270" t="s">
        <v>88</v>
      </c>
      <c r="AV618" s="13" t="s">
        <v>86</v>
      </c>
      <c r="AW618" s="13" t="s">
        <v>32</v>
      </c>
      <c r="AX618" s="13" t="s">
        <v>78</v>
      </c>
      <c r="AY618" s="270" t="s">
        <v>158</v>
      </c>
    </row>
    <row r="619" spans="1:51" s="14" customFormat="1" ht="12">
      <c r="A619" s="14"/>
      <c r="B619" s="271"/>
      <c r="C619" s="272"/>
      <c r="D619" s="262" t="s">
        <v>167</v>
      </c>
      <c r="E619" s="273" t="s">
        <v>1</v>
      </c>
      <c r="F619" s="274" t="s">
        <v>86</v>
      </c>
      <c r="G619" s="272"/>
      <c r="H619" s="275">
        <v>1</v>
      </c>
      <c r="I619" s="276"/>
      <c r="J619" s="272"/>
      <c r="K619" s="272"/>
      <c r="L619" s="277"/>
      <c r="M619" s="278"/>
      <c r="N619" s="279"/>
      <c r="O619" s="279"/>
      <c r="P619" s="279"/>
      <c r="Q619" s="279"/>
      <c r="R619" s="279"/>
      <c r="S619" s="279"/>
      <c r="T619" s="280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81" t="s">
        <v>167</v>
      </c>
      <c r="AU619" s="281" t="s">
        <v>88</v>
      </c>
      <c r="AV619" s="14" t="s">
        <v>88</v>
      </c>
      <c r="AW619" s="14" t="s">
        <v>32</v>
      </c>
      <c r="AX619" s="14" t="s">
        <v>86</v>
      </c>
      <c r="AY619" s="281" t="s">
        <v>158</v>
      </c>
    </row>
    <row r="620" spans="1:65" s="2" customFormat="1" ht="14.4" customHeight="1">
      <c r="A620" s="41"/>
      <c r="B620" s="42"/>
      <c r="C620" s="247" t="s">
        <v>376</v>
      </c>
      <c r="D620" s="247" t="s">
        <v>161</v>
      </c>
      <c r="E620" s="248" t="s">
        <v>1191</v>
      </c>
      <c r="F620" s="249" t="s">
        <v>1192</v>
      </c>
      <c r="G620" s="250" t="s">
        <v>183</v>
      </c>
      <c r="H620" s="251">
        <v>1</v>
      </c>
      <c r="I620" s="252"/>
      <c r="J620" s="253">
        <f>ROUND(I620*H620,2)</f>
        <v>0</v>
      </c>
      <c r="K620" s="254"/>
      <c r="L620" s="44"/>
      <c r="M620" s="304" t="s">
        <v>1</v>
      </c>
      <c r="N620" s="305" t="s">
        <v>43</v>
      </c>
      <c r="O620" s="306"/>
      <c r="P620" s="307">
        <f>O620*H620</f>
        <v>0</v>
      </c>
      <c r="Q620" s="307">
        <v>0</v>
      </c>
      <c r="R620" s="307">
        <f>Q620*H620</f>
        <v>0</v>
      </c>
      <c r="S620" s="307">
        <v>0</v>
      </c>
      <c r="T620" s="308">
        <f>S620*H620</f>
        <v>0</v>
      </c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R620" s="259" t="s">
        <v>265</v>
      </c>
      <c r="AT620" s="259" t="s">
        <v>161</v>
      </c>
      <c r="AU620" s="259" t="s">
        <v>88</v>
      </c>
      <c r="AY620" s="18" t="s">
        <v>158</v>
      </c>
      <c r="BE620" s="146">
        <f>IF(N620="základní",J620,0)</f>
        <v>0</v>
      </c>
      <c r="BF620" s="146">
        <f>IF(N620="snížená",J620,0)</f>
        <v>0</v>
      </c>
      <c r="BG620" s="146">
        <f>IF(N620="zákl. přenesená",J620,0)</f>
        <v>0</v>
      </c>
      <c r="BH620" s="146">
        <f>IF(N620="sníž. přenesená",J620,0)</f>
        <v>0</v>
      </c>
      <c r="BI620" s="146">
        <f>IF(N620="nulová",J620,0)</f>
        <v>0</v>
      </c>
      <c r="BJ620" s="18" t="s">
        <v>86</v>
      </c>
      <c r="BK620" s="146">
        <f>ROUND(I620*H620,2)</f>
        <v>0</v>
      </c>
      <c r="BL620" s="18" t="s">
        <v>265</v>
      </c>
      <c r="BM620" s="259" t="s">
        <v>1193</v>
      </c>
    </row>
    <row r="621" spans="1:31" s="2" customFormat="1" ht="6.95" customHeight="1">
      <c r="A621" s="41"/>
      <c r="B621" s="69"/>
      <c r="C621" s="70"/>
      <c r="D621" s="70"/>
      <c r="E621" s="70"/>
      <c r="F621" s="70"/>
      <c r="G621" s="70"/>
      <c r="H621" s="70"/>
      <c r="I621" s="70"/>
      <c r="J621" s="70"/>
      <c r="K621" s="70"/>
      <c r="L621" s="44"/>
      <c r="M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</row>
  </sheetData>
  <sheetProtection password="CC35" sheet="1" objects="1" scenarios="1" formatColumns="0" formatRows="0" autoFilter="0"/>
  <autoFilter ref="C151:K620"/>
  <mergeCells count="14">
    <mergeCell ref="E7:H7"/>
    <mergeCell ref="E9:H9"/>
    <mergeCell ref="E18:H18"/>
    <mergeCell ref="E27:H27"/>
    <mergeCell ref="E85:H85"/>
    <mergeCell ref="E87:H87"/>
    <mergeCell ref="D126:F126"/>
    <mergeCell ref="D127:F127"/>
    <mergeCell ref="D128:F128"/>
    <mergeCell ref="D129:F129"/>
    <mergeCell ref="D130:F130"/>
    <mergeCell ref="E142:H142"/>
    <mergeCell ref="E144:H14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55"/>
      <c r="C3" s="156"/>
      <c r="D3" s="156"/>
      <c r="E3" s="156"/>
      <c r="F3" s="156"/>
      <c r="G3" s="156"/>
      <c r="H3" s="21"/>
    </row>
    <row r="4" spans="2:8" s="1" customFormat="1" ht="24.95" customHeight="1">
      <c r="B4" s="21"/>
      <c r="C4" s="157" t="s">
        <v>1194</v>
      </c>
      <c r="H4" s="21"/>
    </row>
    <row r="5" spans="2:8" s="1" customFormat="1" ht="12" customHeight="1">
      <c r="B5" s="21"/>
      <c r="C5" s="323" t="s">
        <v>13</v>
      </c>
      <c r="D5" s="166" t="s">
        <v>14</v>
      </c>
      <c r="E5" s="1"/>
      <c r="F5" s="1"/>
      <c r="H5" s="21"/>
    </row>
    <row r="6" spans="2:8" s="1" customFormat="1" ht="36.95" customHeight="1">
      <c r="B6" s="21"/>
      <c r="C6" s="324" t="s">
        <v>16</v>
      </c>
      <c r="D6" s="325" t="s">
        <v>17</v>
      </c>
      <c r="E6" s="1"/>
      <c r="F6" s="1"/>
      <c r="H6" s="21"/>
    </row>
    <row r="7" spans="2:8" s="1" customFormat="1" ht="16.5" customHeight="1">
      <c r="B7" s="21"/>
      <c r="C7" s="159" t="s">
        <v>22</v>
      </c>
      <c r="D7" s="163" t="str">
        <f>'Rekapitulace stavby'!AN8</f>
        <v>17. 5. 2021</v>
      </c>
      <c r="H7" s="21"/>
    </row>
    <row r="8" spans="1:8" s="2" customFormat="1" ht="10.8" customHeight="1">
      <c r="A8" s="41"/>
      <c r="B8" s="44"/>
      <c r="C8" s="41"/>
      <c r="D8" s="41"/>
      <c r="E8" s="41"/>
      <c r="F8" s="41"/>
      <c r="G8" s="41"/>
      <c r="H8" s="44"/>
    </row>
    <row r="9" spans="1:8" s="11" customFormat="1" ht="29.25" customHeight="1">
      <c r="A9" s="219"/>
      <c r="B9" s="326"/>
      <c r="C9" s="327" t="s">
        <v>59</v>
      </c>
      <c r="D9" s="328" t="s">
        <v>60</v>
      </c>
      <c r="E9" s="328" t="s">
        <v>144</v>
      </c>
      <c r="F9" s="329" t="s">
        <v>1195</v>
      </c>
      <c r="G9" s="219"/>
      <c r="H9" s="326"/>
    </row>
    <row r="10" spans="1:8" s="2" customFormat="1" ht="26.4" customHeight="1">
      <c r="A10" s="41"/>
      <c r="B10" s="44"/>
      <c r="C10" s="330" t="s">
        <v>1196</v>
      </c>
      <c r="D10" s="330" t="s">
        <v>84</v>
      </c>
      <c r="E10" s="41"/>
      <c r="F10" s="41"/>
      <c r="G10" s="41"/>
      <c r="H10" s="44"/>
    </row>
    <row r="11" spans="1:8" s="2" customFormat="1" ht="16.8" customHeight="1">
      <c r="A11" s="41"/>
      <c r="B11" s="44"/>
      <c r="C11" s="331" t="s">
        <v>192</v>
      </c>
      <c r="D11" s="332" t="s">
        <v>1197</v>
      </c>
      <c r="E11" s="333" t="s">
        <v>103</v>
      </c>
      <c r="F11" s="334">
        <v>10</v>
      </c>
      <c r="G11" s="41"/>
      <c r="H11" s="44"/>
    </row>
    <row r="12" spans="1:8" s="2" customFormat="1" ht="16.8" customHeight="1">
      <c r="A12" s="41"/>
      <c r="B12" s="44"/>
      <c r="C12" s="335" t="s">
        <v>1</v>
      </c>
      <c r="D12" s="335" t="s">
        <v>191</v>
      </c>
      <c r="E12" s="18" t="s">
        <v>1</v>
      </c>
      <c r="F12" s="336">
        <v>0</v>
      </c>
      <c r="G12" s="41"/>
      <c r="H12" s="44"/>
    </row>
    <row r="13" spans="1:8" s="2" customFormat="1" ht="16.8" customHeight="1">
      <c r="A13" s="41"/>
      <c r="B13" s="44"/>
      <c r="C13" s="335" t="s">
        <v>192</v>
      </c>
      <c r="D13" s="335" t="s">
        <v>107</v>
      </c>
      <c r="E13" s="18" t="s">
        <v>1</v>
      </c>
      <c r="F13" s="336">
        <v>10</v>
      </c>
      <c r="G13" s="41"/>
      <c r="H13" s="44"/>
    </row>
    <row r="14" spans="1:8" s="2" customFormat="1" ht="16.8" customHeight="1">
      <c r="A14" s="41"/>
      <c r="B14" s="44"/>
      <c r="C14" s="331" t="s">
        <v>194</v>
      </c>
      <c r="D14" s="332" t="s">
        <v>1198</v>
      </c>
      <c r="E14" s="333" t="s">
        <v>312</v>
      </c>
      <c r="F14" s="334">
        <v>10</v>
      </c>
      <c r="G14" s="41"/>
      <c r="H14" s="44"/>
    </row>
    <row r="15" spans="1:8" s="2" customFormat="1" ht="16.8" customHeight="1">
      <c r="A15" s="41"/>
      <c r="B15" s="44"/>
      <c r="C15" s="335" t="s">
        <v>1</v>
      </c>
      <c r="D15" s="335" t="s">
        <v>193</v>
      </c>
      <c r="E15" s="18" t="s">
        <v>1</v>
      </c>
      <c r="F15" s="336">
        <v>0</v>
      </c>
      <c r="G15" s="41"/>
      <c r="H15" s="44"/>
    </row>
    <row r="16" spans="1:8" s="2" customFormat="1" ht="16.8" customHeight="1">
      <c r="A16" s="41"/>
      <c r="B16" s="44"/>
      <c r="C16" s="335" t="s">
        <v>194</v>
      </c>
      <c r="D16" s="335" t="s">
        <v>107</v>
      </c>
      <c r="E16" s="18" t="s">
        <v>1</v>
      </c>
      <c r="F16" s="336">
        <v>10</v>
      </c>
      <c r="G16" s="41"/>
      <c r="H16" s="44"/>
    </row>
    <row r="17" spans="1:8" s="2" customFormat="1" ht="16.8" customHeight="1">
      <c r="A17" s="41"/>
      <c r="B17" s="44"/>
      <c r="C17" s="331" t="s">
        <v>101</v>
      </c>
      <c r="D17" s="332" t="s">
        <v>102</v>
      </c>
      <c r="E17" s="333" t="s">
        <v>103</v>
      </c>
      <c r="F17" s="334">
        <v>20</v>
      </c>
      <c r="G17" s="41"/>
      <c r="H17" s="44"/>
    </row>
    <row r="18" spans="1:8" s="2" customFormat="1" ht="16.8" customHeight="1">
      <c r="A18" s="41"/>
      <c r="B18" s="44"/>
      <c r="C18" s="335" t="s">
        <v>1</v>
      </c>
      <c r="D18" s="335" t="s">
        <v>1199</v>
      </c>
      <c r="E18" s="18" t="s">
        <v>1</v>
      </c>
      <c r="F18" s="336">
        <v>0</v>
      </c>
      <c r="G18" s="41"/>
      <c r="H18" s="44"/>
    </row>
    <row r="19" spans="1:8" s="2" customFormat="1" ht="16.8" customHeight="1">
      <c r="A19" s="41"/>
      <c r="B19" s="44"/>
      <c r="C19" s="335" t="s">
        <v>101</v>
      </c>
      <c r="D19" s="335" t="s">
        <v>107</v>
      </c>
      <c r="E19" s="18" t="s">
        <v>1</v>
      </c>
      <c r="F19" s="336">
        <v>10</v>
      </c>
      <c r="G19" s="41"/>
      <c r="H19" s="44"/>
    </row>
    <row r="20" spans="1:8" s="2" customFormat="1" ht="16.8" customHeight="1">
      <c r="A20" s="41"/>
      <c r="B20" s="44"/>
      <c r="C20" s="337" t="s">
        <v>1200</v>
      </c>
      <c r="D20" s="41"/>
      <c r="E20" s="41"/>
      <c r="F20" s="41"/>
      <c r="G20" s="41"/>
      <c r="H20" s="44"/>
    </row>
    <row r="21" spans="1:8" s="2" customFormat="1" ht="16.8" customHeight="1">
      <c r="A21" s="41"/>
      <c r="B21" s="44"/>
      <c r="C21" s="335" t="s">
        <v>207</v>
      </c>
      <c r="D21" s="335" t="s">
        <v>208</v>
      </c>
      <c r="E21" s="18" t="s">
        <v>103</v>
      </c>
      <c r="F21" s="336">
        <v>20</v>
      </c>
      <c r="G21" s="41"/>
      <c r="H21" s="44"/>
    </row>
    <row r="22" spans="1:8" s="2" customFormat="1" ht="16.8" customHeight="1">
      <c r="A22" s="41"/>
      <c r="B22" s="44"/>
      <c r="C22" s="331" t="s">
        <v>105</v>
      </c>
      <c r="D22" s="332" t="s">
        <v>106</v>
      </c>
      <c r="E22" s="333" t="s">
        <v>103</v>
      </c>
      <c r="F22" s="334">
        <v>10</v>
      </c>
      <c r="G22" s="41"/>
      <c r="H22" s="44"/>
    </row>
    <row r="23" spans="1:8" s="2" customFormat="1" ht="16.8" customHeight="1">
      <c r="A23" s="41"/>
      <c r="B23" s="44"/>
      <c r="C23" s="335" t="s">
        <v>1</v>
      </c>
      <c r="D23" s="335" t="s">
        <v>106</v>
      </c>
      <c r="E23" s="18" t="s">
        <v>1</v>
      </c>
      <c r="F23" s="336">
        <v>0</v>
      </c>
      <c r="G23" s="41"/>
      <c r="H23" s="44"/>
    </row>
    <row r="24" spans="1:8" s="2" customFormat="1" ht="16.8" customHeight="1">
      <c r="A24" s="41"/>
      <c r="B24" s="44"/>
      <c r="C24" s="335" t="s">
        <v>105</v>
      </c>
      <c r="D24" s="335" t="s">
        <v>187</v>
      </c>
      <c r="E24" s="18" t="s">
        <v>1</v>
      </c>
      <c r="F24" s="336">
        <v>5</v>
      </c>
      <c r="G24" s="41"/>
      <c r="H24" s="44"/>
    </row>
    <row r="25" spans="1:8" s="2" customFormat="1" ht="16.8" customHeight="1">
      <c r="A25" s="41"/>
      <c r="B25" s="44"/>
      <c r="C25" s="337" t="s">
        <v>1200</v>
      </c>
      <c r="D25" s="41"/>
      <c r="E25" s="41"/>
      <c r="F25" s="41"/>
      <c r="G25" s="41"/>
      <c r="H25" s="44"/>
    </row>
    <row r="26" spans="1:8" s="2" customFormat="1" ht="16.8" customHeight="1">
      <c r="A26" s="41"/>
      <c r="B26" s="44"/>
      <c r="C26" s="335" t="s">
        <v>211</v>
      </c>
      <c r="D26" s="335" t="s">
        <v>106</v>
      </c>
      <c r="E26" s="18" t="s">
        <v>103</v>
      </c>
      <c r="F26" s="336">
        <v>10</v>
      </c>
      <c r="G26" s="41"/>
      <c r="H26" s="44"/>
    </row>
    <row r="27" spans="1:8" s="2" customFormat="1" ht="16.8" customHeight="1">
      <c r="A27" s="41"/>
      <c r="B27" s="44"/>
      <c r="C27" s="331" t="s">
        <v>109</v>
      </c>
      <c r="D27" s="332" t="s">
        <v>110</v>
      </c>
      <c r="E27" s="333" t="s">
        <v>103</v>
      </c>
      <c r="F27" s="334">
        <v>20</v>
      </c>
      <c r="G27" s="41"/>
      <c r="H27" s="44"/>
    </row>
    <row r="28" spans="1:8" s="2" customFormat="1" ht="16.8" customHeight="1">
      <c r="A28" s="41"/>
      <c r="B28" s="44"/>
      <c r="C28" s="335" t="s">
        <v>1</v>
      </c>
      <c r="D28" s="335" t="s">
        <v>1201</v>
      </c>
      <c r="E28" s="18" t="s">
        <v>1</v>
      </c>
      <c r="F28" s="336">
        <v>0</v>
      </c>
      <c r="G28" s="41"/>
      <c r="H28" s="44"/>
    </row>
    <row r="29" spans="1:8" s="2" customFormat="1" ht="16.8" customHeight="1">
      <c r="A29" s="41"/>
      <c r="B29" s="44"/>
      <c r="C29" s="335" t="s">
        <v>109</v>
      </c>
      <c r="D29" s="335" t="s">
        <v>104</v>
      </c>
      <c r="E29" s="18" t="s">
        <v>1</v>
      </c>
      <c r="F29" s="336">
        <v>20</v>
      </c>
      <c r="G29" s="41"/>
      <c r="H29" s="44"/>
    </row>
    <row r="30" spans="1:8" s="2" customFormat="1" ht="16.8" customHeight="1">
      <c r="A30" s="41"/>
      <c r="B30" s="44"/>
      <c r="C30" s="337" t="s">
        <v>1200</v>
      </c>
      <c r="D30" s="41"/>
      <c r="E30" s="41"/>
      <c r="F30" s="41"/>
      <c r="G30" s="41"/>
      <c r="H30" s="44"/>
    </row>
    <row r="31" spans="1:8" s="2" customFormat="1" ht="16.8" customHeight="1">
      <c r="A31" s="41"/>
      <c r="B31" s="44"/>
      <c r="C31" s="335" t="s">
        <v>213</v>
      </c>
      <c r="D31" s="335" t="s">
        <v>110</v>
      </c>
      <c r="E31" s="18" t="s">
        <v>103</v>
      </c>
      <c r="F31" s="336">
        <v>20</v>
      </c>
      <c r="G31" s="41"/>
      <c r="H31" s="44"/>
    </row>
    <row r="32" spans="1:8" s="2" customFormat="1" ht="12">
      <c r="A32" s="41"/>
      <c r="B32" s="44"/>
      <c r="C32" s="331" t="s">
        <v>111</v>
      </c>
      <c r="D32" s="332" t="s">
        <v>112</v>
      </c>
      <c r="E32" s="333" t="s">
        <v>103</v>
      </c>
      <c r="F32" s="334">
        <v>40</v>
      </c>
      <c r="G32" s="41"/>
      <c r="H32" s="44"/>
    </row>
    <row r="33" spans="1:8" s="2" customFormat="1" ht="16.8" customHeight="1">
      <c r="A33" s="41"/>
      <c r="B33" s="44"/>
      <c r="C33" s="335" t="s">
        <v>1</v>
      </c>
      <c r="D33" s="335" t="s">
        <v>197</v>
      </c>
      <c r="E33" s="18" t="s">
        <v>1</v>
      </c>
      <c r="F33" s="336">
        <v>0</v>
      </c>
      <c r="G33" s="41"/>
      <c r="H33" s="44"/>
    </row>
    <row r="34" spans="1:8" s="2" customFormat="1" ht="16.8" customHeight="1">
      <c r="A34" s="41"/>
      <c r="B34" s="44"/>
      <c r="C34" s="335" t="s">
        <v>111</v>
      </c>
      <c r="D34" s="335" t="s">
        <v>580</v>
      </c>
      <c r="E34" s="18" t="s">
        <v>1</v>
      </c>
      <c r="F34" s="336">
        <v>50</v>
      </c>
      <c r="G34" s="41"/>
      <c r="H34" s="44"/>
    </row>
    <row r="35" spans="1:8" s="2" customFormat="1" ht="16.8" customHeight="1">
      <c r="A35" s="41"/>
      <c r="B35" s="44"/>
      <c r="C35" s="337" t="s">
        <v>1200</v>
      </c>
      <c r="D35" s="41"/>
      <c r="E35" s="41"/>
      <c r="F35" s="41"/>
      <c r="G35" s="41"/>
      <c r="H35" s="44"/>
    </row>
    <row r="36" spans="1:8" s="2" customFormat="1" ht="16.8" customHeight="1">
      <c r="A36" s="41"/>
      <c r="B36" s="44"/>
      <c r="C36" s="335" t="s">
        <v>216</v>
      </c>
      <c r="D36" s="335" t="s">
        <v>217</v>
      </c>
      <c r="E36" s="18" t="s">
        <v>103</v>
      </c>
      <c r="F36" s="336">
        <v>40</v>
      </c>
      <c r="G36" s="41"/>
      <c r="H36" s="44"/>
    </row>
    <row r="37" spans="1:8" s="2" customFormat="1" ht="12">
      <c r="A37" s="41"/>
      <c r="B37" s="44"/>
      <c r="C37" s="331" t="s">
        <v>114</v>
      </c>
      <c r="D37" s="332" t="s">
        <v>115</v>
      </c>
      <c r="E37" s="333" t="s">
        <v>103</v>
      </c>
      <c r="F37" s="334">
        <v>30</v>
      </c>
      <c r="G37" s="41"/>
      <c r="H37" s="44"/>
    </row>
    <row r="38" spans="1:8" s="2" customFormat="1" ht="16.8" customHeight="1">
      <c r="A38" s="41"/>
      <c r="B38" s="44"/>
      <c r="C38" s="335" t="s">
        <v>1</v>
      </c>
      <c r="D38" s="335" t="s">
        <v>115</v>
      </c>
      <c r="E38" s="18" t="s">
        <v>1</v>
      </c>
      <c r="F38" s="336">
        <v>0</v>
      </c>
      <c r="G38" s="41"/>
      <c r="H38" s="44"/>
    </row>
    <row r="39" spans="1:8" s="2" customFormat="1" ht="16.8" customHeight="1">
      <c r="A39" s="41"/>
      <c r="B39" s="44"/>
      <c r="C39" s="335" t="s">
        <v>114</v>
      </c>
      <c r="D39" s="335" t="s">
        <v>104</v>
      </c>
      <c r="E39" s="18" t="s">
        <v>1</v>
      </c>
      <c r="F39" s="336">
        <v>20</v>
      </c>
      <c r="G39" s="41"/>
      <c r="H39" s="44"/>
    </row>
    <row r="40" spans="1:8" s="2" customFormat="1" ht="16.8" customHeight="1">
      <c r="A40" s="41"/>
      <c r="B40" s="44"/>
      <c r="C40" s="337" t="s">
        <v>1200</v>
      </c>
      <c r="D40" s="41"/>
      <c r="E40" s="41"/>
      <c r="F40" s="41"/>
      <c r="G40" s="41"/>
      <c r="H40" s="44"/>
    </row>
    <row r="41" spans="1:8" s="2" customFormat="1" ht="16.8" customHeight="1">
      <c r="A41" s="41"/>
      <c r="B41" s="44"/>
      <c r="C41" s="335" t="s">
        <v>220</v>
      </c>
      <c r="D41" s="335" t="s">
        <v>221</v>
      </c>
      <c r="E41" s="18" t="s">
        <v>103</v>
      </c>
      <c r="F41" s="336">
        <v>30</v>
      </c>
      <c r="G41" s="41"/>
      <c r="H41" s="44"/>
    </row>
    <row r="42" spans="1:8" s="2" customFormat="1" ht="16.8" customHeight="1">
      <c r="A42" s="41"/>
      <c r="B42" s="44"/>
      <c r="C42" s="331" t="s">
        <v>117</v>
      </c>
      <c r="D42" s="332" t="s">
        <v>118</v>
      </c>
      <c r="E42" s="333" t="s">
        <v>103</v>
      </c>
      <c r="F42" s="334">
        <v>40</v>
      </c>
      <c r="G42" s="41"/>
      <c r="H42" s="44"/>
    </row>
    <row r="43" spans="1:8" s="2" customFormat="1" ht="16.8" customHeight="1">
      <c r="A43" s="41"/>
      <c r="B43" s="44"/>
      <c r="C43" s="335" t="s">
        <v>1</v>
      </c>
      <c r="D43" s="335" t="s">
        <v>1202</v>
      </c>
      <c r="E43" s="18" t="s">
        <v>1</v>
      </c>
      <c r="F43" s="336">
        <v>0</v>
      </c>
      <c r="G43" s="41"/>
      <c r="H43" s="44"/>
    </row>
    <row r="44" spans="1:8" s="2" customFormat="1" ht="16.8" customHeight="1">
      <c r="A44" s="41"/>
      <c r="B44" s="44"/>
      <c r="C44" s="335" t="s">
        <v>117</v>
      </c>
      <c r="D44" s="335" t="s">
        <v>629</v>
      </c>
      <c r="E44" s="18" t="s">
        <v>1</v>
      </c>
      <c r="F44" s="336">
        <v>60</v>
      </c>
      <c r="G44" s="41"/>
      <c r="H44" s="44"/>
    </row>
    <row r="45" spans="1:8" s="2" customFormat="1" ht="16.8" customHeight="1">
      <c r="A45" s="41"/>
      <c r="B45" s="44"/>
      <c r="C45" s="337" t="s">
        <v>1200</v>
      </c>
      <c r="D45" s="41"/>
      <c r="E45" s="41"/>
      <c r="F45" s="41"/>
      <c r="G45" s="41"/>
      <c r="H45" s="44"/>
    </row>
    <row r="46" spans="1:8" s="2" customFormat="1" ht="16.8" customHeight="1">
      <c r="A46" s="41"/>
      <c r="B46" s="44"/>
      <c r="C46" s="335" t="s">
        <v>224</v>
      </c>
      <c r="D46" s="335" t="s">
        <v>118</v>
      </c>
      <c r="E46" s="18" t="s">
        <v>103</v>
      </c>
      <c r="F46" s="336">
        <v>40</v>
      </c>
      <c r="G46" s="41"/>
      <c r="H46" s="44"/>
    </row>
    <row r="47" spans="1:8" s="2" customFormat="1" ht="26.4" customHeight="1">
      <c r="A47" s="41"/>
      <c r="B47" s="44"/>
      <c r="C47" s="330" t="s">
        <v>1203</v>
      </c>
      <c r="D47" s="330" t="s">
        <v>90</v>
      </c>
      <c r="E47" s="41"/>
      <c r="F47" s="41"/>
      <c r="G47" s="41"/>
      <c r="H47" s="44"/>
    </row>
    <row r="48" spans="1:8" s="2" customFormat="1" ht="16.8" customHeight="1">
      <c r="A48" s="41"/>
      <c r="B48" s="44"/>
      <c r="C48" s="331" t="s">
        <v>293</v>
      </c>
      <c r="D48" s="332" t="s">
        <v>294</v>
      </c>
      <c r="E48" s="333" t="s">
        <v>103</v>
      </c>
      <c r="F48" s="334">
        <v>3540</v>
      </c>
      <c r="G48" s="41"/>
      <c r="H48" s="44"/>
    </row>
    <row r="49" spans="1:8" s="2" customFormat="1" ht="16.8" customHeight="1">
      <c r="A49" s="41"/>
      <c r="B49" s="44"/>
      <c r="C49" s="335" t="s">
        <v>1</v>
      </c>
      <c r="D49" s="335" t="s">
        <v>451</v>
      </c>
      <c r="E49" s="18" t="s">
        <v>1</v>
      </c>
      <c r="F49" s="336">
        <v>0</v>
      </c>
      <c r="G49" s="41"/>
      <c r="H49" s="44"/>
    </row>
    <row r="50" spans="1:8" s="2" customFormat="1" ht="16.8" customHeight="1">
      <c r="A50" s="41"/>
      <c r="B50" s="44"/>
      <c r="C50" s="335" t="s">
        <v>1</v>
      </c>
      <c r="D50" s="335" t="s">
        <v>452</v>
      </c>
      <c r="E50" s="18" t="s">
        <v>1</v>
      </c>
      <c r="F50" s="336">
        <v>0</v>
      </c>
      <c r="G50" s="41"/>
      <c r="H50" s="44"/>
    </row>
    <row r="51" spans="1:8" s="2" customFormat="1" ht="16.8" customHeight="1">
      <c r="A51" s="41"/>
      <c r="B51" s="44"/>
      <c r="C51" s="335" t="s">
        <v>293</v>
      </c>
      <c r="D51" s="335" t="s">
        <v>453</v>
      </c>
      <c r="E51" s="18" t="s">
        <v>1</v>
      </c>
      <c r="F51" s="336">
        <v>3540</v>
      </c>
      <c r="G51" s="41"/>
      <c r="H51" s="44"/>
    </row>
    <row r="52" spans="1:8" s="2" customFormat="1" ht="16.8" customHeight="1">
      <c r="A52" s="41"/>
      <c r="B52" s="44"/>
      <c r="C52" s="337" t="s">
        <v>1200</v>
      </c>
      <c r="D52" s="41"/>
      <c r="E52" s="41"/>
      <c r="F52" s="41"/>
      <c r="G52" s="41"/>
      <c r="H52" s="44"/>
    </row>
    <row r="53" spans="1:8" s="2" customFormat="1" ht="16.8" customHeight="1">
      <c r="A53" s="41"/>
      <c r="B53" s="44"/>
      <c r="C53" s="335" t="s">
        <v>448</v>
      </c>
      <c r="D53" s="335" t="s">
        <v>449</v>
      </c>
      <c r="E53" s="18" t="s">
        <v>103</v>
      </c>
      <c r="F53" s="336">
        <v>3540</v>
      </c>
      <c r="G53" s="41"/>
      <c r="H53" s="44"/>
    </row>
    <row r="54" spans="1:8" s="2" customFormat="1" ht="16.8" customHeight="1">
      <c r="A54" s="41"/>
      <c r="B54" s="44"/>
      <c r="C54" s="335" t="s">
        <v>454</v>
      </c>
      <c r="D54" s="335" t="s">
        <v>455</v>
      </c>
      <c r="E54" s="18" t="s">
        <v>103</v>
      </c>
      <c r="F54" s="336">
        <v>3894</v>
      </c>
      <c r="G54" s="41"/>
      <c r="H54" s="44"/>
    </row>
    <row r="55" spans="1:8" s="2" customFormat="1" ht="16.8" customHeight="1">
      <c r="A55" s="41"/>
      <c r="B55" s="44"/>
      <c r="C55" s="331" t="s">
        <v>296</v>
      </c>
      <c r="D55" s="332" t="s">
        <v>297</v>
      </c>
      <c r="E55" s="333" t="s">
        <v>103</v>
      </c>
      <c r="F55" s="334">
        <v>360</v>
      </c>
      <c r="G55" s="41"/>
      <c r="H55" s="44"/>
    </row>
    <row r="56" spans="1:8" s="2" customFormat="1" ht="16.8" customHeight="1">
      <c r="A56" s="41"/>
      <c r="B56" s="44"/>
      <c r="C56" s="335" t="s">
        <v>1</v>
      </c>
      <c r="D56" s="335" t="s">
        <v>611</v>
      </c>
      <c r="E56" s="18" t="s">
        <v>1</v>
      </c>
      <c r="F56" s="336">
        <v>0</v>
      </c>
      <c r="G56" s="41"/>
      <c r="H56" s="44"/>
    </row>
    <row r="57" spans="1:8" s="2" customFormat="1" ht="16.8" customHeight="1">
      <c r="A57" s="41"/>
      <c r="B57" s="44"/>
      <c r="C57" s="335" t="s">
        <v>296</v>
      </c>
      <c r="D57" s="335" t="s">
        <v>298</v>
      </c>
      <c r="E57" s="18" t="s">
        <v>1</v>
      </c>
      <c r="F57" s="336">
        <v>360</v>
      </c>
      <c r="G57" s="41"/>
      <c r="H57" s="44"/>
    </row>
    <row r="58" spans="1:8" s="2" customFormat="1" ht="16.8" customHeight="1">
      <c r="A58" s="41"/>
      <c r="B58" s="44"/>
      <c r="C58" s="337" t="s">
        <v>1200</v>
      </c>
      <c r="D58" s="41"/>
      <c r="E58" s="41"/>
      <c r="F58" s="41"/>
      <c r="G58" s="41"/>
      <c r="H58" s="44"/>
    </row>
    <row r="59" spans="1:8" s="2" customFormat="1" ht="16.8" customHeight="1">
      <c r="A59" s="41"/>
      <c r="B59" s="44"/>
      <c r="C59" s="335" t="s">
        <v>608</v>
      </c>
      <c r="D59" s="335" t="s">
        <v>609</v>
      </c>
      <c r="E59" s="18" t="s">
        <v>103</v>
      </c>
      <c r="F59" s="336">
        <v>850</v>
      </c>
      <c r="G59" s="41"/>
      <c r="H59" s="44"/>
    </row>
    <row r="60" spans="1:8" s="2" customFormat="1" ht="16.8" customHeight="1">
      <c r="A60" s="41"/>
      <c r="B60" s="44"/>
      <c r="C60" s="335" t="s">
        <v>620</v>
      </c>
      <c r="D60" s="335" t="s">
        <v>621</v>
      </c>
      <c r="E60" s="18" t="s">
        <v>103</v>
      </c>
      <c r="F60" s="336">
        <v>378</v>
      </c>
      <c r="G60" s="41"/>
      <c r="H60" s="44"/>
    </row>
    <row r="61" spans="1:8" s="2" customFormat="1" ht="16.8" customHeight="1">
      <c r="A61" s="41"/>
      <c r="B61" s="44"/>
      <c r="C61" s="331" t="s">
        <v>299</v>
      </c>
      <c r="D61" s="332" t="s">
        <v>300</v>
      </c>
      <c r="E61" s="333" t="s">
        <v>103</v>
      </c>
      <c r="F61" s="334">
        <v>80</v>
      </c>
      <c r="G61" s="41"/>
      <c r="H61" s="44"/>
    </row>
    <row r="62" spans="1:8" s="2" customFormat="1" ht="16.8" customHeight="1">
      <c r="A62" s="41"/>
      <c r="B62" s="44"/>
      <c r="C62" s="335" t="s">
        <v>1</v>
      </c>
      <c r="D62" s="335" t="s">
        <v>612</v>
      </c>
      <c r="E62" s="18" t="s">
        <v>1</v>
      </c>
      <c r="F62" s="336">
        <v>0</v>
      </c>
      <c r="G62" s="41"/>
      <c r="H62" s="44"/>
    </row>
    <row r="63" spans="1:8" s="2" customFormat="1" ht="16.8" customHeight="1">
      <c r="A63" s="41"/>
      <c r="B63" s="44"/>
      <c r="C63" s="335" t="s">
        <v>299</v>
      </c>
      <c r="D63" s="335" t="s">
        <v>301</v>
      </c>
      <c r="E63" s="18" t="s">
        <v>1</v>
      </c>
      <c r="F63" s="336">
        <v>80</v>
      </c>
      <c r="G63" s="41"/>
      <c r="H63" s="44"/>
    </row>
    <row r="64" spans="1:8" s="2" customFormat="1" ht="16.8" customHeight="1">
      <c r="A64" s="41"/>
      <c r="B64" s="44"/>
      <c r="C64" s="337" t="s">
        <v>1200</v>
      </c>
      <c r="D64" s="41"/>
      <c r="E64" s="41"/>
      <c r="F64" s="41"/>
      <c r="G64" s="41"/>
      <c r="H64" s="44"/>
    </row>
    <row r="65" spans="1:8" s="2" customFormat="1" ht="16.8" customHeight="1">
      <c r="A65" s="41"/>
      <c r="B65" s="44"/>
      <c r="C65" s="335" t="s">
        <v>608</v>
      </c>
      <c r="D65" s="335" t="s">
        <v>609</v>
      </c>
      <c r="E65" s="18" t="s">
        <v>103</v>
      </c>
      <c r="F65" s="336">
        <v>850</v>
      </c>
      <c r="G65" s="41"/>
      <c r="H65" s="44"/>
    </row>
    <row r="66" spans="1:8" s="2" customFormat="1" ht="16.8" customHeight="1">
      <c r="A66" s="41"/>
      <c r="B66" s="44"/>
      <c r="C66" s="335" t="s">
        <v>615</v>
      </c>
      <c r="D66" s="335" t="s">
        <v>616</v>
      </c>
      <c r="E66" s="18" t="s">
        <v>103</v>
      </c>
      <c r="F66" s="336">
        <v>84</v>
      </c>
      <c r="G66" s="41"/>
      <c r="H66" s="44"/>
    </row>
    <row r="67" spans="1:8" s="2" customFormat="1" ht="16.8" customHeight="1">
      <c r="A67" s="41"/>
      <c r="B67" s="44"/>
      <c r="C67" s="331" t="s">
        <v>302</v>
      </c>
      <c r="D67" s="332" t="s">
        <v>303</v>
      </c>
      <c r="E67" s="333" t="s">
        <v>103</v>
      </c>
      <c r="F67" s="334">
        <v>30</v>
      </c>
      <c r="G67" s="41"/>
      <c r="H67" s="44"/>
    </row>
    <row r="68" spans="1:8" s="2" customFormat="1" ht="16.8" customHeight="1">
      <c r="A68" s="41"/>
      <c r="B68" s="44"/>
      <c r="C68" s="335" t="s">
        <v>1</v>
      </c>
      <c r="D68" s="335" t="s">
        <v>613</v>
      </c>
      <c r="E68" s="18" t="s">
        <v>1</v>
      </c>
      <c r="F68" s="336">
        <v>0</v>
      </c>
      <c r="G68" s="41"/>
      <c r="H68" s="44"/>
    </row>
    <row r="69" spans="1:8" s="2" customFormat="1" ht="16.8" customHeight="1">
      <c r="A69" s="41"/>
      <c r="B69" s="44"/>
      <c r="C69" s="335" t="s">
        <v>302</v>
      </c>
      <c r="D69" s="335" t="s">
        <v>116</v>
      </c>
      <c r="E69" s="18" t="s">
        <v>1</v>
      </c>
      <c r="F69" s="336">
        <v>30</v>
      </c>
      <c r="G69" s="41"/>
      <c r="H69" s="44"/>
    </row>
    <row r="70" spans="1:8" s="2" customFormat="1" ht="16.8" customHeight="1">
      <c r="A70" s="41"/>
      <c r="B70" s="44"/>
      <c r="C70" s="337" t="s">
        <v>1200</v>
      </c>
      <c r="D70" s="41"/>
      <c r="E70" s="41"/>
      <c r="F70" s="41"/>
      <c r="G70" s="41"/>
      <c r="H70" s="44"/>
    </row>
    <row r="71" spans="1:8" s="2" customFormat="1" ht="16.8" customHeight="1">
      <c r="A71" s="41"/>
      <c r="B71" s="44"/>
      <c r="C71" s="335" t="s">
        <v>608</v>
      </c>
      <c r="D71" s="335" t="s">
        <v>609</v>
      </c>
      <c r="E71" s="18" t="s">
        <v>103</v>
      </c>
      <c r="F71" s="336">
        <v>850</v>
      </c>
      <c r="G71" s="41"/>
      <c r="H71" s="44"/>
    </row>
    <row r="72" spans="1:8" s="2" customFormat="1" ht="16.8" customHeight="1">
      <c r="A72" s="41"/>
      <c r="B72" s="44"/>
      <c r="C72" s="335" t="s">
        <v>625</v>
      </c>
      <c r="D72" s="335" t="s">
        <v>626</v>
      </c>
      <c r="E72" s="18" t="s">
        <v>103</v>
      </c>
      <c r="F72" s="336">
        <v>31.5</v>
      </c>
      <c r="G72" s="41"/>
      <c r="H72" s="44"/>
    </row>
    <row r="73" spans="1:8" s="2" customFormat="1" ht="16.8" customHeight="1">
      <c r="A73" s="41"/>
      <c r="B73" s="44"/>
      <c r="C73" s="331" t="s">
        <v>304</v>
      </c>
      <c r="D73" s="332" t="s">
        <v>305</v>
      </c>
      <c r="E73" s="333" t="s">
        <v>103</v>
      </c>
      <c r="F73" s="334">
        <v>150</v>
      </c>
      <c r="G73" s="41"/>
      <c r="H73" s="44"/>
    </row>
    <row r="74" spans="1:8" s="2" customFormat="1" ht="16.8" customHeight="1">
      <c r="A74" s="41"/>
      <c r="B74" s="44"/>
      <c r="C74" s="335" t="s">
        <v>1</v>
      </c>
      <c r="D74" s="335" t="s">
        <v>305</v>
      </c>
      <c r="E74" s="18" t="s">
        <v>1</v>
      </c>
      <c r="F74" s="336">
        <v>0</v>
      </c>
      <c r="G74" s="41"/>
      <c r="H74" s="44"/>
    </row>
    <row r="75" spans="1:8" s="2" customFormat="1" ht="16.8" customHeight="1">
      <c r="A75" s="41"/>
      <c r="B75" s="44"/>
      <c r="C75" s="335" t="s">
        <v>304</v>
      </c>
      <c r="D75" s="335" t="s">
        <v>306</v>
      </c>
      <c r="E75" s="18" t="s">
        <v>1</v>
      </c>
      <c r="F75" s="336">
        <v>150</v>
      </c>
      <c r="G75" s="41"/>
      <c r="H75" s="44"/>
    </row>
    <row r="76" spans="1:8" s="2" customFormat="1" ht="16.8" customHeight="1">
      <c r="A76" s="41"/>
      <c r="B76" s="44"/>
      <c r="C76" s="337" t="s">
        <v>1200</v>
      </c>
      <c r="D76" s="41"/>
      <c r="E76" s="41"/>
      <c r="F76" s="41"/>
      <c r="G76" s="41"/>
      <c r="H76" s="44"/>
    </row>
    <row r="77" spans="1:8" s="2" customFormat="1" ht="16.8" customHeight="1">
      <c r="A77" s="41"/>
      <c r="B77" s="44"/>
      <c r="C77" s="335" t="s">
        <v>608</v>
      </c>
      <c r="D77" s="335" t="s">
        <v>609</v>
      </c>
      <c r="E77" s="18" t="s">
        <v>103</v>
      </c>
      <c r="F77" s="336">
        <v>850</v>
      </c>
      <c r="G77" s="41"/>
      <c r="H77" s="44"/>
    </row>
    <row r="78" spans="1:8" s="2" customFormat="1" ht="16.8" customHeight="1">
      <c r="A78" s="41"/>
      <c r="B78" s="44"/>
      <c r="C78" s="335" t="s">
        <v>630</v>
      </c>
      <c r="D78" s="335" t="s">
        <v>305</v>
      </c>
      <c r="E78" s="18" t="s">
        <v>103</v>
      </c>
      <c r="F78" s="336">
        <v>157.5</v>
      </c>
      <c r="G78" s="41"/>
      <c r="H78" s="44"/>
    </row>
    <row r="79" spans="1:8" s="2" customFormat="1" ht="16.8" customHeight="1">
      <c r="A79" s="41"/>
      <c r="B79" s="44"/>
      <c r="C79" s="331" t="s">
        <v>307</v>
      </c>
      <c r="D79" s="332" t="s">
        <v>308</v>
      </c>
      <c r="E79" s="333" t="s">
        <v>103</v>
      </c>
      <c r="F79" s="334">
        <v>230</v>
      </c>
      <c r="G79" s="41"/>
      <c r="H79" s="44"/>
    </row>
    <row r="80" spans="1:8" s="2" customFormat="1" ht="16.8" customHeight="1">
      <c r="A80" s="41"/>
      <c r="B80" s="44"/>
      <c r="C80" s="335" t="s">
        <v>1</v>
      </c>
      <c r="D80" s="335" t="s">
        <v>308</v>
      </c>
      <c r="E80" s="18" t="s">
        <v>1</v>
      </c>
      <c r="F80" s="336">
        <v>0</v>
      </c>
      <c r="G80" s="41"/>
      <c r="H80" s="44"/>
    </row>
    <row r="81" spans="1:8" s="2" customFormat="1" ht="16.8" customHeight="1">
      <c r="A81" s="41"/>
      <c r="B81" s="44"/>
      <c r="C81" s="335" t="s">
        <v>307</v>
      </c>
      <c r="D81" s="335" t="s">
        <v>309</v>
      </c>
      <c r="E81" s="18" t="s">
        <v>1</v>
      </c>
      <c r="F81" s="336">
        <v>230</v>
      </c>
      <c r="G81" s="41"/>
      <c r="H81" s="44"/>
    </row>
    <row r="82" spans="1:8" s="2" customFormat="1" ht="16.8" customHeight="1">
      <c r="A82" s="41"/>
      <c r="B82" s="44"/>
      <c r="C82" s="337" t="s">
        <v>1200</v>
      </c>
      <c r="D82" s="41"/>
      <c r="E82" s="41"/>
      <c r="F82" s="41"/>
      <c r="G82" s="41"/>
      <c r="H82" s="44"/>
    </row>
    <row r="83" spans="1:8" s="2" customFormat="1" ht="16.8" customHeight="1">
      <c r="A83" s="41"/>
      <c r="B83" s="44"/>
      <c r="C83" s="335" t="s">
        <v>608</v>
      </c>
      <c r="D83" s="335" t="s">
        <v>609</v>
      </c>
      <c r="E83" s="18" t="s">
        <v>103</v>
      </c>
      <c r="F83" s="336">
        <v>850</v>
      </c>
      <c r="G83" s="41"/>
      <c r="H83" s="44"/>
    </row>
    <row r="84" spans="1:8" s="2" customFormat="1" ht="16.8" customHeight="1">
      <c r="A84" s="41"/>
      <c r="B84" s="44"/>
      <c r="C84" s="335" t="s">
        <v>633</v>
      </c>
      <c r="D84" s="335" t="s">
        <v>308</v>
      </c>
      <c r="E84" s="18" t="s">
        <v>103</v>
      </c>
      <c r="F84" s="336">
        <v>230</v>
      </c>
      <c r="G84" s="41"/>
      <c r="H84" s="44"/>
    </row>
    <row r="85" spans="1:8" s="2" customFormat="1" ht="16.8" customHeight="1">
      <c r="A85" s="41"/>
      <c r="B85" s="44"/>
      <c r="C85" s="331" t="s">
        <v>1204</v>
      </c>
      <c r="D85" s="332" t="s">
        <v>308</v>
      </c>
      <c r="E85" s="333" t="s">
        <v>103</v>
      </c>
      <c r="F85" s="334">
        <v>140</v>
      </c>
      <c r="G85" s="41"/>
      <c r="H85" s="44"/>
    </row>
    <row r="86" spans="1:8" s="2" customFormat="1" ht="16.8" customHeight="1">
      <c r="A86" s="41"/>
      <c r="B86" s="44"/>
      <c r="C86" s="331" t="s">
        <v>310</v>
      </c>
      <c r="D86" s="332" t="s">
        <v>311</v>
      </c>
      <c r="E86" s="333" t="s">
        <v>312</v>
      </c>
      <c r="F86" s="334">
        <v>43.875</v>
      </c>
      <c r="G86" s="41"/>
      <c r="H86" s="44"/>
    </row>
    <row r="87" spans="1:8" s="2" customFormat="1" ht="16.8" customHeight="1">
      <c r="A87" s="41"/>
      <c r="B87" s="44"/>
      <c r="C87" s="335" t="s">
        <v>310</v>
      </c>
      <c r="D87" s="335" t="s">
        <v>1040</v>
      </c>
      <c r="E87" s="18" t="s">
        <v>1</v>
      </c>
      <c r="F87" s="336">
        <v>43.875</v>
      </c>
      <c r="G87" s="41"/>
      <c r="H87" s="44"/>
    </row>
    <row r="88" spans="1:8" s="2" customFormat="1" ht="16.8" customHeight="1">
      <c r="A88" s="41"/>
      <c r="B88" s="44"/>
      <c r="C88" s="337" t="s">
        <v>1200</v>
      </c>
      <c r="D88" s="41"/>
      <c r="E88" s="41"/>
      <c r="F88" s="41"/>
      <c r="G88" s="41"/>
      <c r="H88" s="44"/>
    </row>
    <row r="89" spans="1:8" s="2" customFormat="1" ht="16.8" customHeight="1">
      <c r="A89" s="41"/>
      <c r="B89" s="44"/>
      <c r="C89" s="335" t="s">
        <v>1037</v>
      </c>
      <c r="D89" s="335" t="s">
        <v>1038</v>
      </c>
      <c r="E89" s="18" t="s">
        <v>312</v>
      </c>
      <c r="F89" s="336">
        <v>43.875</v>
      </c>
      <c r="G89" s="41"/>
      <c r="H89" s="44"/>
    </row>
    <row r="90" spans="1:8" s="2" customFormat="1" ht="12">
      <c r="A90" s="41"/>
      <c r="B90" s="44"/>
      <c r="C90" s="335" t="s">
        <v>939</v>
      </c>
      <c r="D90" s="335" t="s">
        <v>940</v>
      </c>
      <c r="E90" s="18" t="s">
        <v>312</v>
      </c>
      <c r="F90" s="336">
        <v>43.875</v>
      </c>
      <c r="G90" s="41"/>
      <c r="H90" s="44"/>
    </row>
    <row r="91" spans="1:8" s="2" customFormat="1" ht="16.8" customHeight="1">
      <c r="A91" s="41"/>
      <c r="B91" s="44"/>
      <c r="C91" s="331" t="s">
        <v>315</v>
      </c>
      <c r="D91" s="332" t="s">
        <v>316</v>
      </c>
      <c r="E91" s="333" t="s">
        <v>164</v>
      </c>
      <c r="F91" s="334">
        <v>296</v>
      </c>
      <c r="G91" s="41"/>
      <c r="H91" s="44"/>
    </row>
    <row r="92" spans="1:8" s="2" customFormat="1" ht="16.8" customHeight="1">
      <c r="A92" s="41"/>
      <c r="B92" s="44"/>
      <c r="C92" s="335" t="s">
        <v>1</v>
      </c>
      <c r="D92" s="335" t="s">
        <v>383</v>
      </c>
      <c r="E92" s="18" t="s">
        <v>1</v>
      </c>
      <c r="F92" s="336">
        <v>0</v>
      </c>
      <c r="G92" s="41"/>
      <c r="H92" s="44"/>
    </row>
    <row r="93" spans="1:8" s="2" customFormat="1" ht="16.8" customHeight="1">
      <c r="A93" s="41"/>
      <c r="B93" s="44"/>
      <c r="C93" s="335" t="s">
        <v>1</v>
      </c>
      <c r="D93" s="335" t="s">
        <v>384</v>
      </c>
      <c r="E93" s="18" t="s">
        <v>1</v>
      </c>
      <c r="F93" s="336">
        <v>0</v>
      </c>
      <c r="G93" s="41"/>
      <c r="H93" s="44"/>
    </row>
    <row r="94" spans="1:8" s="2" customFormat="1" ht="16.8" customHeight="1">
      <c r="A94" s="41"/>
      <c r="B94" s="44"/>
      <c r="C94" s="335" t="s">
        <v>1</v>
      </c>
      <c r="D94" s="335" t="s">
        <v>385</v>
      </c>
      <c r="E94" s="18" t="s">
        <v>1</v>
      </c>
      <c r="F94" s="336">
        <v>0</v>
      </c>
      <c r="G94" s="41"/>
      <c r="H94" s="44"/>
    </row>
    <row r="95" spans="1:8" s="2" customFormat="1" ht="16.8" customHeight="1">
      <c r="A95" s="41"/>
      <c r="B95" s="44"/>
      <c r="C95" s="335" t="s">
        <v>315</v>
      </c>
      <c r="D95" s="335" t="s">
        <v>317</v>
      </c>
      <c r="E95" s="18" t="s">
        <v>1</v>
      </c>
      <c r="F95" s="336">
        <v>296</v>
      </c>
      <c r="G95" s="41"/>
      <c r="H95" s="44"/>
    </row>
    <row r="96" spans="1:8" s="2" customFormat="1" ht="16.8" customHeight="1">
      <c r="A96" s="41"/>
      <c r="B96" s="44"/>
      <c r="C96" s="337" t="s">
        <v>1200</v>
      </c>
      <c r="D96" s="41"/>
      <c r="E96" s="41"/>
      <c r="F96" s="41"/>
      <c r="G96" s="41"/>
      <c r="H96" s="44"/>
    </row>
    <row r="97" spans="1:8" s="2" customFormat="1" ht="16.8" customHeight="1">
      <c r="A97" s="41"/>
      <c r="B97" s="44"/>
      <c r="C97" s="335" t="s">
        <v>380</v>
      </c>
      <c r="D97" s="335" t="s">
        <v>381</v>
      </c>
      <c r="E97" s="18" t="s">
        <v>183</v>
      </c>
      <c r="F97" s="336">
        <v>296</v>
      </c>
      <c r="G97" s="41"/>
      <c r="H97" s="44"/>
    </row>
    <row r="98" spans="1:8" s="2" customFormat="1" ht="16.8" customHeight="1">
      <c r="A98" s="41"/>
      <c r="B98" s="44"/>
      <c r="C98" s="335" t="s">
        <v>386</v>
      </c>
      <c r="D98" s="335" t="s">
        <v>387</v>
      </c>
      <c r="E98" s="18" t="s">
        <v>164</v>
      </c>
      <c r="F98" s="336">
        <v>296</v>
      </c>
      <c r="G98" s="41"/>
      <c r="H98" s="44"/>
    </row>
    <row r="99" spans="1:8" s="2" customFormat="1" ht="16.8" customHeight="1">
      <c r="A99" s="41"/>
      <c r="B99" s="44"/>
      <c r="C99" s="331" t="s">
        <v>318</v>
      </c>
      <c r="D99" s="332" t="s">
        <v>319</v>
      </c>
      <c r="E99" s="333" t="s">
        <v>164</v>
      </c>
      <c r="F99" s="334">
        <v>590</v>
      </c>
      <c r="G99" s="41"/>
      <c r="H99" s="44"/>
    </row>
    <row r="100" spans="1:8" s="2" customFormat="1" ht="16.8" customHeight="1">
      <c r="A100" s="41"/>
      <c r="B100" s="44"/>
      <c r="C100" s="335" t="s">
        <v>1</v>
      </c>
      <c r="D100" s="335" t="s">
        <v>372</v>
      </c>
      <c r="E100" s="18" t="s">
        <v>1</v>
      </c>
      <c r="F100" s="336">
        <v>0</v>
      </c>
      <c r="G100" s="41"/>
      <c r="H100" s="44"/>
    </row>
    <row r="101" spans="1:8" s="2" customFormat="1" ht="16.8" customHeight="1">
      <c r="A101" s="41"/>
      <c r="B101" s="44"/>
      <c r="C101" s="335" t="s">
        <v>1</v>
      </c>
      <c r="D101" s="335" t="s">
        <v>373</v>
      </c>
      <c r="E101" s="18" t="s">
        <v>1</v>
      </c>
      <c r="F101" s="336">
        <v>336</v>
      </c>
      <c r="G101" s="41"/>
      <c r="H101" s="44"/>
    </row>
    <row r="102" spans="1:8" s="2" customFormat="1" ht="16.8" customHeight="1">
      <c r="A102" s="41"/>
      <c r="B102" s="44"/>
      <c r="C102" s="335" t="s">
        <v>1</v>
      </c>
      <c r="D102" s="335" t="s">
        <v>374</v>
      </c>
      <c r="E102" s="18" t="s">
        <v>1</v>
      </c>
      <c r="F102" s="336">
        <v>0</v>
      </c>
      <c r="G102" s="41"/>
      <c r="H102" s="44"/>
    </row>
    <row r="103" spans="1:8" s="2" customFormat="1" ht="16.8" customHeight="1">
      <c r="A103" s="41"/>
      <c r="B103" s="44"/>
      <c r="C103" s="335" t="s">
        <v>1</v>
      </c>
      <c r="D103" s="335" t="s">
        <v>301</v>
      </c>
      <c r="E103" s="18" t="s">
        <v>1</v>
      </c>
      <c r="F103" s="336">
        <v>80</v>
      </c>
      <c r="G103" s="41"/>
      <c r="H103" s="44"/>
    </row>
    <row r="104" spans="1:8" s="2" customFormat="1" ht="16.8" customHeight="1">
      <c r="A104" s="41"/>
      <c r="B104" s="44"/>
      <c r="C104" s="335" t="s">
        <v>1</v>
      </c>
      <c r="D104" s="335" t="s">
        <v>375</v>
      </c>
      <c r="E104" s="18" t="s">
        <v>1</v>
      </c>
      <c r="F104" s="336">
        <v>0</v>
      </c>
      <c r="G104" s="41"/>
      <c r="H104" s="44"/>
    </row>
    <row r="105" spans="1:8" s="2" customFormat="1" ht="16.8" customHeight="1">
      <c r="A105" s="41"/>
      <c r="B105" s="44"/>
      <c r="C105" s="335" t="s">
        <v>1</v>
      </c>
      <c r="D105" s="335" t="s">
        <v>376</v>
      </c>
      <c r="E105" s="18" t="s">
        <v>1</v>
      </c>
      <c r="F105" s="336">
        <v>174</v>
      </c>
      <c r="G105" s="41"/>
      <c r="H105" s="44"/>
    </row>
    <row r="106" spans="1:8" s="2" customFormat="1" ht="16.8" customHeight="1">
      <c r="A106" s="41"/>
      <c r="B106" s="44"/>
      <c r="C106" s="335" t="s">
        <v>318</v>
      </c>
      <c r="D106" s="335" t="s">
        <v>198</v>
      </c>
      <c r="E106" s="18" t="s">
        <v>1</v>
      </c>
      <c r="F106" s="336">
        <v>590</v>
      </c>
      <c r="G106" s="41"/>
      <c r="H106" s="44"/>
    </row>
    <row r="107" spans="1:8" s="2" customFormat="1" ht="16.8" customHeight="1">
      <c r="A107" s="41"/>
      <c r="B107" s="44"/>
      <c r="C107" s="337" t="s">
        <v>1200</v>
      </c>
      <c r="D107" s="41"/>
      <c r="E107" s="41"/>
      <c r="F107" s="41"/>
      <c r="G107" s="41"/>
      <c r="H107" s="44"/>
    </row>
    <row r="108" spans="1:8" s="2" customFormat="1" ht="16.8" customHeight="1">
      <c r="A108" s="41"/>
      <c r="B108" s="44"/>
      <c r="C108" s="335" t="s">
        <v>369</v>
      </c>
      <c r="D108" s="335" t="s">
        <v>370</v>
      </c>
      <c r="E108" s="18" t="s">
        <v>164</v>
      </c>
      <c r="F108" s="336">
        <v>590</v>
      </c>
      <c r="G108" s="41"/>
      <c r="H108" s="44"/>
    </row>
    <row r="109" spans="1:8" s="2" customFormat="1" ht="16.8" customHeight="1">
      <c r="A109" s="41"/>
      <c r="B109" s="44"/>
      <c r="C109" s="335" t="s">
        <v>377</v>
      </c>
      <c r="D109" s="335" t="s">
        <v>378</v>
      </c>
      <c r="E109" s="18" t="s">
        <v>164</v>
      </c>
      <c r="F109" s="336">
        <v>590</v>
      </c>
      <c r="G109" s="41"/>
      <c r="H109" s="44"/>
    </row>
    <row r="110" spans="1:8" s="2" customFormat="1" ht="16.8" customHeight="1">
      <c r="A110" s="41"/>
      <c r="B110" s="44"/>
      <c r="C110" s="331" t="s">
        <v>321</v>
      </c>
      <c r="D110" s="332" t="s">
        <v>322</v>
      </c>
      <c r="E110" s="333" t="s">
        <v>312</v>
      </c>
      <c r="F110" s="334">
        <v>56</v>
      </c>
      <c r="G110" s="41"/>
      <c r="H110" s="44"/>
    </row>
    <row r="111" spans="1:8" s="2" customFormat="1" ht="16.8" customHeight="1">
      <c r="A111" s="41"/>
      <c r="B111" s="44"/>
      <c r="C111" s="335" t="s">
        <v>321</v>
      </c>
      <c r="D111" s="335" t="s">
        <v>898</v>
      </c>
      <c r="E111" s="18" t="s">
        <v>1</v>
      </c>
      <c r="F111" s="336">
        <v>56</v>
      </c>
      <c r="G111" s="41"/>
      <c r="H111" s="44"/>
    </row>
    <row r="112" spans="1:8" s="2" customFormat="1" ht="16.8" customHeight="1">
      <c r="A112" s="41"/>
      <c r="B112" s="44"/>
      <c r="C112" s="337" t="s">
        <v>1200</v>
      </c>
      <c r="D112" s="41"/>
      <c r="E112" s="41"/>
      <c r="F112" s="41"/>
      <c r="G112" s="41"/>
      <c r="H112" s="44"/>
    </row>
    <row r="113" spans="1:8" s="2" customFormat="1" ht="16.8" customHeight="1">
      <c r="A113" s="41"/>
      <c r="B113" s="44"/>
      <c r="C113" s="335" t="s">
        <v>895</v>
      </c>
      <c r="D113" s="335" t="s">
        <v>896</v>
      </c>
      <c r="E113" s="18" t="s">
        <v>312</v>
      </c>
      <c r="F113" s="336">
        <v>56</v>
      </c>
      <c r="G113" s="41"/>
      <c r="H113" s="44"/>
    </row>
    <row r="114" spans="1:8" s="2" customFormat="1" ht="12">
      <c r="A114" s="41"/>
      <c r="B114" s="44"/>
      <c r="C114" s="335" t="s">
        <v>939</v>
      </c>
      <c r="D114" s="335" t="s">
        <v>940</v>
      </c>
      <c r="E114" s="18" t="s">
        <v>312</v>
      </c>
      <c r="F114" s="336">
        <v>129.5</v>
      </c>
      <c r="G114" s="41"/>
      <c r="H114" s="44"/>
    </row>
    <row r="115" spans="1:8" s="2" customFormat="1" ht="16.8" customHeight="1">
      <c r="A115" s="41"/>
      <c r="B115" s="44"/>
      <c r="C115" s="331" t="s">
        <v>324</v>
      </c>
      <c r="D115" s="332" t="s">
        <v>325</v>
      </c>
      <c r="E115" s="333" t="s">
        <v>312</v>
      </c>
      <c r="F115" s="334">
        <v>26.325</v>
      </c>
      <c r="G115" s="41"/>
      <c r="H115" s="44"/>
    </row>
    <row r="116" spans="1:8" s="2" customFormat="1" ht="16.8" customHeight="1">
      <c r="A116" s="41"/>
      <c r="B116" s="44"/>
      <c r="C116" s="335" t="s">
        <v>324</v>
      </c>
      <c r="D116" s="335" t="s">
        <v>1003</v>
      </c>
      <c r="E116" s="18" t="s">
        <v>1</v>
      </c>
      <c r="F116" s="336">
        <v>26.325</v>
      </c>
      <c r="G116" s="41"/>
      <c r="H116" s="44"/>
    </row>
    <row r="117" spans="1:8" s="2" customFormat="1" ht="16.8" customHeight="1">
      <c r="A117" s="41"/>
      <c r="B117" s="44"/>
      <c r="C117" s="337" t="s">
        <v>1200</v>
      </c>
      <c r="D117" s="41"/>
      <c r="E117" s="41"/>
      <c r="F117" s="41"/>
      <c r="G117" s="41"/>
      <c r="H117" s="44"/>
    </row>
    <row r="118" spans="1:8" s="2" customFormat="1" ht="12">
      <c r="A118" s="41"/>
      <c r="B118" s="44"/>
      <c r="C118" s="335" t="s">
        <v>1000</v>
      </c>
      <c r="D118" s="335" t="s">
        <v>1001</v>
      </c>
      <c r="E118" s="18" t="s">
        <v>312</v>
      </c>
      <c r="F118" s="336">
        <v>26.325</v>
      </c>
      <c r="G118" s="41"/>
      <c r="H118" s="44"/>
    </row>
    <row r="119" spans="1:8" s="2" customFormat="1" ht="16.8" customHeight="1">
      <c r="A119" s="41"/>
      <c r="B119" s="44"/>
      <c r="C119" s="335" t="s">
        <v>929</v>
      </c>
      <c r="D119" s="335" t="s">
        <v>930</v>
      </c>
      <c r="E119" s="18" t="s">
        <v>312</v>
      </c>
      <c r="F119" s="336">
        <v>26.325</v>
      </c>
      <c r="G119" s="41"/>
      <c r="H119" s="44"/>
    </row>
    <row r="120" spans="1:8" s="2" customFormat="1" ht="16.8" customHeight="1">
      <c r="A120" s="41"/>
      <c r="B120" s="44"/>
      <c r="C120" s="335" t="s">
        <v>1037</v>
      </c>
      <c r="D120" s="335" t="s">
        <v>1038</v>
      </c>
      <c r="E120" s="18" t="s">
        <v>312</v>
      </c>
      <c r="F120" s="336">
        <v>43.875</v>
      </c>
      <c r="G120" s="41"/>
      <c r="H120" s="44"/>
    </row>
    <row r="121" spans="1:8" s="2" customFormat="1" ht="16.8" customHeight="1">
      <c r="A121" s="41"/>
      <c r="B121" s="44"/>
      <c r="C121" s="331" t="s">
        <v>327</v>
      </c>
      <c r="D121" s="332" t="s">
        <v>328</v>
      </c>
      <c r="E121" s="333" t="s">
        <v>312</v>
      </c>
      <c r="F121" s="334">
        <v>17.5</v>
      </c>
      <c r="G121" s="41"/>
      <c r="H121" s="44"/>
    </row>
    <row r="122" spans="1:8" s="2" customFormat="1" ht="16.8" customHeight="1">
      <c r="A122" s="41"/>
      <c r="B122" s="44"/>
      <c r="C122" s="335" t="s">
        <v>327</v>
      </c>
      <c r="D122" s="335" t="s">
        <v>932</v>
      </c>
      <c r="E122" s="18" t="s">
        <v>1</v>
      </c>
      <c r="F122" s="336">
        <v>17.5</v>
      </c>
      <c r="G122" s="41"/>
      <c r="H122" s="44"/>
    </row>
    <row r="123" spans="1:8" s="2" customFormat="1" ht="16.8" customHeight="1">
      <c r="A123" s="41"/>
      <c r="B123" s="44"/>
      <c r="C123" s="337" t="s">
        <v>1200</v>
      </c>
      <c r="D123" s="41"/>
      <c r="E123" s="41"/>
      <c r="F123" s="41"/>
      <c r="G123" s="41"/>
      <c r="H123" s="44"/>
    </row>
    <row r="124" spans="1:8" s="2" customFormat="1" ht="16.8" customHeight="1">
      <c r="A124" s="41"/>
      <c r="B124" s="44"/>
      <c r="C124" s="335" t="s">
        <v>929</v>
      </c>
      <c r="D124" s="335" t="s">
        <v>930</v>
      </c>
      <c r="E124" s="18" t="s">
        <v>312</v>
      </c>
      <c r="F124" s="336">
        <v>17.5</v>
      </c>
      <c r="G124" s="41"/>
      <c r="H124" s="44"/>
    </row>
    <row r="125" spans="1:8" s="2" customFormat="1" ht="16.8" customHeight="1">
      <c r="A125" s="41"/>
      <c r="B125" s="44"/>
      <c r="C125" s="335" t="s">
        <v>904</v>
      </c>
      <c r="D125" s="335" t="s">
        <v>905</v>
      </c>
      <c r="E125" s="18" t="s">
        <v>312</v>
      </c>
      <c r="F125" s="336">
        <v>17.5</v>
      </c>
      <c r="G125" s="41"/>
      <c r="H125" s="44"/>
    </row>
    <row r="126" spans="1:8" s="2" customFormat="1" ht="12">
      <c r="A126" s="41"/>
      <c r="B126" s="44"/>
      <c r="C126" s="335" t="s">
        <v>908</v>
      </c>
      <c r="D126" s="335" t="s">
        <v>909</v>
      </c>
      <c r="E126" s="18" t="s">
        <v>312</v>
      </c>
      <c r="F126" s="336">
        <v>17.5</v>
      </c>
      <c r="G126" s="41"/>
      <c r="H126" s="44"/>
    </row>
    <row r="127" spans="1:8" s="2" customFormat="1" ht="12">
      <c r="A127" s="41"/>
      <c r="B127" s="44"/>
      <c r="C127" s="335" t="s">
        <v>939</v>
      </c>
      <c r="D127" s="335" t="s">
        <v>940</v>
      </c>
      <c r="E127" s="18" t="s">
        <v>312</v>
      </c>
      <c r="F127" s="336">
        <v>129.5</v>
      </c>
      <c r="G127" s="41"/>
      <c r="H127" s="44"/>
    </row>
    <row r="128" spans="1:8" s="2" customFormat="1" ht="16.8" customHeight="1">
      <c r="A128" s="41"/>
      <c r="B128" s="44"/>
      <c r="C128" s="331" t="s">
        <v>330</v>
      </c>
      <c r="D128" s="332" t="s">
        <v>331</v>
      </c>
      <c r="E128" s="333" t="s">
        <v>312</v>
      </c>
      <c r="F128" s="334">
        <v>17.55</v>
      </c>
      <c r="G128" s="41"/>
      <c r="H128" s="44"/>
    </row>
    <row r="129" spans="1:8" s="2" customFormat="1" ht="16.8" customHeight="1">
      <c r="A129" s="41"/>
      <c r="B129" s="44"/>
      <c r="C129" s="335" t="s">
        <v>330</v>
      </c>
      <c r="D129" s="335" t="s">
        <v>1008</v>
      </c>
      <c r="E129" s="18" t="s">
        <v>1</v>
      </c>
      <c r="F129" s="336">
        <v>17.55</v>
      </c>
      <c r="G129" s="41"/>
      <c r="H129" s="44"/>
    </row>
    <row r="130" spans="1:8" s="2" customFormat="1" ht="16.8" customHeight="1">
      <c r="A130" s="41"/>
      <c r="B130" s="44"/>
      <c r="C130" s="337" t="s">
        <v>1200</v>
      </c>
      <c r="D130" s="41"/>
      <c r="E130" s="41"/>
      <c r="F130" s="41"/>
      <c r="G130" s="41"/>
      <c r="H130" s="44"/>
    </row>
    <row r="131" spans="1:8" s="2" customFormat="1" ht="16.8" customHeight="1">
      <c r="A131" s="41"/>
      <c r="B131" s="44"/>
      <c r="C131" s="335" t="s">
        <v>1005</v>
      </c>
      <c r="D131" s="335" t="s">
        <v>1006</v>
      </c>
      <c r="E131" s="18" t="s">
        <v>312</v>
      </c>
      <c r="F131" s="336">
        <v>17.55</v>
      </c>
      <c r="G131" s="41"/>
      <c r="H131" s="44"/>
    </row>
    <row r="132" spans="1:8" s="2" customFormat="1" ht="16.8" customHeight="1">
      <c r="A132" s="41"/>
      <c r="B132" s="44"/>
      <c r="C132" s="335" t="s">
        <v>1037</v>
      </c>
      <c r="D132" s="335" t="s">
        <v>1038</v>
      </c>
      <c r="E132" s="18" t="s">
        <v>312</v>
      </c>
      <c r="F132" s="336">
        <v>43.875</v>
      </c>
      <c r="G132" s="41"/>
      <c r="H132" s="44"/>
    </row>
    <row r="133" spans="1:8" s="2" customFormat="1" ht="16.8" customHeight="1">
      <c r="A133" s="41"/>
      <c r="B133" s="44"/>
      <c r="C133" s="331" t="s">
        <v>333</v>
      </c>
      <c r="D133" s="332" t="s">
        <v>334</v>
      </c>
      <c r="E133" s="333" t="s">
        <v>164</v>
      </c>
      <c r="F133" s="334">
        <v>3</v>
      </c>
      <c r="G133" s="41"/>
      <c r="H133" s="44"/>
    </row>
    <row r="134" spans="1:8" s="2" customFormat="1" ht="16.8" customHeight="1">
      <c r="A134" s="41"/>
      <c r="B134" s="44"/>
      <c r="C134" s="335" t="s">
        <v>1</v>
      </c>
      <c r="D134" s="335" t="s">
        <v>428</v>
      </c>
      <c r="E134" s="18" t="s">
        <v>1</v>
      </c>
      <c r="F134" s="336">
        <v>0</v>
      </c>
      <c r="G134" s="41"/>
      <c r="H134" s="44"/>
    </row>
    <row r="135" spans="1:8" s="2" customFormat="1" ht="16.8" customHeight="1">
      <c r="A135" s="41"/>
      <c r="B135" s="44"/>
      <c r="C135" s="335" t="s">
        <v>1</v>
      </c>
      <c r="D135" s="335" t="s">
        <v>429</v>
      </c>
      <c r="E135" s="18" t="s">
        <v>1</v>
      </c>
      <c r="F135" s="336">
        <v>0</v>
      </c>
      <c r="G135" s="41"/>
      <c r="H135" s="44"/>
    </row>
    <row r="136" spans="1:8" s="2" customFormat="1" ht="16.8" customHeight="1">
      <c r="A136" s="41"/>
      <c r="B136" s="44"/>
      <c r="C136" s="335" t="s">
        <v>333</v>
      </c>
      <c r="D136" s="335" t="s">
        <v>175</v>
      </c>
      <c r="E136" s="18" t="s">
        <v>1</v>
      </c>
      <c r="F136" s="336">
        <v>3</v>
      </c>
      <c r="G136" s="41"/>
      <c r="H136" s="44"/>
    </row>
    <row r="137" spans="1:8" s="2" customFormat="1" ht="16.8" customHeight="1">
      <c r="A137" s="41"/>
      <c r="B137" s="44"/>
      <c r="C137" s="337" t="s">
        <v>1200</v>
      </c>
      <c r="D137" s="41"/>
      <c r="E137" s="41"/>
      <c r="F137" s="41"/>
      <c r="G137" s="41"/>
      <c r="H137" s="44"/>
    </row>
    <row r="138" spans="1:8" s="2" customFormat="1" ht="16.8" customHeight="1">
      <c r="A138" s="41"/>
      <c r="B138" s="44"/>
      <c r="C138" s="335" t="s">
        <v>425</v>
      </c>
      <c r="D138" s="335" t="s">
        <v>426</v>
      </c>
      <c r="E138" s="18" t="s">
        <v>164</v>
      </c>
      <c r="F138" s="336">
        <v>3</v>
      </c>
      <c r="G138" s="41"/>
      <c r="H138" s="44"/>
    </row>
    <row r="139" spans="1:8" s="2" customFormat="1" ht="16.8" customHeight="1">
      <c r="A139" s="41"/>
      <c r="B139" s="44"/>
      <c r="C139" s="335" t="s">
        <v>430</v>
      </c>
      <c r="D139" s="335" t="s">
        <v>431</v>
      </c>
      <c r="E139" s="18" t="s">
        <v>183</v>
      </c>
      <c r="F139" s="336">
        <v>3</v>
      </c>
      <c r="G139" s="41"/>
      <c r="H139" s="44"/>
    </row>
    <row r="140" spans="1:8" s="2" customFormat="1" ht="16.8" customHeight="1">
      <c r="A140" s="41"/>
      <c r="B140" s="44"/>
      <c r="C140" s="331" t="s">
        <v>1205</v>
      </c>
      <c r="D140" s="332" t="s">
        <v>1206</v>
      </c>
      <c r="E140" s="333" t="s">
        <v>103</v>
      </c>
      <c r="F140" s="334">
        <v>21.885</v>
      </c>
      <c r="G140" s="41"/>
      <c r="H140" s="44"/>
    </row>
    <row r="141" spans="1:8" s="2" customFormat="1" ht="16.8" customHeight="1">
      <c r="A141" s="41"/>
      <c r="B141" s="44"/>
      <c r="C141" s="331" t="s">
        <v>1207</v>
      </c>
      <c r="D141" s="332" t="s">
        <v>1208</v>
      </c>
      <c r="E141" s="333" t="s">
        <v>103</v>
      </c>
      <c r="F141" s="334">
        <v>20</v>
      </c>
      <c r="G141" s="41"/>
      <c r="H141" s="44"/>
    </row>
    <row r="142" spans="1:8" s="2" customFormat="1" ht="16.8" customHeight="1">
      <c r="A142" s="41"/>
      <c r="B142" s="44"/>
      <c r="C142" s="331" t="s">
        <v>335</v>
      </c>
      <c r="D142" s="332" t="s">
        <v>336</v>
      </c>
      <c r="E142" s="333" t="s">
        <v>103</v>
      </c>
      <c r="F142" s="334">
        <v>20</v>
      </c>
      <c r="G142" s="41"/>
      <c r="H142" s="44"/>
    </row>
    <row r="143" spans="1:8" s="2" customFormat="1" ht="16.8" customHeight="1">
      <c r="A143" s="41"/>
      <c r="B143" s="44"/>
      <c r="C143" s="335" t="s">
        <v>335</v>
      </c>
      <c r="D143" s="335" t="s">
        <v>104</v>
      </c>
      <c r="E143" s="18" t="s">
        <v>1</v>
      </c>
      <c r="F143" s="336">
        <v>20</v>
      </c>
      <c r="G143" s="41"/>
      <c r="H143" s="44"/>
    </row>
    <row r="144" spans="1:8" s="2" customFormat="1" ht="16.8" customHeight="1">
      <c r="A144" s="41"/>
      <c r="B144" s="44"/>
      <c r="C144" s="337" t="s">
        <v>1200</v>
      </c>
      <c r="D144" s="41"/>
      <c r="E144" s="41"/>
      <c r="F144" s="41"/>
      <c r="G144" s="41"/>
      <c r="H144" s="44"/>
    </row>
    <row r="145" spans="1:8" s="2" customFormat="1" ht="16.8" customHeight="1">
      <c r="A145" s="41"/>
      <c r="B145" s="44"/>
      <c r="C145" s="335" t="s">
        <v>542</v>
      </c>
      <c r="D145" s="335" t="s">
        <v>543</v>
      </c>
      <c r="E145" s="18" t="s">
        <v>103</v>
      </c>
      <c r="F145" s="336">
        <v>20</v>
      </c>
      <c r="G145" s="41"/>
      <c r="H145" s="44"/>
    </row>
    <row r="146" spans="1:8" s="2" customFormat="1" ht="16.8" customHeight="1">
      <c r="A146" s="41"/>
      <c r="B146" s="44"/>
      <c r="C146" s="335" t="s">
        <v>590</v>
      </c>
      <c r="D146" s="335" t="s">
        <v>591</v>
      </c>
      <c r="E146" s="18" t="s">
        <v>103</v>
      </c>
      <c r="F146" s="336">
        <v>220</v>
      </c>
      <c r="G146" s="41"/>
      <c r="H146" s="44"/>
    </row>
    <row r="147" spans="1:8" s="2" customFormat="1" ht="16.8" customHeight="1">
      <c r="A147" s="41"/>
      <c r="B147" s="44"/>
      <c r="C147" s="335" t="s">
        <v>546</v>
      </c>
      <c r="D147" s="335" t="s">
        <v>547</v>
      </c>
      <c r="E147" s="18" t="s">
        <v>103</v>
      </c>
      <c r="F147" s="336">
        <v>20</v>
      </c>
      <c r="G147" s="41"/>
      <c r="H147" s="44"/>
    </row>
    <row r="148" spans="1:8" s="2" customFormat="1" ht="16.8" customHeight="1">
      <c r="A148" s="41"/>
      <c r="B148" s="44"/>
      <c r="C148" s="335" t="s">
        <v>599</v>
      </c>
      <c r="D148" s="335" t="s">
        <v>600</v>
      </c>
      <c r="E148" s="18" t="s">
        <v>103</v>
      </c>
      <c r="F148" s="336">
        <v>20</v>
      </c>
      <c r="G148" s="41"/>
      <c r="H148" s="44"/>
    </row>
    <row r="149" spans="1:8" s="2" customFormat="1" ht="16.8" customHeight="1">
      <c r="A149" s="41"/>
      <c r="B149" s="44"/>
      <c r="C149" s="331" t="s">
        <v>337</v>
      </c>
      <c r="D149" s="332" t="s">
        <v>338</v>
      </c>
      <c r="E149" s="333" t="s">
        <v>103</v>
      </c>
      <c r="F149" s="334">
        <v>200</v>
      </c>
      <c r="G149" s="41"/>
      <c r="H149" s="44"/>
    </row>
    <row r="150" spans="1:8" s="2" customFormat="1" ht="16.8" customHeight="1">
      <c r="A150" s="41"/>
      <c r="B150" s="44"/>
      <c r="C150" s="335" t="s">
        <v>337</v>
      </c>
      <c r="D150" s="335" t="s">
        <v>339</v>
      </c>
      <c r="E150" s="18" t="s">
        <v>1</v>
      </c>
      <c r="F150" s="336">
        <v>200</v>
      </c>
      <c r="G150" s="41"/>
      <c r="H150" s="44"/>
    </row>
    <row r="151" spans="1:8" s="2" customFormat="1" ht="16.8" customHeight="1">
      <c r="A151" s="41"/>
      <c r="B151" s="44"/>
      <c r="C151" s="337" t="s">
        <v>1200</v>
      </c>
      <c r="D151" s="41"/>
      <c r="E151" s="41"/>
      <c r="F151" s="41"/>
      <c r="G151" s="41"/>
      <c r="H151" s="44"/>
    </row>
    <row r="152" spans="1:8" s="2" customFormat="1" ht="16.8" customHeight="1">
      <c r="A152" s="41"/>
      <c r="B152" s="44"/>
      <c r="C152" s="335" t="s">
        <v>506</v>
      </c>
      <c r="D152" s="335" t="s">
        <v>507</v>
      </c>
      <c r="E152" s="18" t="s">
        <v>103</v>
      </c>
      <c r="F152" s="336">
        <v>200</v>
      </c>
      <c r="G152" s="41"/>
      <c r="H152" s="44"/>
    </row>
    <row r="153" spans="1:8" s="2" customFormat="1" ht="16.8" customHeight="1">
      <c r="A153" s="41"/>
      <c r="B153" s="44"/>
      <c r="C153" s="335" t="s">
        <v>590</v>
      </c>
      <c r="D153" s="335" t="s">
        <v>591</v>
      </c>
      <c r="E153" s="18" t="s">
        <v>103</v>
      </c>
      <c r="F153" s="336">
        <v>220</v>
      </c>
      <c r="G153" s="41"/>
      <c r="H153" s="44"/>
    </row>
    <row r="154" spans="1:8" s="2" customFormat="1" ht="16.8" customHeight="1">
      <c r="A154" s="41"/>
      <c r="B154" s="44"/>
      <c r="C154" s="335" t="s">
        <v>510</v>
      </c>
      <c r="D154" s="335" t="s">
        <v>511</v>
      </c>
      <c r="E154" s="18" t="s">
        <v>103</v>
      </c>
      <c r="F154" s="336">
        <v>200</v>
      </c>
      <c r="G154" s="41"/>
      <c r="H154" s="44"/>
    </row>
    <row r="155" spans="1:8" s="2" customFormat="1" ht="16.8" customHeight="1">
      <c r="A155" s="41"/>
      <c r="B155" s="44"/>
      <c r="C155" s="335" t="s">
        <v>595</v>
      </c>
      <c r="D155" s="335" t="s">
        <v>596</v>
      </c>
      <c r="E155" s="18" t="s">
        <v>103</v>
      </c>
      <c r="F155" s="336">
        <v>200</v>
      </c>
      <c r="G155" s="41"/>
      <c r="H155" s="44"/>
    </row>
    <row r="156" spans="1:8" s="2" customFormat="1" ht="16.8" customHeight="1">
      <c r="A156" s="41"/>
      <c r="B156" s="44"/>
      <c r="C156" s="331" t="s">
        <v>575</v>
      </c>
      <c r="D156" s="332" t="s">
        <v>1209</v>
      </c>
      <c r="E156" s="333" t="s">
        <v>103</v>
      </c>
      <c r="F156" s="334">
        <v>55</v>
      </c>
      <c r="G156" s="41"/>
      <c r="H156" s="44"/>
    </row>
    <row r="157" spans="1:8" s="2" customFormat="1" ht="16.8" customHeight="1">
      <c r="A157" s="41"/>
      <c r="B157" s="44"/>
      <c r="C157" s="331" t="s">
        <v>340</v>
      </c>
      <c r="D157" s="332" t="s">
        <v>341</v>
      </c>
      <c r="E157" s="333" t="s">
        <v>103</v>
      </c>
      <c r="F157" s="334">
        <v>55</v>
      </c>
      <c r="G157" s="41"/>
      <c r="H157" s="44"/>
    </row>
    <row r="158" spans="1:8" s="2" customFormat="1" ht="16.8" customHeight="1">
      <c r="A158" s="41"/>
      <c r="B158" s="44"/>
      <c r="C158" s="335" t="s">
        <v>1</v>
      </c>
      <c r="D158" s="335" t="s">
        <v>569</v>
      </c>
      <c r="E158" s="18" t="s">
        <v>1</v>
      </c>
      <c r="F158" s="336">
        <v>0</v>
      </c>
      <c r="G158" s="41"/>
      <c r="H158" s="44"/>
    </row>
    <row r="159" spans="1:8" s="2" customFormat="1" ht="16.8" customHeight="1">
      <c r="A159" s="41"/>
      <c r="B159" s="44"/>
      <c r="C159" s="335" t="s">
        <v>1</v>
      </c>
      <c r="D159" s="335" t="s">
        <v>104</v>
      </c>
      <c r="E159" s="18" t="s">
        <v>1</v>
      </c>
      <c r="F159" s="336">
        <v>20</v>
      </c>
      <c r="G159" s="41"/>
      <c r="H159" s="44"/>
    </row>
    <row r="160" spans="1:8" s="2" customFormat="1" ht="16.8" customHeight="1">
      <c r="A160" s="41"/>
      <c r="B160" s="44"/>
      <c r="C160" s="335" t="s">
        <v>1</v>
      </c>
      <c r="D160" s="335" t="s">
        <v>570</v>
      </c>
      <c r="E160" s="18" t="s">
        <v>1</v>
      </c>
      <c r="F160" s="336">
        <v>0</v>
      </c>
      <c r="G160" s="41"/>
      <c r="H160" s="44"/>
    </row>
    <row r="161" spans="1:8" s="2" customFormat="1" ht="16.8" customHeight="1">
      <c r="A161" s="41"/>
      <c r="B161" s="44"/>
      <c r="C161" s="335" t="s">
        <v>1</v>
      </c>
      <c r="D161" s="335" t="s">
        <v>513</v>
      </c>
      <c r="E161" s="18" t="s">
        <v>1</v>
      </c>
      <c r="F161" s="336">
        <v>35</v>
      </c>
      <c r="G161" s="41"/>
      <c r="H161" s="44"/>
    </row>
    <row r="162" spans="1:8" s="2" customFormat="1" ht="16.8" customHeight="1">
      <c r="A162" s="41"/>
      <c r="B162" s="44"/>
      <c r="C162" s="335" t="s">
        <v>340</v>
      </c>
      <c r="D162" s="335" t="s">
        <v>198</v>
      </c>
      <c r="E162" s="18" t="s">
        <v>1</v>
      </c>
      <c r="F162" s="336">
        <v>55</v>
      </c>
      <c r="G162" s="41"/>
      <c r="H162" s="44"/>
    </row>
    <row r="163" spans="1:8" s="2" customFormat="1" ht="16.8" customHeight="1">
      <c r="A163" s="41"/>
      <c r="B163" s="44"/>
      <c r="C163" s="337" t="s">
        <v>1200</v>
      </c>
      <c r="D163" s="41"/>
      <c r="E163" s="41"/>
      <c r="F163" s="41"/>
      <c r="G163" s="41"/>
      <c r="H163" s="44"/>
    </row>
    <row r="164" spans="1:8" s="2" customFormat="1" ht="16.8" customHeight="1">
      <c r="A164" s="41"/>
      <c r="B164" s="44"/>
      <c r="C164" s="335" t="s">
        <v>566</v>
      </c>
      <c r="D164" s="335" t="s">
        <v>567</v>
      </c>
      <c r="E164" s="18" t="s">
        <v>103</v>
      </c>
      <c r="F164" s="336">
        <v>55</v>
      </c>
      <c r="G164" s="41"/>
      <c r="H164" s="44"/>
    </row>
    <row r="165" spans="1:8" s="2" customFormat="1" ht="16.8" customHeight="1">
      <c r="A165" s="41"/>
      <c r="B165" s="44"/>
      <c r="C165" s="335" t="s">
        <v>572</v>
      </c>
      <c r="D165" s="335" t="s">
        <v>573</v>
      </c>
      <c r="E165" s="18" t="s">
        <v>103</v>
      </c>
      <c r="F165" s="336">
        <v>55</v>
      </c>
      <c r="G165" s="41"/>
      <c r="H165" s="44"/>
    </row>
    <row r="166" spans="1:8" s="2" customFormat="1" ht="7.4" customHeight="1">
      <c r="A166" s="41"/>
      <c r="B166" s="191"/>
      <c r="C166" s="192"/>
      <c r="D166" s="192"/>
      <c r="E166" s="192"/>
      <c r="F166" s="192"/>
      <c r="G166" s="192"/>
      <c r="H166" s="44"/>
    </row>
    <row r="167" spans="1:8" s="2" customFormat="1" ht="12">
      <c r="A167" s="41"/>
      <c r="B167" s="41"/>
      <c r="C167" s="41"/>
      <c r="D167" s="41"/>
      <c r="E167" s="41"/>
      <c r="F167" s="41"/>
      <c r="G167" s="41"/>
      <c r="H167" s="41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Myšík</dc:creator>
  <cp:keywords/>
  <dc:description/>
  <cp:lastModifiedBy>Petr Myšík</cp:lastModifiedBy>
  <dcterms:created xsi:type="dcterms:W3CDTF">2021-05-17T19:14:46Z</dcterms:created>
  <dcterms:modified xsi:type="dcterms:W3CDTF">2021-05-17T19:14:52Z</dcterms:modified>
  <cp:category/>
  <cp:version/>
  <cp:contentType/>
  <cp:contentStatus/>
</cp:coreProperties>
</file>