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OBCHOD\2020\41_ČEPRO_DPS_Hněvice\DPS - FVE ČEPRO, a.s. - HNĚVICE_R2\"/>
    </mc:Choice>
  </mc:AlternateContent>
  <xr:revisionPtr revIDLastSave="0" documentId="13_ncr:1_{4B2DB75D-FDED-4697-94B9-3B3A67BC1A68}" xr6:coauthVersionLast="46" xr6:coauthVersionMax="46" xr10:uidLastSave="{00000000-0000-0000-0000-000000000000}"/>
  <workbookProtection workbookAlgorithmName="SHA-512" workbookHashValue="GqESRDsBuvS2o58fQv4yVknf1U7gwPi90c/MxwMZ57uR0U9sfqNbns1sBzlKL1ZySxnJ9wMaSV+VQjexvTXCxA==" workbookSaltValue="1+RBBe0n4rGpwujJ5DiOVA==" workbookSpinCount="100000" lockStructure="1"/>
  <bookViews>
    <workbookView xWindow="28680" yWindow="-2730" windowWidth="38640" windowHeight="21240" tabRatio="818" xr2:uid="{00000000-000D-0000-FFFF-FFFF00000000}"/>
  </bookViews>
  <sheets>
    <sheet name="Rekapitulace" sheetId="1" r:id="rId1"/>
    <sheet name="SO01" sheetId="2" r:id="rId2"/>
    <sheet name="SO02" sheetId="16" r:id="rId3"/>
    <sheet name="SO03" sheetId="17" r:id="rId4"/>
    <sheet name="SO04" sheetId="19" r:id="rId5"/>
    <sheet name="SO05" sheetId="20" r:id="rId6"/>
    <sheet name="SO06" sheetId="21" r:id="rId7"/>
    <sheet name="SO07" sheetId="23" r:id="rId8"/>
    <sheet name="SO08" sheetId="24" r:id="rId9"/>
    <sheet name="SO09" sheetId="25" r:id="rId10"/>
    <sheet name="SO10" sheetId="26" r:id="rId11"/>
    <sheet name="SO11" sheetId="18" r:id="rId12"/>
    <sheet name="VN + ON" sheetId="10" r:id="rId13"/>
  </sheets>
  <definedNames>
    <definedName name="_">'SO02'!$C$4:$Q$4</definedName>
    <definedName name="_SO02">Rekapitulace!$A$89</definedName>
    <definedName name="_SO03">Rekapitulace!$A$90</definedName>
    <definedName name="_xlnm.Print_Titles" localSheetId="0">Rekapitulace!$85:$85</definedName>
    <definedName name="_xlnm.Print_Titles" localSheetId="1">'SO01'!$110:$110</definedName>
    <definedName name="_xlnm.Print_Titles" localSheetId="3">'SO03'!$111:$111</definedName>
    <definedName name="_xlnm.Print_Titles" localSheetId="4">'SO04'!$111:$111</definedName>
    <definedName name="_xlnm.Print_Titles" localSheetId="5">'SO05'!$111:$111</definedName>
    <definedName name="_xlnm.Print_Titles" localSheetId="6">'SO06'!$111:$111</definedName>
    <definedName name="_xlnm.Print_Titles" localSheetId="7">'SO07'!$111:$111</definedName>
    <definedName name="_xlnm.Print_Titles" localSheetId="8">'SO08'!$111:$111</definedName>
    <definedName name="_xlnm.Print_Titles" localSheetId="9">'SO09'!$111:$111</definedName>
    <definedName name="_xlnm.Print_Titles" localSheetId="10">'SO10'!$111:$111</definedName>
    <definedName name="_xlnm.Print_Titles" localSheetId="11">'SO11'!$108:$108</definedName>
    <definedName name="_xlnm.Print_Titles" localSheetId="12">'VN + ON'!$107:$107</definedName>
    <definedName name="_xlnm.Print_Area" localSheetId="0">Rekapitulace!$C$4:$AP$70,Rekapitulace!$C$76:$AP$107</definedName>
    <definedName name="_xlnm.Print_Area" localSheetId="1">'SO01'!$C$4:$Q$69,'SO01'!$C$75:$Q$93,'SO01'!$C$99:$Q$167</definedName>
    <definedName name="_xlnm.Print_Area" localSheetId="2">'SO02'!$C$4:$Q$69,'SO02'!$C$75:$Q$94,'SO02'!$C$100:$Q$169</definedName>
    <definedName name="_xlnm.Print_Area" localSheetId="3">'SO03'!$C$4:$Q$69,'SO03'!$C$75:$Q$94,'SO03'!$C$100:$Q$168</definedName>
    <definedName name="_xlnm.Print_Area" localSheetId="4">'SO04'!$C$4:$Q$69,'SO04'!$C$75:$Q$94,'SO04'!$C$100:$Q$177</definedName>
    <definedName name="_xlnm.Print_Area" localSheetId="5">'SO05'!$C$4:$Q$69,'SO05'!$C$75:$Q$94,'SO05'!$C$100:$Q$164</definedName>
    <definedName name="_xlnm.Print_Area" localSheetId="6">'SO06'!$C$4:$Q$69,'SO06'!$C$75:$Q$94,'SO06'!$C$100:$Q$168</definedName>
    <definedName name="_xlnm.Print_Area" localSheetId="7">'SO07'!$C$4:$Q$69,'SO07'!$C$75:$Q$94,'SO07'!$C$100:$Q$168</definedName>
    <definedName name="_xlnm.Print_Area" localSheetId="8">'SO08'!$C$4:$Q$69,'SO08'!$C$75:$Q$94,'SO08'!$C$100:$Q$164</definedName>
    <definedName name="_xlnm.Print_Area" localSheetId="9">'SO09'!$C$4:$Q$69,'SO09'!$C$75:$Q$94,'SO09'!$C$100:$Q$164</definedName>
    <definedName name="_xlnm.Print_Area" localSheetId="10">'SO10'!$C$4:$Q$69,'SO10'!$C$75:$Q$94,'SO10'!$C$100:$Q$164</definedName>
    <definedName name="_xlnm.Print_Area" localSheetId="11">'SO11'!$C$4:$Q$69,'SO11'!$C$75:$Q$91,'SO11'!$C$97:$Q$137</definedName>
    <definedName name="_xlnm.Print_Area" localSheetId="12">'VN + ON'!$C$4:$Q$69,'VN + ON'!$C$75:$Q$91,'VN + ON'!$C$97:$Q$126</definedName>
  </definedNames>
  <calcPr calcId="181029"/>
</workbook>
</file>

<file path=xl/calcChain.xml><?xml version="1.0" encoding="utf-8"?>
<calcChain xmlns="http://schemas.openxmlformats.org/spreadsheetml/2006/main">
  <c r="O9" i="10" l="1"/>
  <c r="N133" i="10"/>
  <c r="N130" i="10" s="1"/>
  <c r="C133" i="10"/>
  <c r="F79" i="2"/>
  <c r="F7" i="26" l="1"/>
  <c r="F7" i="25"/>
  <c r="F7" i="24"/>
  <c r="F7" i="23"/>
  <c r="F7" i="21"/>
  <c r="N167" i="26" l="1"/>
  <c r="N166" i="26" s="1"/>
  <c r="N165" i="26" s="1"/>
  <c r="N167" i="25"/>
  <c r="N166" i="25" s="1"/>
  <c r="N165" i="25" s="1"/>
  <c r="N167" i="24"/>
  <c r="N166" i="24" s="1"/>
  <c r="N165" i="24" s="1"/>
  <c r="N171" i="23"/>
  <c r="N170" i="23" s="1"/>
  <c r="N169" i="23" s="1"/>
  <c r="N92" i="23" s="1"/>
  <c r="N171" i="21"/>
  <c r="N170" i="21" s="1"/>
  <c r="N169" i="21" s="1"/>
  <c r="N167" i="20"/>
  <c r="N166" i="20" s="1"/>
  <c r="N165" i="20" s="1"/>
  <c r="N92" i="20" s="1"/>
  <c r="N180" i="19"/>
  <c r="N179" i="19" s="1"/>
  <c r="N178" i="19" s="1"/>
  <c r="N171" i="17"/>
  <c r="N170" i="17" s="1"/>
  <c r="N169" i="17" s="1"/>
  <c r="N171" i="16"/>
  <c r="N170" i="16" s="1"/>
  <c r="N169" i="16" s="1"/>
  <c r="N170" i="2"/>
  <c r="N169" i="2" s="1"/>
  <c r="N168" i="2" s="1"/>
  <c r="N91" i="2" s="1"/>
  <c r="N92" i="16" l="1"/>
  <c r="N92" i="17"/>
  <c r="N92" i="19"/>
  <c r="N92" i="21"/>
  <c r="N92" i="24"/>
  <c r="N92" i="25"/>
  <c r="N92" i="26"/>
  <c r="AN102" i="1"/>
  <c r="AN103" i="1"/>
  <c r="AN104" i="1"/>
  <c r="AN105" i="1"/>
  <c r="AN101" i="1"/>
  <c r="N150" i="16" l="1"/>
  <c r="N111" i="10" l="1"/>
  <c r="N112" i="10"/>
  <c r="N113" i="10"/>
  <c r="N114" i="10"/>
  <c r="N115" i="10"/>
  <c r="N116" i="10"/>
  <c r="N117" i="10"/>
  <c r="N118" i="10"/>
  <c r="N119" i="10"/>
  <c r="N120" i="10"/>
  <c r="N121" i="10"/>
  <c r="N122" i="10"/>
  <c r="N123" i="10"/>
  <c r="N124" i="10"/>
  <c r="N125" i="10"/>
  <c r="N126" i="10"/>
  <c r="N127" i="10"/>
  <c r="N128" i="10"/>
  <c r="N155" i="23"/>
  <c r="N163" i="19" l="1"/>
  <c r="N161" i="16"/>
  <c r="N160" i="16" s="1"/>
  <c r="N163" i="16"/>
  <c r="N132" i="16"/>
  <c r="N131" i="16"/>
  <c r="N149" i="2"/>
  <c r="N162" i="2"/>
  <c r="N161" i="2" s="1"/>
  <c r="N165" i="2"/>
  <c r="N130" i="16" l="1"/>
  <c r="N135" i="26"/>
  <c r="N134" i="26"/>
  <c r="N133" i="26"/>
  <c r="N135" i="25"/>
  <c r="N134" i="25"/>
  <c r="N133" i="25"/>
  <c r="N135" i="24"/>
  <c r="N134" i="24"/>
  <c r="N133" i="24"/>
  <c r="N136" i="23"/>
  <c r="N135" i="23"/>
  <c r="N134" i="23"/>
  <c r="N136" i="21"/>
  <c r="N135" i="21"/>
  <c r="N134" i="21"/>
  <c r="N135" i="20"/>
  <c r="N134" i="20"/>
  <c r="N133" i="20"/>
  <c r="N143" i="19"/>
  <c r="N142" i="19"/>
  <c r="N141" i="19"/>
  <c r="N139" i="19"/>
  <c r="N138" i="19"/>
  <c r="N137" i="19"/>
  <c r="N136" i="17"/>
  <c r="N135" i="17"/>
  <c r="N134" i="17"/>
  <c r="N136" i="16"/>
  <c r="N135" i="16"/>
  <c r="N134" i="16"/>
  <c r="N132" i="24" l="1"/>
  <c r="N140" i="19"/>
  <c r="N133" i="17"/>
  <c r="N132" i="25"/>
  <c r="N132" i="26"/>
  <c r="N133" i="23"/>
  <c r="N133" i="21"/>
  <c r="N133" i="16"/>
  <c r="N124" i="16" s="1"/>
  <c r="N136" i="19"/>
  <c r="N132" i="20"/>
  <c r="N134" i="2"/>
  <c r="N133" i="19"/>
  <c r="N134" i="19"/>
  <c r="N151" i="19"/>
  <c r="N120" i="19" l="1"/>
  <c r="N119" i="19"/>
  <c r="N119" i="17"/>
  <c r="N118" i="2"/>
  <c r="F103" i="25"/>
  <c r="N164" i="26"/>
  <c r="N163" i="26"/>
  <c r="N162" i="26"/>
  <c r="N161" i="26"/>
  <c r="N159" i="26"/>
  <c r="N157" i="26"/>
  <c r="N155" i="26"/>
  <c r="N154" i="26"/>
  <c r="N153" i="26"/>
  <c r="N152" i="26"/>
  <c r="N151" i="26"/>
  <c r="N150" i="26"/>
  <c r="N149" i="26"/>
  <c r="N148" i="26"/>
  <c r="N145" i="26"/>
  <c r="N144" i="26"/>
  <c r="N142" i="26"/>
  <c r="N141" i="26"/>
  <c r="N140" i="26"/>
  <c r="N139" i="26"/>
  <c r="N137" i="26"/>
  <c r="N136" i="26" s="1"/>
  <c r="N131" i="26"/>
  <c r="N130" i="26"/>
  <c r="N128" i="26"/>
  <c r="N127" i="26"/>
  <c r="N126" i="26"/>
  <c r="N125" i="26"/>
  <c r="BK124" i="26"/>
  <c r="AA124" i="26"/>
  <c r="Y124" i="26"/>
  <c r="W124" i="26"/>
  <c r="N122" i="26"/>
  <c r="N121" i="26"/>
  <c r="N120" i="26"/>
  <c r="BK119" i="26"/>
  <c r="BI119" i="26"/>
  <c r="BH119" i="26"/>
  <c r="BG119" i="26"/>
  <c r="BF119" i="26"/>
  <c r="AA119" i="26"/>
  <c r="Y119" i="26"/>
  <c r="W119" i="26"/>
  <c r="N119" i="26"/>
  <c r="BK118" i="26"/>
  <c r="BI118" i="26"/>
  <c r="BH118" i="26"/>
  <c r="BG118" i="26"/>
  <c r="BF118" i="26"/>
  <c r="AA118" i="26"/>
  <c r="Y118" i="26"/>
  <c r="W118" i="26"/>
  <c r="N118" i="26"/>
  <c r="BE118" i="26" s="1"/>
  <c r="BK117" i="26"/>
  <c r="BI117" i="26"/>
  <c r="BH117" i="26"/>
  <c r="BG117" i="26"/>
  <c r="BF117" i="26"/>
  <c r="AA117" i="26"/>
  <c r="Y117" i="26"/>
  <c r="W117" i="26"/>
  <c r="N117" i="26"/>
  <c r="BK116" i="26"/>
  <c r="BI116" i="26"/>
  <c r="BH116" i="26"/>
  <c r="BG116" i="26"/>
  <c r="BF116" i="26"/>
  <c r="AA116" i="26"/>
  <c r="Y116" i="26"/>
  <c r="W116" i="26"/>
  <c r="N116" i="26"/>
  <c r="BE116" i="26" s="1"/>
  <c r="C116" i="26"/>
  <c r="C117" i="26" s="1"/>
  <c r="C118" i="26" s="1"/>
  <c r="C119" i="26" s="1"/>
  <c r="BK115" i="26"/>
  <c r="BI115" i="26"/>
  <c r="BH115" i="26"/>
  <c r="BG115" i="26"/>
  <c r="BF115" i="26"/>
  <c r="AA115" i="26"/>
  <c r="Y115" i="26"/>
  <c r="W115" i="26"/>
  <c r="N115" i="26"/>
  <c r="BE115" i="26" s="1"/>
  <c r="F104" i="26"/>
  <c r="D91" i="26"/>
  <c r="D89" i="26"/>
  <c r="F79" i="26"/>
  <c r="O22" i="26"/>
  <c r="E22" i="26"/>
  <c r="M109" i="26" s="1"/>
  <c r="O21" i="26"/>
  <c r="O19" i="26"/>
  <c r="E19" i="26"/>
  <c r="M83" i="26" s="1"/>
  <c r="O18" i="26"/>
  <c r="O16" i="26"/>
  <c r="E16" i="26"/>
  <c r="F84" i="26" s="1"/>
  <c r="O15" i="26"/>
  <c r="O13" i="26"/>
  <c r="E13" i="26"/>
  <c r="F83" i="26" s="1"/>
  <c r="O12" i="26"/>
  <c r="O10" i="26"/>
  <c r="M106" i="26" s="1"/>
  <c r="F103" i="26"/>
  <c r="F6" i="26"/>
  <c r="F102" i="26" s="1"/>
  <c r="N164" i="25"/>
  <c r="N163" i="25"/>
  <c r="N162" i="25"/>
  <c r="N161" i="25"/>
  <c r="N159" i="25"/>
  <c r="N157" i="25"/>
  <c r="N155" i="25"/>
  <c r="N154" i="25"/>
  <c r="N153" i="25"/>
  <c r="N152" i="25"/>
  <c r="N151" i="25"/>
  <c r="N150" i="25"/>
  <c r="N149" i="25"/>
  <c r="N148" i="25"/>
  <c r="N145" i="25"/>
  <c r="N144" i="25"/>
  <c r="N142" i="25"/>
  <c r="N141" i="25"/>
  <c r="N140" i="25"/>
  <c r="N139" i="25"/>
  <c r="N137" i="25"/>
  <c r="N136" i="25" s="1"/>
  <c r="N131" i="25"/>
  <c r="N130" i="25"/>
  <c r="N128" i="25"/>
  <c r="N127" i="25"/>
  <c r="N126" i="25"/>
  <c r="N125" i="25"/>
  <c r="BK124" i="25"/>
  <c r="AA124" i="25"/>
  <c r="Y124" i="25"/>
  <c r="W124" i="25"/>
  <c r="N122" i="25"/>
  <c r="N121" i="25"/>
  <c r="N120" i="25"/>
  <c r="BK119" i="25"/>
  <c r="BI119" i="25"/>
  <c r="BH119" i="25"/>
  <c r="BG119" i="25"/>
  <c r="BF119" i="25"/>
  <c r="AA119" i="25"/>
  <c r="Y119" i="25"/>
  <c r="W119" i="25"/>
  <c r="N119" i="25"/>
  <c r="BK118" i="25"/>
  <c r="BI118" i="25"/>
  <c r="BH118" i="25"/>
  <c r="BG118" i="25"/>
  <c r="BF118" i="25"/>
  <c r="AA118" i="25"/>
  <c r="Y118" i="25"/>
  <c r="W118" i="25"/>
  <c r="N118" i="25"/>
  <c r="BE118" i="25" s="1"/>
  <c r="BK117" i="25"/>
  <c r="BI117" i="25"/>
  <c r="BH117" i="25"/>
  <c r="BG117" i="25"/>
  <c r="BF117" i="25"/>
  <c r="AA117" i="25"/>
  <c r="Y117" i="25"/>
  <c r="W117" i="25"/>
  <c r="N117" i="25"/>
  <c r="BK116" i="25"/>
  <c r="BI116" i="25"/>
  <c r="BH116" i="25"/>
  <c r="BG116" i="25"/>
  <c r="BF116" i="25"/>
  <c r="AA116" i="25"/>
  <c r="Y116" i="25"/>
  <c r="W116" i="25"/>
  <c r="N116" i="25"/>
  <c r="BE116" i="25" s="1"/>
  <c r="C116" i="25"/>
  <c r="C117" i="25" s="1"/>
  <c r="C118" i="25" s="1"/>
  <c r="C119" i="25" s="1"/>
  <c r="BK115" i="25"/>
  <c r="BI115" i="25"/>
  <c r="BH115" i="25"/>
  <c r="BG115" i="25"/>
  <c r="BF115" i="25"/>
  <c r="AA115" i="25"/>
  <c r="Y115" i="25"/>
  <c r="W115" i="25"/>
  <c r="N115" i="25"/>
  <c r="BE115" i="25" s="1"/>
  <c r="F104" i="25"/>
  <c r="D91" i="25"/>
  <c r="D89" i="25"/>
  <c r="F79" i="25"/>
  <c r="O22" i="25"/>
  <c r="E22" i="25"/>
  <c r="M109" i="25" s="1"/>
  <c r="O21" i="25"/>
  <c r="O19" i="25"/>
  <c r="E19" i="25"/>
  <c r="M108" i="25" s="1"/>
  <c r="O18" i="25"/>
  <c r="O16" i="25"/>
  <c r="E16" i="25"/>
  <c r="F109" i="25" s="1"/>
  <c r="O15" i="25"/>
  <c r="O13" i="25"/>
  <c r="E13" i="25"/>
  <c r="F108" i="25" s="1"/>
  <c r="O12" i="25"/>
  <c r="O10" i="25"/>
  <c r="M106" i="25" s="1"/>
  <c r="F6" i="25"/>
  <c r="F102" i="25" s="1"/>
  <c r="N164" i="24"/>
  <c r="N163" i="24"/>
  <c r="N162" i="24"/>
  <c r="N161" i="24"/>
  <c r="N159" i="24"/>
  <c r="N157" i="24"/>
  <c r="N155" i="24"/>
  <c r="N154" i="24"/>
  <c r="N153" i="24"/>
  <c r="N152" i="24"/>
  <c r="N151" i="24"/>
  <c r="N150" i="24"/>
  <c r="N149" i="24"/>
  <c r="N148" i="24"/>
  <c r="N145" i="24"/>
  <c r="N144" i="24"/>
  <c r="N142" i="24"/>
  <c r="N141" i="24"/>
  <c r="N140" i="24"/>
  <c r="C140" i="24"/>
  <c r="C141" i="24" s="1"/>
  <c r="C142" i="24" s="1"/>
  <c r="C144" i="24" s="1"/>
  <c r="N139" i="24"/>
  <c r="N137" i="24"/>
  <c r="N136" i="24" s="1"/>
  <c r="N131" i="24"/>
  <c r="C131" i="24"/>
  <c r="C133" i="24" s="1"/>
  <c r="C134" i="24" s="1"/>
  <c r="C135" i="24" s="1"/>
  <c r="N130" i="24"/>
  <c r="N128" i="24"/>
  <c r="N127" i="24"/>
  <c r="N126" i="24"/>
  <c r="C126" i="24"/>
  <c r="C127" i="24" s="1"/>
  <c r="C128" i="24" s="1"/>
  <c r="N125" i="24"/>
  <c r="BK124" i="24"/>
  <c r="AA124" i="24"/>
  <c r="Y124" i="24"/>
  <c r="W124" i="24"/>
  <c r="N122" i="24"/>
  <c r="N121" i="24"/>
  <c r="N120" i="24"/>
  <c r="BK119" i="24"/>
  <c r="BI119" i="24"/>
  <c r="BH119" i="24"/>
  <c r="BG119" i="24"/>
  <c r="BF119" i="24"/>
  <c r="BE119" i="24"/>
  <c r="AA119" i="24"/>
  <c r="Y119" i="24"/>
  <c r="W119" i="24"/>
  <c r="N119" i="24"/>
  <c r="BK118" i="24"/>
  <c r="BI118" i="24"/>
  <c r="BH118" i="24"/>
  <c r="BG118" i="24"/>
  <c r="BF118" i="24"/>
  <c r="AA118" i="24"/>
  <c r="Y118" i="24"/>
  <c r="W118" i="24"/>
  <c r="N118" i="24"/>
  <c r="BE118" i="24" s="1"/>
  <c r="BK117" i="24"/>
  <c r="BI117" i="24"/>
  <c r="BH117" i="24"/>
  <c r="BG117" i="24"/>
  <c r="BF117" i="24"/>
  <c r="AA117" i="24"/>
  <c r="Y117" i="24"/>
  <c r="W117" i="24"/>
  <c r="N117" i="24"/>
  <c r="BK116" i="24"/>
  <c r="BI116" i="24"/>
  <c r="BH116" i="24"/>
  <c r="BG116" i="24"/>
  <c r="BF116" i="24"/>
  <c r="AA116" i="24"/>
  <c r="Y116" i="24"/>
  <c r="W116" i="24"/>
  <c r="N116" i="24"/>
  <c r="BE116" i="24" s="1"/>
  <c r="C116" i="24"/>
  <c r="C117" i="24" s="1"/>
  <c r="C118" i="24" s="1"/>
  <c r="C119" i="24" s="1"/>
  <c r="C120" i="24" s="1"/>
  <c r="C121" i="24" s="1"/>
  <c r="BK115" i="24"/>
  <c r="BI115" i="24"/>
  <c r="BH115" i="24"/>
  <c r="BG115" i="24"/>
  <c r="BF115" i="24"/>
  <c r="AA115" i="24"/>
  <c r="Y115" i="24"/>
  <c r="W115" i="24"/>
  <c r="N115" i="24"/>
  <c r="BE115" i="24" s="1"/>
  <c r="F104" i="24"/>
  <c r="D91" i="24"/>
  <c r="D89" i="24"/>
  <c r="F79" i="24"/>
  <c r="O22" i="24"/>
  <c r="E22" i="24"/>
  <c r="M109" i="24" s="1"/>
  <c r="O21" i="24"/>
  <c r="O19" i="24"/>
  <c r="E19" i="24"/>
  <c r="M83" i="24" s="1"/>
  <c r="O18" i="24"/>
  <c r="O16" i="24"/>
  <c r="E16" i="24"/>
  <c r="F109" i="24" s="1"/>
  <c r="O15" i="24"/>
  <c r="O13" i="24"/>
  <c r="E13" i="24"/>
  <c r="F108" i="24" s="1"/>
  <c r="O12" i="24"/>
  <c r="O10" i="24"/>
  <c r="M106" i="24" s="1"/>
  <c r="F103" i="24"/>
  <c r="F6" i="24"/>
  <c r="F102" i="24" s="1"/>
  <c r="N168" i="23"/>
  <c r="N167" i="23"/>
  <c r="N166" i="23"/>
  <c r="N165" i="23"/>
  <c r="N163" i="23"/>
  <c r="N161" i="23"/>
  <c r="N160" i="23" s="1"/>
  <c r="N159" i="23"/>
  <c r="N158" i="23"/>
  <c r="N157" i="23"/>
  <c r="N156" i="23"/>
  <c r="N154" i="23"/>
  <c r="N153" i="23"/>
  <c r="N152" i="23"/>
  <c r="N151" i="23"/>
  <c r="N150" i="23"/>
  <c r="N147" i="23"/>
  <c r="N146" i="23"/>
  <c r="N144" i="23"/>
  <c r="N143" i="23"/>
  <c r="N142" i="23"/>
  <c r="N141" i="23"/>
  <c r="N140" i="23"/>
  <c r="N138" i="23"/>
  <c r="N137" i="23" s="1"/>
  <c r="N132" i="23"/>
  <c r="N131" i="23"/>
  <c r="N129" i="23"/>
  <c r="N128" i="23"/>
  <c r="N127" i="23"/>
  <c r="N126" i="23"/>
  <c r="BK125" i="23"/>
  <c r="AA125" i="23"/>
  <c r="Y125" i="23"/>
  <c r="W125" i="23"/>
  <c r="N123" i="23"/>
  <c r="N122" i="23"/>
  <c r="N121" i="23"/>
  <c r="BK120" i="23"/>
  <c r="BI120" i="23"/>
  <c r="BH120" i="23"/>
  <c r="BG120" i="23"/>
  <c r="BF120" i="23"/>
  <c r="AA120" i="23"/>
  <c r="Y120" i="23"/>
  <c r="W120" i="23"/>
  <c r="N120" i="23"/>
  <c r="BE120" i="23" s="1"/>
  <c r="BK119" i="23"/>
  <c r="BI119" i="23"/>
  <c r="BH119" i="23"/>
  <c r="BG119" i="23"/>
  <c r="BF119" i="23"/>
  <c r="AA119" i="23"/>
  <c r="Y119" i="23"/>
  <c r="W119" i="23"/>
  <c r="N119" i="23"/>
  <c r="BK118" i="23"/>
  <c r="BI118" i="23"/>
  <c r="BH118" i="23"/>
  <c r="BG118" i="23"/>
  <c r="BF118" i="23"/>
  <c r="AA118" i="23"/>
  <c r="Y118" i="23"/>
  <c r="W118" i="23"/>
  <c r="N118" i="23"/>
  <c r="BE118" i="23" s="1"/>
  <c r="BK117" i="23"/>
  <c r="BI117" i="23"/>
  <c r="BH117" i="23"/>
  <c r="BG117" i="23"/>
  <c r="BF117" i="23"/>
  <c r="AA117" i="23"/>
  <c r="Y117" i="23"/>
  <c r="W117" i="23"/>
  <c r="N117" i="23"/>
  <c r="BE117" i="23" s="1"/>
  <c r="BK116" i="23"/>
  <c r="BI116" i="23"/>
  <c r="BH116" i="23"/>
  <c r="BG116" i="23"/>
  <c r="BF116" i="23"/>
  <c r="AA116" i="23"/>
  <c r="Y116" i="23"/>
  <c r="W116" i="23"/>
  <c r="N116" i="23"/>
  <c r="BE116" i="23" s="1"/>
  <c r="C116" i="23"/>
  <c r="C117" i="23" s="1"/>
  <c r="C118" i="23" s="1"/>
  <c r="C119" i="23" s="1"/>
  <c r="C120" i="23" s="1"/>
  <c r="C121" i="23" s="1"/>
  <c r="C122" i="23" s="1"/>
  <c r="BK115" i="23"/>
  <c r="BI115" i="23"/>
  <c r="BH115" i="23"/>
  <c r="BG115" i="23"/>
  <c r="BF115" i="23"/>
  <c r="AA115" i="23"/>
  <c r="Y115" i="23"/>
  <c r="W115" i="23"/>
  <c r="N115" i="23"/>
  <c r="BE115" i="23" s="1"/>
  <c r="F104" i="23"/>
  <c r="D91" i="23"/>
  <c r="D89" i="23"/>
  <c r="F79" i="23"/>
  <c r="O22" i="23"/>
  <c r="E22" i="23"/>
  <c r="M109" i="23" s="1"/>
  <c r="O21" i="23"/>
  <c r="O19" i="23"/>
  <c r="E19" i="23"/>
  <c r="M83" i="23" s="1"/>
  <c r="O18" i="23"/>
  <c r="O16" i="23"/>
  <c r="E16" i="23"/>
  <c r="F109" i="23" s="1"/>
  <c r="O15" i="23"/>
  <c r="O13" i="23"/>
  <c r="E13" i="23"/>
  <c r="F108" i="23" s="1"/>
  <c r="O12" i="23"/>
  <c r="O10" i="23"/>
  <c r="M106" i="23" s="1"/>
  <c r="F78" i="23"/>
  <c r="F6" i="23"/>
  <c r="F77" i="23" s="1"/>
  <c r="N168" i="21"/>
  <c r="N167" i="21"/>
  <c r="N166" i="21"/>
  <c r="N165" i="21"/>
  <c r="N163" i="21"/>
  <c r="N161" i="21"/>
  <c r="N159" i="21"/>
  <c r="N158" i="21"/>
  <c r="N157" i="21"/>
  <c r="N156" i="21"/>
  <c r="N155" i="21"/>
  <c r="N154" i="21"/>
  <c r="N153" i="21"/>
  <c r="N152" i="21"/>
  <c r="N151" i="21"/>
  <c r="N150" i="21"/>
  <c r="N147" i="21"/>
  <c r="N146" i="21"/>
  <c r="N144" i="21"/>
  <c r="N143" i="21"/>
  <c r="N142" i="21"/>
  <c r="N141" i="21"/>
  <c r="N140" i="21"/>
  <c r="N138" i="21"/>
  <c r="N137" i="21" s="1"/>
  <c r="N132" i="21"/>
  <c r="C132" i="21"/>
  <c r="C134" i="21" s="1"/>
  <c r="C135" i="21" s="1"/>
  <c r="C136" i="21" s="1"/>
  <c r="C138" i="21" s="1"/>
  <c r="C140" i="21" s="1"/>
  <c r="C141" i="21" s="1"/>
  <c r="C142" i="21" s="1"/>
  <c r="C143" i="21" s="1"/>
  <c r="C144" i="21" s="1"/>
  <c r="C146" i="21" s="1"/>
  <c r="N131" i="21"/>
  <c r="N129" i="21"/>
  <c r="N128" i="21"/>
  <c r="N127" i="21"/>
  <c r="N126" i="21"/>
  <c r="BK125" i="21"/>
  <c r="AA125" i="21"/>
  <c r="Y125" i="21"/>
  <c r="W125" i="21"/>
  <c r="N123" i="21"/>
  <c r="N122" i="21"/>
  <c r="N121" i="21"/>
  <c r="BK120" i="21"/>
  <c r="BI120" i="21"/>
  <c r="BH120" i="21"/>
  <c r="BG120" i="21"/>
  <c r="BF120" i="21"/>
  <c r="AA120" i="21"/>
  <c r="Y120" i="21"/>
  <c r="W120" i="21"/>
  <c r="N120" i="21"/>
  <c r="BE120" i="21" s="1"/>
  <c r="BK119" i="21"/>
  <c r="BI119" i="21"/>
  <c r="BH119" i="21"/>
  <c r="BG119" i="21"/>
  <c r="BF119" i="21"/>
  <c r="AA119" i="21"/>
  <c r="Y119" i="21"/>
  <c r="W119" i="21"/>
  <c r="N119" i="21"/>
  <c r="BK118" i="21"/>
  <c r="BI118" i="21"/>
  <c r="BH118" i="21"/>
  <c r="BG118" i="21"/>
  <c r="BF118" i="21"/>
  <c r="AA118" i="21"/>
  <c r="Y118" i="21"/>
  <c r="W118" i="21"/>
  <c r="N118" i="21"/>
  <c r="BE118" i="21" s="1"/>
  <c r="BK117" i="21"/>
  <c r="BI117" i="21"/>
  <c r="BH117" i="21"/>
  <c r="BG117" i="21"/>
  <c r="BF117" i="21"/>
  <c r="AA117" i="21"/>
  <c r="Y117" i="21"/>
  <c r="W117" i="21"/>
  <c r="N117" i="21"/>
  <c r="BE117" i="21" s="1"/>
  <c r="BK116" i="21"/>
  <c r="BI116" i="21"/>
  <c r="BH116" i="21"/>
  <c r="BG116" i="21"/>
  <c r="BF116" i="21"/>
  <c r="AA116" i="21"/>
  <c r="Y116" i="21"/>
  <c r="W116" i="21"/>
  <c r="N116" i="21"/>
  <c r="BE116" i="21" s="1"/>
  <c r="C116" i="21"/>
  <c r="C117" i="21" s="1"/>
  <c r="C118" i="21" s="1"/>
  <c r="C119" i="21" s="1"/>
  <c r="C120" i="21" s="1"/>
  <c r="C121" i="21" s="1"/>
  <c r="C122" i="21" s="1"/>
  <c r="BK115" i="21"/>
  <c r="BI115" i="21"/>
  <c r="BH115" i="21"/>
  <c r="BG115" i="21"/>
  <c r="BF115" i="21"/>
  <c r="AA115" i="21"/>
  <c r="Y115" i="21"/>
  <c r="W115" i="21"/>
  <c r="N115" i="21"/>
  <c r="BE115" i="21" s="1"/>
  <c r="F104" i="21"/>
  <c r="D91" i="21"/>
  <c r="D89" i="21"/>
  <c r="F79" i="21"/>
  <c r="O22" i="21"/>
  <c r="E22" i="21"/>
  <c r="M109" i="21" s="1"/>
  <c r="O21" i="21"/>
  <c r="O19" i="21"/>
  <c r="E19" i="21"/>
  <c r="M108" i="21" s="1"/>
  <c r="O18" i="21"/>
  <c r="O16" i="21"/>
  <c r="E16" i="21"/>
  <c r="F109" i="21" s="1"/>
  <c r="O15" i="21"/>
  <c r="O13" i="21"/>
  <c r="E13" i="21"/>
  <c r="F108" i="21" s="1"/>
  <c r="O12" i="21"/>
  <c r="O10" i="21"/>
  <c r="M106" i="21" s="1"/>
  <c r="F78" i="21"/>
  <c r="F6" i="21"/>
  <c r="F102" i="21" s="1"/>
  <c r="N143" i="26" l="1"/>
  <c r="N160" i="21"/>
  <c r="N162" i="23"/>
  <c r="N145" i="23"/>
  <c r="N129" i="26"/>
  <c r="N143" i="24"/>
  <c r="N129" i="24"/>
  <c r="C145" i="24"/>
  <c r="N130" i="23"/>
  <c r="N130" i="21"/>
  <c r="M84" i="21"/>
  <c r="C147" i="21"/>
  <c r="F108" i="26"/>
  <c r="C120" i="26"/>
  <c r="C121" i="26" s="1"/>
  <c r="C122" i="26" s="1"/>
  <c r="C125" i="26" s="1"/>
  <c r="C126" i="26" s="1"/>
  <c r="C127" i="26" s="1"/>
  <c r="C128" i="26" s="1"/>
  <c r="C130" i="26" s="1"/>
  <c r="C131" i="26" s="1"/>
  <c r="C133" i="26" s="1"/>
  <c r="C134" i="26" s="1"/>
  <c r="C135" i="26" s="1"/>
  <c r="C137" i="26" s="1"/>
  <c r="N129" i="25"/>
  <c r="BK114" i="25"/>
  <c r="BK113" i="25" s="1"/>
  <c r="BK112" i="25" s="1"/>
  <c r="C120" i="25"/>
  <c r="C121" i="25" s="1"/>
  <c r="C122" i="25" s="1"/>
  <c r="C125" i="25" s="1"/>
  <c r="C126" i="25" s="1"/>
  <c r="C127" i="25" s="1"/>
  <c r="C128" i="25" s="1"/>
  <c r="C130" i="25" s="1"/>
  <c r="C131" i="25" s="1"/>
  <c r="C133" i="25" s="1"/>
  <c r="C134" i="25" s="1"/>
  <c r="C135" i="25" s="1"/>
  <c r="C137" i="25" s="1"/>
  <c r="C139" i="25" s="1"/>
  <c r="C140" i="25" s="1"/>
  <c r="C141" i="25" s="1"/>
  <c r="C142" i="25" s="1"/>
  <c r="C144" i="25" s="1"/>
  <c r="C145" i="25" s="1"/>
  <c r="N138" i="25"/>
  <c r="N158" i="24"/>
  <c r="M84" i="23"/>
  <c r="C123" i="21"/>
  <c r="C126" i="21" s="1"/>
  <c r="C127" i="21" s="1"/>
  <c r="C128" i="21" s="1"/>
  <c r="C129" i="21" s="1"/>
  <c r="BE119" i="21"/>
  <c r="N145" i="21"/>
  <c r="N125" i="21"/>
  <c r="N158" i="26"/>
  <c r="N156" i="26"/>
  <c r="AA114" i="26"/>
  <c r="AA113" i="26" s="1"/>
  <c r="AA112" i="26" s="1"/>
  <c r="M108" i="26"/>
  <c r="N138" i="26"/>
  <c r="N124" i="26"/>
  <c r="W114" i="26"/>
  <c r="W113" i="26" s="1"/>
  <c r="W112" i="26" s="1"/>
  <c r="N147" i="26"/>
  <c r="N160" i="26"/>
  <c r="H33" i="26"/>
  <c r="H31" i="26"/>
  <c r="H32" i="26"/>
  <c r="BK114" i="26"/>
  <c r="BK113" i="26" s="1"/>
  <c r="BK112" i="26" s="1"/>
  <c r="Y114" i="26"/>
  <c r="Y113" i="26" s="1"/>
  <c r="Y112" i="26" s="1"/>
  <c r="N114" i="26"/>
  <c r="N113" i="26" s="1"/>
  <c r="M83" i="25"/>
  <c r="N158" i="25"/>
  <c r="H33" i="25"/>
  <c r="AA114" i="25"/>
  <c r="AA113" i="25" s="1"/>
  <c r="AA112" i="25" s="1"/>
  <c r="N124" i="25"/>
  <c r="F83" i="25"/>
  <c r="N147" i="25"/>
  <c r="W114" i="25"/>
  <c r="W113" i="25" s="1"/>
  <c r="W112" i="25" s="1"/>
  <c r="N160" i="25"/>
  <c r="N156" i="25"/>
  <c r="N143" i="25"/>
  <c r="Y114" i="25"/>
  <c r="Y113" i="25" s="1"/>
  <c r="Y112" i="25" s="1"/>
  <c r="H31" i="25"/>
  <c r="N114" i="25"/>
  <c r="N113" i="25" s="1"/>
  <c r="H32" i="25"/>
  <c r="C122" i="24"/>
  <c r="N160" i="24"/>
  <c r="H31" i="24"/>
  <c r="AA114" i="24"/>
  <c r="AA113" i="24" s="1"/>
  <c r="AA112" i="24" s="1"/>
  <c r="M108" i="24"/>
  <c r="N138" i="24"/>
  <c r="N156" i="24"/>
  <c r="N124" i="24"/>
  <c r="F83" i="24"/>
  <c r="N147" i="24"/>
  <c r="W114" i="24"/>
  <c r="W113" i="24" s="1"/>
  <c r="W112" i="24" s="1"/>
  <c r="H33" i="24"/>
  <c r="BK114" i="24"/>
  <c r="BK113" i="24" s="1"/>
  <c r="BK112" i="24" s="1"/>
  <c r="H32" i="24"/>
  <c r="N114" i="24"/>
  <c r="N113" i="24" s="1"/>
  <c r="Y114" i="24"/>
  <c r="Y113" i="24" s="1"/>
  <c r="Y112" i="24" s="1"/>
  <c r="C123" i="23"/>
  <c r="C126" i="23" s="1"/>
  <c r="C127" i="23" s="1"/>
  <c r="C128" i="23" s="1"/>
  <c r="C129" i="23" s="1"/>
  <c r="C131" i="23" s="1"/>
  <c r="C132" i="23" s="1"/>
  <c r="C134" i="23" s="1"/>
  <c r="C135" i="23" s="1"/>
  <c r="C136" i="23" s="1"/>
  <c r="C138" i="23" s="1"/>
  <c r="C140" i="23" s="1"/>
  <c r="C141" i="23" s="1"/>
  <c r="C142" i="23" s="1"/>
  <c r="C143" i="23" s="1"/>
  <c r="C144" i="23" s="1"/>
  <c r="C146" i="23" s="1"/>
  <c r="C147" i="23" s="1"/>
  <c r="N139" i="23"/>
  <c r="M108" i="23"/>
  <c r="N125" i="23"/>
  <c r="BK114" i="23"/>
  <c r="BK113" i="23" s="1"/>
  <c r="BK112" i="23" s="1"/>
  <c r="W114" i="23"/>
  <c r="W113" i="23" s="1"/>
  <c r="W112" i="23" s="1"/>
  <c r="N149" i="23"/>
  <c r="N164" i="23"/>
  <c r="H31" i="23"/>
  <c r="H32" i="23"/>
  <c r="H33" i="23"/>
  <c r="Y114" i="23"/>
  <c r="Y113" i="23" s="1"/>
  <c r="Y112" i="23" s="1"/>
  <c r="AA114" i="23"/>
  <c r="AA113" i="23" s="1"/>
  <c r="AA112" i="23" s="1"/>
  <c r="M30" i="23"/>
  <c r="N139" i="21"/>
  <c r="N162" i="21"/>
  <c r="N164" i="21"/>
  <c r="N149" i="21"/>
  <c r="M30" i="21"/>
  <c r="BK114" i="21"/>
  <c r="BK113" i="21" s="1"/>
  <c r="BK112" i="21" s="1"/>
  <c r="W114" i="21"/>
  <c r="W113" i="21" s="1"/>
  <c r="W112" i="21" s="1"/>
  <c r="H33" i="21"/>
  <c r="H30" i="21"/>
  <c r="Y114" i="21"/>
  <c r="Y113" i="21" s="1"/>
  <c r="Y112" i="21" s="1"/>
  <c r="AA114" i="21"/>
  <c r="AA113" i="21" s="1"/>
  <c r="AA112" i="21" s="1"/>
  <c r="H31" i="21"/>
  <c r="H32" i="21"/>
  <c r="F109" i="26"/>
  <c r="F77" i="26"/>
  <c r="M84" i="26"/>
  <c r="BE119" i="26"/>
  <c r="F78" i="26"/>
  <c r="BE117" i="26"/>
  <c r="M81" i="26"/>
  <c r="F84" i="25"/>
  <c r="F77" i="25"/>
  <c r="M84" i="25"/>
  <c r="BE119" i="25"/>
  <c r="F78" i="25"/>
  <c r="BE117" i="25"/>
  <c r="M81" i="25"/>
  <c r="F84" i="24"/>
  <c r="F77" i="24"/>
  <c r="M84" i="24"/>
  <c r="F78" i="24"/>
  <c r="BE117" i="24"/>
  <c r="M81" i="24"/>
  <c r="F102" i="23"/>
  <c r="BE119" i="23"/>
  <c r="H30" i="23"/>
  <c r="F84" i="23"/>
  <c r="F103" i="23"/>
  <c r="N114" i="23"/>
  <c r="N113" i="23" s="1"/>
  <c r="M81" i="23"/>
  <c r="F83" i="23"/>
  <c r="F103" i="21"/>
  <c r="F77" i="21"/>
  <c r="N114" i="21"/>
  <c r="N113" i="21" s="1"/>
  <c r="M81" i="21"/>
  <c r="F83" i="21"/>
  <c r="M83" i="21"/>
  <c r="F84" i="21"/>
  <c r="E16" i="18"/>
  <c r="N89" i="26" l="1"/>
  <c r="N89" i="24"/>
  <c r="N89" i="25"/>
  <c r="N123" i="24"/>
  <c r="N90" i="24" s="1"/>
  <c r="N123" i="26"/>
  <c r="N90" i="26" s="1"/>
  <c r="N123" i="25"/>
  <c r="N90" i="25" s="1"/>
  <c r="N124" i="23"/>
  <c r="N90" i="23" s="1"/>
  <c r="N124" i="21"/>
  <c r="N90" i="21" s="1"/>
  <c r="C139" i="26"/>
  <c r="C140" i="26" s="1"/>
  <c r="C141" i="26" s="1"/>
  <c r="C142" i="26" s="1"/>
  <c r="C148" i="25"/>
  <c r="C149" i="25" s="1"/>
  <c r="C150" i="25" s="1"/>
  <c r="C151" i="25" s="1"/>
  <c r="C148" i="24"/>
  <c r="C149" i="24" s="1"/>
  <c r="C150" i="24" s="1"/>
  <c r="C151" i="24" s="1"/>
  <c r="C150" i="21"/>
  <c r="C151" i="21" s="1"/>
  <c r="C152" i="21" s="1"/>
  <c r="C153" i="21" s="1"/>
  <c r="C154" i="21" s="1"/>
  <c r="C155" i="21" s="1"/>
  <c r="C150" i="23"/>
  <c r="C151" i="23" s="1"/>
  <c r="C152" i="23" s="1"/>
  <c r="C153" i="23" s="1"/>
  <c r="C154" i="23" s="1"/>
  <c r="C155" i="23" s="1"/>
  <c r="N146" i="25"/>
  <c r="N91" i="25" s="1"/>
  <c r="N146" i="24"/>
  <c r="N91" i="24" s="1"/>
  <c r="N148" i="23"/>
  <c r="N91" i="23" s="1"/>
  <c r="N148" i="21"/>
  <c r="N91" i="21" s="1"/>
  <c r="N146" i="26"/>
  <c r="N91" i="26" s="1"/>
  <c r="N89" i="23"/>
  <c r="N89" i="21"/>
  <c r="N112" i="23" l="1"/>
  <c r="N88" i="23" s="1"/>
  <c r="L94" i="23"/>
  <c r="N112" i="21"/>
  <c r="N88" i="21" s="1"/>
  <c r="N112" i="25"/>
  <c r="N88" i="25" s="1"/>
  <c r="M25" i="25" s="1"/>
  <c r="M27" i="25" s="1"/>
  <c r="AL96" i="1" s="1"/>
  <c r="L94" i="25"/>
  <c r="N112" i="24"/>
  <c r="N88" i="24" s="1"/>
  <c r="M25" i="24" s="1"/>
  <c r="M27" i="24" s="1"/>
  <c r="AL95" i="1" s="1"/>
  <c r="L94" i="24"/>
  <c r="N112" i="26"/>
  <c r="N88" i="26" s="1"/>
  <c r="M25" i="26" s="1"/>
  <c r="M27" i="26" s="1"/>
  <c r="AL97" i="1" s="1"/>
  <c r="L94" i="21"/>
  <c r="L94" i="26"/>
  <c r="C152" i="25"/>
  <c r="C153" i="25" s="1"/>
  <c r="C152" i="24"/>
  <c r="C153" i="24" s="1"/>
  <c r="C156" i="23"/>
  <c r="C157" i="23" s="1"/>
  <c r="C158" i="23" s="1"/>
  <c r="C159" i="23" s="1"/>
  <c r="C161" i="23" s="1"/>
  <c r="C163" i="23" s="1"/>
  <c r="C165" i="23" s="1"/>
  <c r="C166" i="23" s="1"/>
  <c r="C167" i="23" s="1"/>
  <c r="C168" i="23" s="1"/>
  <c r="C171" i="23" s="1"/>
  <c r="C156" i="21"/>
  <c r="C157" i="21" s="1"/>
  <c r="C158" i="21" s="1"/>
  <c r="C159" i="21" s="1"/>
  <c r="C161" i="21" s="1"/>
  <c r="C163" i="21" s="1"/>
  <c r="C165" i="21" s="1"/>
  <c r="C166" i="21" s="1"/>
  <c r="C167" i="21" s="1"/>
  <c r="C168" i="21" s="1"/>
  <c r="C171" i="21" s="1"/>
  <c r="C144" i="26"/>
  <c r="C145" i="26" s="1"/>
  <c r="C148" i="26" s="1"/>
  <c r="C149" i="26" s="1"/>
  <c r="C150" i="26" s="1"/>
  <c r="C151" i="26" s="1"/>
  <c r="C112" i="10"/>
  <c r="C113" i="10" s="1"/>
  <c r="C114" i="10" s="1"/>
  <c r="C115" i="10" s="1"/>
  <c r="C116" i="10" s="1"/>
  <c r="C117" i="10" s="1"/>
  <c r="C118" i="10" s="1"/>
  <c r="C119" i="10" s="1"/>
  <c r="C120" i="10" s="1"/>
  <c r="C121" i="10" s="1"/>
  <c r="C122" i="10" s="1"/>
  <c r="C123" i="10" s="1"/>
  <c r="C124" i="10" s="1"/>
  <c r="C125" i="10" s="1"/>
  <c r="C126" i="10" s="1"/>
  <c r="C127" i="10" s="1"/>
  <c r="C128" i="10" s="1"/>
  <c r="C131" i="10" s="1"/>
  <c r="C132" i="10" s="1"/>
  <c r="N151" i="2"/>
  <c r="C152" i="26" l="1"/>
  <c r="C153" i="26" s="1"/>
  <c r="C154" i="25"/>
  <c r="C155" i="25" s="1"/>
  <c r="C157" i="25" s="1"/>
  <c r="C154" i="24"/>
  <c r="C155" i="24" s="1"/>
  <c r="C157" i="24" s="1"/>
  <c r="H29" i="24"/>
  <c r="M29" i="24" s="1"/>
  <c r="L35" i="24" s="1"/>
  <c r="AN95" i="1" s="1"/>
  <c r="M25" i="23"/>
  <c r="M27" i="23" s="1"/>
  <c r="AL94" i="1" s="1"/>
  <c r="M25" i="21"/>
  <c r="M27" i="21" s="1"/>
  <c r="AL93" i="1" s="1"/>
  <c r="H29" i="26"/>
  <c r="M29" i="26" s="1"/>
  <c r="L35" i="26" s="1"/>
  <c r="AN97" i="1" s="1"/>
  <c r="H29" i="25"/>
  <c r="M29" i="25" s="1"/>
  <c r="L35" i="25" s="1"/>
  <c r="AN96" i="1" s="1"/>
  <c r="N132" i="10"/>
  <c r="N131" i="10"/>
  <c r="N135" i="19"/>
  <c r="C154" i="26" l="1"/>
  <c r="C155" i="26" s="1"/>
  <c r="C157" i="26" s="1"/>
  <c r="C159" i="26" s="1"/>
  <c r="C161" i="26" s="1"/>
  <c r="C162" i="26" s="1"/>
  <c r="C163" i="26" s="1"/>
  <c r="C164" i="26" s="1"/>
  <c r="C167" i="26" s="1"/>
  <c r="C159" i="25"/>
  <c r="C161" i="25" s="1"/>
  <c r="C162" i="25" s="1"/>
  <c r="C163" i="25" s="1"/>
  <c r="C164" i="25" s="1"/>
  <c r="C167" i="25" s="1"/>
  <c r="C159" i="24"/>
  <c r="C161" i="24" s="1"/>
  <c r="C162" i="24" s="1"/>
  <c r="C163" i="24" s="1"/>
  <c r="C164" i="24" s="1"/>
  <c r="C167" i="24" s="1"/>
  <c r="H29" i="23"/>
  <c r="M29" i="23" s="1"/>
  <c r="L35" i="23" s="1"/>
  <c r="AN94" i="1" s="1"/>
  <c r="H29" i="21"/>
  <c r="M29" i="21" s="1"/>
  <c r="L35" i="21" s="1"/>
  <c r="AN93" i="1" s="1"/>
  <c r="N115" i="17"/>
  <c r="N162" i="20"/>
  <c r="N163" i="20"/>
  <c r="N164" i="20"/>
  <c r="N161" i="20"/>
  <c r="N159" i="20"/>
  <c r="N157" i="20"/>
  <c r="N148" i="20"/>
  <c r="N149" i="20"/>
  <c r="N150" i="20"/>
  <c r="N151" i="20"/>
  <c r="N152" i="20"/>
  <c r="N153" i="20"/>
  <c r="N154" i="20"/>
  <c r="N155" i="20"/>
  <c r="N144" i="20"/>
  <c r="N145" i="20"/>
  <c r="N140" i="20"/>
  <c r="N141" i="20"/>
  <c r="N142" i="20"/>
  <c r="N139" i="20"/>
  <c r="N137" i="20"/>
  <c r="N136" i="20" s="1"/>
  <c r="N131" i="20"/>
  <c r="N130" i="20"/>
  <c r="N126" i="20"/>
  <c r="N127" i="20"/>
  <c r="N128" i="20"/>
  <c r="N125" i="20"/>
  <c r="N116" i="20"/>
  <c r="N117" i="20"/>
  <c r="N118" i="20"/>
  <c r="N119" i="20"/>
  <c r="N120" i="20"/>
  <c r="N121" i="20"/>
  <c r="N122" i="20"/>
  <c r="N115" i="20"/>
  <c r="N175" i="19"/>
  <c r="N174" i="19"/>
  <c r="N172" i="19"/>
  <c r="N170" i="19"/>
  <c r="N158" i="19"/>
  <c r="N159" i="19"/>
  <c r="N160" i="19"/>
  <c r="N161" i="19"/>
  <c r="N162" i="19"/>
  <c r="N164" i="19"/>
  <c r="N165" i="19"/>
  <c r="N166" i="19"/>
  <c r="N167" i="19"/>
  <c r="N168" i="19"/>
  <c r="N154" i="19"/>
  <c r="N155" i="19"/>
  <c r="N148" i="19"/>
  <c r="N149" i="19"/>
  <c r="N150" i="19"/>
  <c r="N152" i="19"/>
  <c r="N147" i="19"/>
  <c r="N145" i="19"/>
  <c r="N132" i="19"/>
  <c r="N128" i="19"/>
  <c r="N129" i="19"/>
  <c r="N130" i="19"/>
  <c r="N127" i="19"/>
  <c r="N116" i="19"/>
  <c r="N117" i="19"/>
  <c r="N118" i="19"/>
  <c r="N121" i="19"/>
  <c r="N122" i="19"/>
  <c r="N123" i="19"/>
  <c r="N124" i="19"/>
  <c r="N115" i="19"/>
  <c r="N206" i="18"/>
  <c r="N151" i="18"/>
  <c r="N152" i="18"/>
  <c r="N153" i="18"/>
  <c r="N154" i="18"/>
  <c r="N155" i="18"/>
  <c r="N156" i="18"/>
  <c r="N157" i="18"/>
  <c r="N158" i="18"/>
  <c r="N159" i="18"/>
  <c r="N160" i="18"/>
  <c r="N161" i="18"/>
  <c r="N162" i="18"/>
  <c r="N163" i="18"/>
  <c r="N164" i="18"/>
  <c r="N165" i="18"/>
  <c r="N166" i="18"/>
  <c r="N167" i="18"/>
  <c r="N168" i="18"/>
  <c r="N169" i="18"/>
  <c r="N170" i="18"/>
  <c r="N171" i="18"/>
  <c r="N172" i="18"/>
  <c r="N173" i="18"/>
  <c r="N174" i="18"/>
  <c r="N175" i="18"/>
  <c r="N176" i="18"/>
  <c r="N177" i="18"/>
  <c r="N178" i="18"/>
  <c r="N179" i="18"/>
  <c r="N180" i="18"/>
  <c r="N181" i="18"/>
  <c r="N182" i="18"/>
  <c r="N183" i="18"/>
  <c r="N184" i="18"/>
  <c r="N185" i="18"/>
  <c r="N186" i="18"/>
  <c r="N187" i="18"/>
  <c r="N188" i="18"/>
  <c r="N189" i="18"/>
  <c r="N190" i="18"/>
  <c r="N191" i="18"/>
  <c r="N192" i="18"/>
  <c r="N193" i="18"/>
  <c r="N194" i="18"/>
  <c r="N195" i="18"/>
  <c r="N196" i="18"/>
  <c r="N197" i="18"/>
  <c r="N198" i="18"/>
  <c r="N199" i="18"/>
  <c r="N200" i="18"/>
  <c r="N201" i="18"/>
  <c r="N202" i="18"/>
  <c r="N203" i="18"/>
  <c r="N204" i="18"/>
  <c r="N150" i="18"/>
  <c r="N146" i="18"/>
  <c r="N147" i="18"/>
  <c r="N148" i="18"/>
  <c r="N145" i="18"/>
  <c r="N140" i="18"/>
  <c r="N141" i="18"/>
  <c r="N142" i="18"/>
  <c r="N143" i="18"/>
  <c r="N139" i="18"/>
  <c r="N113" i="18"/>
  <c r="N114" i="18"/>
  <c r="N115" i="18"/>
  <c r="N116" i="18"/>
  <c r="N117" i="18"/>
  <c r="N118" i="18"/>
  <c r="N119" i="18"/>
  <c r="N120" i="18"/>
  <c r="N121" i="18"/>
  <c r="N122" i="18"/>
  <c r="N123" i="18"/>
  <c r="N124" i="18"/>
  <c r="N125" i="18"/>
  <c r="N126" i="18"/>
  <c r="N127" i="18"/>
  <c r="N128" i="18"/>
  <c r="N129" i="18"/>
  <c r="N130" i="18"/>
  <c r="N131" i="18"/>
  <c r="N132" i="18"/>
  <c r="N133" i="18"/>
  <c r="N134" i="18"/>
  <c r="N135" i="18"/>
  <c r="N136" i="18"/>
  <c r="N137" i="18"/>
  <c r="N112" i="18"/>
  <c r="N164" i="2"/>
  <c r="N111" i="18" l="1"/>
  <c r="N149" i="18"/>
  <c r="N144" i="18"/>
  <c r="N205" i="18"/>
  <c r="E16" i="19" l="1"/>
  <c r="O15" i="19"/>
  <c r="O10" i="19"/>
  <c r="O10" i="17"/>
  <c r="E16" i="16"/>
  <c r="O15" i="16"/>
  <c r="O16" i="2"/>
  <c r="O10" i="2"/>
  <c r="N138" i="18" l="1"/>
  <c r="N110" i="18" s="1"/>
  <c r="W124" i="10" l="1"/>
  <c r="Y124" i="10"/>
  <c r="AA124" i="10"/>
  <c r="BE124" i="10"/>
  <c r="BF124" i="10"/>
  <c r="BG124" i="10"/>
  <c r="BH124" i="10"/>
  <c r="BI124" i="10"/>
  <c r="BK124" i="10"/>
  <c r="C145" i="18"/>
  <c r="C146" i="18" s="1"/>
  <c r="C147" i="18" s="1"/>
  <c r="C148" i="18" l="1"/>
  <c r="C150" i="18" s="1"/>
  <c r="C151" i="18" s="1"/>
  <c r="C152" i="18" s="1"/>
  <c r="C153" i="18" s="1"/>
  <c r="C154" i="18" s="1"/>
  <c r="C155" i="18" s="1"/>
  <c r="C156" i="18" s="1"/>
  <c r="C157" i="18" s="1"/>
  <c r="C158" i="18" s="1"/>
  <c r="C159" i="18" s="1"/>
  <c r="C160" i="18" s="1"/>
  <c r="C161" i="18" s="1"/>
  <c r="C162" i="18" s="1"/>
  <c r="C163" i="18" s="1"/>
  <c r="C164" i="18" s="1"/>
  <c r="C165" i="18" s="1"/>
  <c r="C166" i="18" s="1"/>
  <c r="C167" i="18" s="1"/>
  <c r="C168" i="18" s="1"/>
  <c r="C169" i="18" s="1"/>
  <c r="C170" i="18" s="1"/>
  <c r="C171" i="18" s="1"/>
  <c r="C172" i="18" s="1"/>
  <c r="C173" i="18" s="1"/>
  <c r="C174" i="18" s="1"/>
  <c r="C175" i="18" s="1"/>
  <c r="C176" i="18" s="1"/>
  <c r="C177" i="18" s="1"/>
  <c r="C178" i="18" s="1"/>
  <c r="C179" i="18" s="1"/>
  <c r="C180" i="18" s="1"/>
  <c r="C181" i="18" s="1"/>
  <c r="C182" i="18" s="1"/>
  <c r="C183" i="18" s="1"/>
  <c r="C184" i="18" s="1"/>
  <c r="C185" i="18" s="1"/>
  <c r="C186" i="18" s="1"/>
  <c r="C187" i="18" s="1"/>
  <c r="C188" i="18" s="1"/>
  <c r="C189" i="18" s="1"/>
  <c r="C190" i="18" s="1"/>
  <c r="C191" i="18" s="1"/>
  <c r="C192" i="18" s="1"/>
  <c r="C193" i="18" s="1"/>
  <c r="C194" i="18" s="1"/>
  <c r="C195" i="18" s="1"/>
  <c r="C196" i="18" s="1"/>
  <c r="C197" i="18" s="1"/>
  <c r="C198" i="18" s="1"/>
  <c r="C199" i="18" s="1"/>
  <c r="C200" i="18" s="1"/>
  <c r="C201" i="18" s="1"/>
  <c r="C202" i="18" s="1"/>
  <c r="C203" i="18" s="1"/>
  <c r="C204" i="18" s="1"/>
  <c r="C206" i="18" s="1"/>
  <c r="N110" i="10"/>
  <c r="F7" i="18" l="1"/>
  <c r="F7" i="20"/>
  <c r="F7" i="19"/>
  <c r="F7" i="17"/>
  <c r="F7" i="16"/>
  <c r="C140" i="20" l="1"/>
  <c r="C141" i="20" s="1"/>
  <c r="C142" i="20" s="1"/>
  <c r="C144" i="20" s="1"/>
  <c r="N144" i="19"/>
  <c r="N167" i="17"/>
  <c r="N157" i="17"/>
  <c r="N154" i="17"/>
  <c r="N152" i="17"/>
  <c r="N151" i="17"/>
  <c r="N147" i="17"/>
  <c r="N141" i="17"/>
  <c r="N143" i="17"/>
  <c r="N142" i="17"/>
  <c r="N138" i="17"/>
  <c r="N137" i="17" s="1"/>
  <c r="D89" i="16" l="1"/>
  <c r="N167" i="16"/>
  <c r="N157" i="16"/>
  <c r="N155" i="16"/>
  <c r="N147" i="16"/>
  <c r="N143" i="16"/>
  <c r="BK120" i="16"/>
  <c r="BI120" i="16"/>
  <c r="BH120" i="16"/>
  <c r="BG120" i="16"/>
  <c r="BF120" i="16"/>
  <c r="AA120" i="16"/>
  <c r="Y120" i="16"/>
  <c r="W120" i="16"/>
  <c r="N120" i="16"/>
  <c r="BI121" i="16" l="1"/>
  <c r="BH121" i="16"/>
  <c r="BG121" i="16"/>
  <c r="BF121" i="16"/>
  <c r="BI119" i="16"/>
  <c r="BH119" i="16"/>
  <c r="BG119" i="16"/>
  <c r="BF119" i="16"/>
  <c r="BI118" i="16"/>
  <c r="BH118" i="16"/>
  <c r="BG118" i="16"/>
  <c r="BF118" i="16"/>
  <c r="BI117" i="16"/>
  <c r="BH117" i="16"/>
  <c r="BG117" i="16"/>
  <c r="BF117" i="16"/>
  <c r="BI116" i="16"/>
  <c r="BH116" i="16"/>
  <c r="BG116" i="16"/>
  <c r="BF116" i="16"/>
  <c r="BI115" i="16"/>
  <c r="BH115" i="16"/>
  <c r="BG115" i="16"/>
  <c r="BF115" i="16"/>
  <c r="N168" i="16"/>
  <c r="N166" i="16"/>
  <c r="N165" i="16"/>
  <c r="N159" i="16"/>
  <c r="N158" i="16"/>
  <c r="N156" i="16"/>
  <c r="N154" i="16"/>
  <c r="N153" i="16"/>
  <c r="N152" i="16"/>
  <c r="N151" i="16"/>
  <c r="N146" i="16"/>
  <c r="N144" i="16"/>
  <c r="N142" i="16"/>
  <c r="N141" i="16"/>
  <c r="N140" i="16"/>
  <c r="N138" i="16"/>
  <c r="N137" i="16" s="1"/>
  <c r="N129" i="16"/>
  <c r="N128" i="16"/>
  <c r="N127" i="16"/>
  <c r="N126" i="16"/>
  <c r="BK125" i="16"/>
  <c r="AA125" i="16"/>
  <c r="Y125" i="16"/>
  <c r="W125" i="16"/>
  <c r="N123" i="16"/>
  <c r="N122" i="16"/>
  <c r="BK121" i="16"/>
  <c r="AA121" i="16"/>
  <c r="Y121" i="16"/>
  <c r="W121" i="16"/>
  <c r="N121" i="16"/>
  <c r="BE120" i="16" s="1"/>
  <c r="BK119" i="16"/>
  <c r="AA119" i="16"/>
  <c r="Y119" i="16"/>
  <c r="W119" i="16"/>
  <c r="N119" i="16"/>
  <c r="BK118" i="16"/>
  <c r="AA118" i="16"/>
  <c r="Y118" i="16"/>
  <c r="W118" i="16"/>
  <c r="N118" i="16"/>
  <c r="BE118" i="16" s="1"/>
  <c r="BK117" i="16"/>
  <c r="AA117" i="16"/>
  <c r="Y117" i="16"/>
  <c r="W117" i="16"/>
  <c r="N117" i="16"/>
  <c r="BE117" i="16" s="1"/>
  <c r="BK116" i="16"/>
  <c r="AA116" i="16"/>
  <c r="Y116" i="16"/>
  <c r="W116" i="16"/>
  <c r="N116" i="16"/>
  <c r="BE116" i="16" s="1"/>
  <c r="C116" i="16"/>
  <c r="C117" i="16" s="1"/>
  <c r="C118" i="16" s="1"/>
  <c r="BK115" i="16"/>
  <c r="AA115" i="16"/>
  <c r="Y115" i="16"/>
  <c r="W115" i="16"/>
  <c r="N115" i="16"/>
  <c r="N139" i="16" l="1"/>
  <c r="H30" i="2"/>
  <c r="N125" i="16"/>
  <c r="BE115" i="16"/>
  <c r="N114" i="16"/>
  <c r="N113" i="16" s="1"/>
  <c r="N162" i="16"/>
  <c r="N149" i="16"/>
  <c r="N164" i="16"/>
  <c r="N145" i="16"/>
  <c r="BE119" i="16"/>
  <c r="BE121" i="16"/>
  <c r="C119" i="16"/>
  <c r="M30" i="16"/>
  <c r="BK114" i="16"/>
  <c r="BK113" i="16" s="1"/>
  <c r="BK112" i="16" s="1"/>
  <c r="AA114" i="16"/>
  <c r="AA113" i="16" s="1"/>
  <c r="AA112" i="16" s="1"/>
  <c r="H30" i="16"/>
  <c r="M30" i="2"/>
  <c r="Y114" i="16"/>
  <c r="Y113" i="16" s="1"/>
  <c r="Y112" i="16" s="1"/>
  <c r="W114" i="16"/>
  <c r="W113" i="16" s="1"/>
  <c r="W112" i="16" s="1"/>
  <c r="N150" i="2"/>
  <c r="N142" i="2"/>
  <c r="N141" i="2"/>
  <c r="N139" i="2"/>
  <c r="N137" i="2"/>
  <c r="N136" i="2" s="1"/>
  <c r="N131" i="2"/>
  <c r="AA119" i="2"/>
  <c r="Y119" i="2"/>
  <c r="W119" i="2"/>
  <c r="N119" i="2"/>
  <c r="N89" i="16" l="1"/>
  <c r="N148" i="16"/>
  <c r="N91" i="16" s="1"/>
  <c r="N90" i="16"/>
  <c r="C120" i="16"/>
  <c r="C145" i="20"/>
  <c r="C148" i="20" s="1"/>
  <c r="C131" i="20"/>
  <c r="C133" i="20" s="1"/>
  <c r="C134" i="20" s="1"/>
  <c r="C135" i="20" s="1"/>
  <c r="C126" i="20"/>
  <c r="C127" i="20" s="1"/>
  <c r="C128" i="20" s="1"/>
  <c r="BK124" i="20"/>
  <c r="AA124" i="20"/>
  <c r="Y124" i="20"/>
  <c r="W124" i="20"/>
  <c r="BE119" i="20"/>
  <c r="BK119" i="20"/>
  <c r="BI119" i="20"/>
  <c r="BH119" i="20"/>
  <c r="BG119" i="20"/>
  <c r="BF119" i="20"/>
  <c r="AA119" i="20"/>
  <c r="Y119" i="20"/>
  <c r="W119" i="20"/>
  <c r="BK118" i="20"/>
  <c r="BI118" i="20"/>
  <c r="BH118" i="20"/>
  <c r="BG118" i="20"/>
  <c r="BF118" i="20"/>
  <c r="AA118" i="20"/>
  <c r="Y118" i="20"/>
  <c r="W118" i="20"/>
  <c r="BE118" i="20"/>
  <c r="BK117" i="20"/>
  <c r="BI117" i="20"/>
  <c r="BH117" i="20"/>
  <c r="BG117" i="20"/>
  <c r="BF117" i="20"/>
  <c r="AA117" i="20"/>
  <c r="Y117" i="20"/>
  <c r="W117" i="20"/>
  <c r="BE117" i="20"/>
  <c r="BK116" i="20"/>
  <c r="BI116" i="20"/>
  <c r="BH116" i="20"/>
  <c r="BG116" i="20"/>
  <c r="BF116" i="20"/>
  <c r="AA116" i="20"/>
  <c r="Y116" i="20"/>
  <c r="W116" i="20"/>
  <c r="BE116" i="20"/>
  <c r="C116" i="20"/>
  <c r="C117" i="20" s="1"/>
  <c r="C118" i="20" s="1"/>
  <c r="C119" i="20" s="1"/>
  <c r="C120" i="20" s="1"/>
  <c r="C121" i="20" s="1"/>
  <c r="BK115" i="20"/>
  <c r="BI115" i="20"/>
  <c r="BH115" i="20"/>
  <c r="BG115" i="20"/>
  <c r="BF115" i="20"/>
  <c r="AA115" i="20"/>
  <c r="Y115" i="20"/>
  <c r="W115" i="20"/>
  <c r="BE115" i="20"/>
  <c r="F104" i="20"/>
  <c r="D91" i="20"/>
  <c r="D89" i="20"/>
  <c r="F79" i="20"/>
  <c r="O22" i="20"/>
  <c r="E22" i="20"/>
  <c r="M84" i="20" s="1"/>
  <c r="O21" i="20"/>
  <c r="O19" i="20"/>
  <c r="E19" i="20"/>
  <c r="M108" i="20" s="1"/>
  <c r="O18" i="20"/>
  <c r="O16" i="20"/>
  <c r="E16" i="20"/>
  <c r="F109" i="20" s="1"/>
  <c r="O15" i="20"/>
  <c r="O13" i="20"/>
  <c r="E13" i="20"/>
  <c r="F108" i="20" s="1"/>
  <c r="O12" i="20"/>
  <c r="O10" i="20"/>
  <c r="M106" i="20" s="1"/>
  <c r="F103" i="20"/>
  <c r="F6" i="20"/>
  <c r="F77" i="20" s="1"/>
  <c r="N177" i="19"/>
  <c r="N176" i="19"/>
  <c r="N171" i="19"/>
  <c r="BK126" i="19"/>
  <c r="AA126" i="19"/>
  <c r="Y126" i="19"/>
  <c r="W126" i="19"/>
  <c r="BK122" i="19"/>
  <c r="BI122" i="19"/>
  <c r="BH122" i="19"/>
  <c r="BG122" i="19"/>
  <c r="BF122" i="19"/>
  <c r="AA122" i="19"/>
  <c r="Y122" i="19"/>
  <c r="W122" i="19"/>
  <c r="BE121" i="19"/>
  <c r="BK121" i="19"/>
  <c r="BI121" i="19"/>
  <c r="BH121" i="19"/>
  <c r="BG121" i="19"/>
  <c r="BF121" i="19"/>
  <c r="AA121" i="19"/>
  <c r="Y121" i="19"/>
  <c r="W121" i="19"/>
  <c r="BK118" i="19"/>
  <c r="BI118" i="19"/>
  <c r="BH118" i="19"/>
  <c r="BG118" i="19"/>
  <c r="BF118" i="19"/>
  <c r="AA118" i="19"/>
  <c r="Y118" i="19"/>
  <c r="W118" i="19"/>
  <c r="BE118" i="19"/>
  <c r="BK117" i="19"/>
  <c r="BI117" i="19"/>
  <c r="BH117" i="19"/>
  <c r="BG117" i="19"/>
  <c r="BF117" i="19"/>
  <c r="AA117" i="19"/>
  <c r="Y117" i="19"/>
  <c r="W117" i="19"/>
  <c r="BE117" i="19"/>
  <c r="BK116" i="19"/>
  <c r="BI116" i="19"/>
  <c r="BH116" i="19"/>
  <c r="BG116" i="19"/>
  <c r="BF116" i="19"/>
  <c r="AA116" i="19"/>
  <c r="Y116" i="19"/>
  <c r="W116" i="19"/>
  <c r="BE116" i="19"/>
  <c r="C116" i="19"/>
  <c r="BK115" i="19"/>
  <c r="BI115" i="19"/>
  <c r="BH115" i="19"/>
  <c r="BG115" i="19"/>
  <c r="BF115" i="19"/>
  <c r="AA115" i="19"/>
  <c r="Y115" i="19"/>
  <c r="W115" i="19"/>
  <c r="BE115" i="19"/>
  <c r="F104" i="19"/>
  <c r="D91" i="19"/>
  <c r="D89" i="19"/>
  <c r="F79" i="19"/>
  <c r="O22" i="19"/>
  <c r="E22" i="19"/>
  <c r="M109" i="19" s="1"/>
  <c r="O21" i="19"/>
  <c r="O19" i="19"/>
  <c r="E19" i="19"/>
  <c r="M108" i="19" s="1"/>
  <c r="O18" i="19"/>
  <c r="O16" i="19"/>
  <c r="F109" i="19"/>
  <c r="O13" i="19"/>
  <c r="E13" i="19"/>
  <c r="F108" i="19" s="1"/>
  <c r="O12" i="19"/>
  <c r="M106" i="19"/>
  <c r="F78" i="19"/>
  <c r="F6" i="19"/>
  <c r="F77" i="19" s="1"/>
  <c r="BE116" i="18"/>
  <c r="BK116" i="18"/>
  <c r="BI116" i="18"/>
  <c r="BH116" i="18"/>
  <c r="BG116" i="18"/>
  <c r="BF116" i="18"/>
  <c r="AA116" i="18"/>
  <c r="Y116" i="18"/>
  <c r="W116" i="18"/>
  <c r="BK115" i="18"/>
  <c r="BI115" i="18"/>
  <c r="BH115" i="18"/>
  <c r="BG115" i="18"/>
  <c r="BF115" i="18"/>
  <c r="AA115" i="18"/>
  <c r="Y115" i="18"/>
  <c r="W115" i="18"/>
  <c r="BE115" i="18"/>
  <c r="BK114" i="18"/>
  <c r="BI114" i="18"/>
  <c r="BH114" i="18"/>
  <c r="BG114" i="18"/>
  <c r="BF114" i="18"/>
  <c r="AA114" i="18"/>
  <c r="Y114" i="18"/>
  <c r="W114" i="18"/>
  <c r="BE114" i="18"/>
  <c r="BK113" i="18"/>
  <c r="BI113" i="18"/>
  <c r="BH113" i="18"/>
  <c r="BG113" i="18"/>
  <c r="BF113" i="18"/>
  <c r="AA113" i="18"/>
  <c r="Y113" i="18"/>
  <c r="W113" i="18"/>
  <c r="BE113" i="18"/>
  <c r="BK112" i="18"/>
  <c r="BI112" i="18"/>
  <c r="BH112" i="18"/>
  <c r="BG112" i="18"/>
  <c r="BF112" i="18"/>
  <c r="AA112" i="18"/>
  <c r="Y112" i="18"/>
  <c r="W112" i="18"/>
  <c r="BE112" i="18"/>
  <c r="F101" i="18"/>
  <c r="D89" i="18"/>
  <c r="F79" i="18"/>
  <c r="O22" i="18"/>
  <c r="E22" i="18"/>
  <c r="M84" i="18" s="1"/>
  <c r="O21" i="18"/>
  <c r="O19" i="18"/>
  <c r="E19" i="18"/>
  <c r="M105" i="18" s="1"/>
  <c r="O18" i="18"/>
  <c r="O16" i="18"/>
  <c r="F106" i="18"/>
  <c r="O15" i="18"/>
  <c r="O13" i="18"/>
  <c r="E13" i="18"/>
  <c r="F105" i="18" s="1"/>
  <c r="O12" i="18"/>
  <c r="O10" i="18"/>
  <c r="M81" i="18" s="1"/>
  <c r="F78" i="18"/>
  <c r="F6" i="18"/>
  <c r="F99" i="18" s="1"/>
  <c r="N168" i="17"/>
  <c r="N166" i="17"/>
  <c r="N165" i="17"/>
  <c r="N163" i="17"/>
  <c r="N161" i="17"/>
  <c r="N159" i="17"/>
  <c r="N158" i="17"/>
  <c r="N156" i="17"/>
  <c r="N155" i="17"/>
  <c r="N153" i="17"/>
  <c r="N150" i="17"/>
  <c r="N146" i="17"/>
  <c r="N144" i="17"/>
  <c r="N140" i="17"/>
  <c r="N132" i="17"/>
  <c r="N131" i="17"/>
  <c r="N129" i="17"/>
  <c r="N128" i="17"/>
  <c r="N127" i="17"/>
  <c r="N126" i="17"/>
  <c r="AA125" i="17"/>
  <c r="Y125" i="17"/>
  <c r="W125" i="17"/>
  <c r="N123" i="17"/>
  <c r="N122" i="17"/>
  <c r="AA121" i="17"/>
  <c r="Y121" i="17"/>
  <c r="W121" i="17"/>
  <c r="N121" i="17"/>
  <c r="AA120" i="17"/>
  <c r="Y120" i="17"/>
  <c r="W120" i="17"/>
  <c r="N120" i="17"/>
  <c r="AA118" i="17"/>
  <c r="Y118" i="17"/>
  <c r="W118" i="17"/>
  <c r="N118" i="17"/>
  <c r="AA117" i="17"/>
  <c r="Y117" i="17"/>
  <c r="W117" i="17"/>
  <c r="N117" i="17"/>
  <c r="AA116" i="17"/>
  <c r="Y116" i="17"/>
  <c r="W116" i="17"/>
  <c r="N116" i="17"/>
  <c r="C116" i="17"/>
  <c r="C117" i="17" s="1"/>
  <c r="AA115" i="17"/>
  <c r="Y115" i="17"/>
  <c r="W115" i="17"/>
  <c r="F104" i="17"/>
  <c r="D91" i="17"/>
  <c r="D89" i="17"/>
  <c r="F79" i="17"/>
  <c r="O22" i="17"/>
  <c r="E22" i="17"/>
  <c r="M109" i="17" s="1"/>
  <c r="O21" i="17"/>
  <c r="O19" i="17"/>
  <c r="E19" i="17"/>
  <c r="M108" i="17" s="1"/>
  <c r="O18" i="17"/>
  <c r="O16" i="17"/>
  <c r="E16" i="17"/>
  <c r="F109" i="17" s="1"/>
  <c r="O15" i="17"/>
  <c r="O13" i="17"/>
  <c r="E13" i="17"/>
  <c r="F108" i="17" s="1"/>
  <c r="O12" i="17"/>
  <c r="M106" i="17"/>
  <c r="F78" i="17"/>
  <c r="F6" i="17"/>
  <c r="F77" i="17" s="1"/>
  <c r="H33" i="16"/>
  <c r="F104" i="16"/>
  <c r="F79" i="16"/>
  <c r="O22" i="16"/>
  <c r="E22" i="16"/>
  <c r="M109" i="16" s="1"/>
  <c r="O21" i="16"/>
  <c r="O19" i="16"/>
  <c r="E19" i="16"/>
  <c r="M108" i="16" s="1"/>
  <c r="O18" i="16"/>
  <c r="O16" i="16"/>
  <c r="F109" i="16"/>
  <c r="O13" i="16"/>
  <c r="E13" i="16"/>
  <c r="F108" i="16" s="1"/>
  <c r="O12" i="16"/>
  <c r="O10" i="16"/>
  <c r="M106" i="16" s="1"/>
  <c r="F103" i="16"/>
  <c r="F6" i="16"/>
  <c r="F102" i="16" s="1"/>
  <c r="N112" i="16" l="1"/>
  <c r="N88" i="16" s="1"/>
  <c r="L94" i="16"/>
  <c r="C118" i="17"/>
  <c r="C120" i="17" s="1"/>
  <c r="C121" i="17" s="1"/>
  <c r="C122" i="17" s="1"/>
  <c r="C123" i="17" s="1"/>
  <c r="C126" i="17" s="1"/>
  <c r="C127" i="17" s="1"/>
  <c r="C128" i="17" s="1"/>
  <c r="C129" i="17" s="1"/>
  <c r="C131" i="17" s="1"/>
  <c r="C132" i="17" s="1"/>
  <c r="C134" i="17" s="1"/>
  <c r="C135" i="17" s="1"/>
  <c r="C136" i="17" s="1"/>
  <c r="C138" i="17" s="1"/>
  <c r="C140" i="17" s="1"/>
  <c r="C141" i="17" s="1"/>
  <c r="C142" i="17" s="1"/>
  <c r="C143" i="17" s="1"/>
  <c r="C144" i="17" s="1"/>
  <c r="C146" i="17" s="1"/>
  <c r="C147" i="17" s="1"/>
  <c r="C150" i="17" s="1"/>
  <c r="C119" i="17"/>
  <c r="C121" i="16"/>
  <c r="C122" i="16" s="1"/>
  <c r="C123" i="16" s="1"/>
  <c r="C126" i="16" s="1"/>
  <c r="C127" i="16" s="1"/>
  <c r="C128" i="16" s="1"/>
  <c r="C129" i="16" s="1"/>
  <c r="C131" i="16" s="1"/>
  <c r="C132" i="16" s="1"/>
  <c r="C134" i="16" s="1"/>
  <c r="C117" i="19"/>
  <c r="C119" i="19"/>
  <c r="N169" i="19"/>
  <c r="N160" i="17"/>
  <c r="N131" i="19"/>
  <c r="F83" i="18"/>
  <c r="F100" i="18"/>
  <c r="M106" i="18"/>
  <c r="N138" i="20"/>
  <c r="N158" i="20"/>
  <c r="H33" i="18"/>
  <c r="BK111" i="18"/>
  <c r="BK110" i="18" s="1"/>
  <c r="BK109" i="18" s="1"/>
  <c r="Y111" i="18"/>
  <c r="Y110" i="18" s="1"/>
  <c r="Y109" i="18" s="1"/>
  <c r="F77" i="18"/>
  <c r="W111" i="18"/>
  <c r="W110" i="18" s="1"/>
  <c r="W109" i="18" s="1"/>
  <c r="AA111" i="18"/>
  <c r="AA110" i="18" s="1"/>
  <c r="AA109" i="18" s="1"/>
  <c r="M109" i="20"/>
  <c r="AA114" i="20"/>
  <c r="AA113" i="20" s="1"/>
  <c r="AA112" i="20" s="1"/>
  <c r="H33" i="20"/>
  <c r="N124" i="20"/>
  <c r="N156" i="20"/>
  <c r="N160" i="20"/>
  <c r="N129" i="20"/>
  <c r="F102" i="20"/>
  <c r="BK114" i="20"/>
  <c r="BK113" i="20" s="1"/>
  <c r="BK112" i="20" s="1"/>
  <c r="N147" i="20"/>
  <c r="F78" i="20"/>
  <c r="N143" i="20"/>
  <c r="Y114" i="20"/>
  <c r="Y113" i="20" s="1"/>
  <c r="Y112" i="20" s="1"/>
  <c r="W114" i="20"/>
  <c r="W113" i="20" s="1"/>
  <c r="W112" i="20" s="1"/>
  <c r="N146" i="19"/>
  <c r="F102" i="19"/>
  <c r="BK114" i="19"/>
  <c r="BK113" i="19" s="1"/>
  <c r="BK112" i="19" s="1"/>
  <c r="N126" i="19"/>
  <c r="M84" i="19"/>
  <c r="F103" i="19"/>
  <c r="N173" i="19"/>
  <c r="N157" i="19"/>
  <c r="AA114" i="19"/>
  <c r="AA113" i="19" s="1"/>
  <c r="AA112" i="19" s="1"/>
  <c r="H33" i="19"/>
  <c r="N153" i="19"/>
  <c r="BE122" i="19"/>
  <c r="W114" i="19"/>
  <c r="W113" i="19" s="1"/>
  <c r="W112" i="19" s="1"/>
  <c r="Y114" i="19"/>
  <c r="Y113" i="19" s="1"/>
  <c r="Y112" i="19" s="1"/>
  <c r="N145" i="17"/>
  <c r="N162" i="17"/>
  <c r="M84" i="17"/>
  <c r="F103" i="17"/>
  <c r="N139" i="17"/>
  <c r="N125" i="17"/>
  <c r="N130" i="17"/>
  <c r="F102" i="17"/>
  <c r="N149" i="17"/>
  <c r="N164" i="17"/>
  <c r="W114" i="17"/>
  <c r="W113" i="17" s="1"/>
  <c r="W112" i="17" s="1"/>
  <c r="AA114" i="17"/>
  <c r="AA113" i="17" s="1"/>
  <c r="AA112" i="17" s="1"/>
  <c r="H33" i="17"/>
  <c r="Y114" i="17"/>
  <c r="Y113" i="17" s="1"/>
  <c r="Y112" i="17" s="1"/>
  <c r="H31" i="17"/>
  <c r="F77" i="16"/>
  <c r="F84" i="16"/>
  <c r="F78" i="16"/>
  <c r="M84" i="16"/>
  <c r="F83" i="16"/>
  <c r="M30" i="17"/>
  <c r="H32" i="17"/>
  <c r="H31" i="19"/>
  <c r="H31" i="18"/>
  <c r="H32" i="18"/>
  <c r="H31" i="20"/>
  <c r="H32" i="20"/>
  <c r="H32" i="19"/>
  <c r="H30" i="19"/>
  <c r="H31" i="16"/>
  <c r="H32" i="16"/>
  <c r="M81" i="20"/>
  <c r="F83" i="20"/>
  <c r="N114" i="20"/>
  <c r="N113" i="20" s="1"/>
  <c r="M83" i="20"/>
  <c r="F84" i="20"/>
  <c r="M30" i="19"/>
  <c r="F83" i="19"/>
  <c r="M81" i="19"/>
  <c r="M83" i="19"/>
  <c r="N114" i="19"/>
  <c r="N113" i="19" s="1"/>
  <c r="F84" i="19"/>
  <c r="M103" i="18"/>
  <c r="M83" i="18"/>
  <c r="F84" i="18"/>
  <c r="H30" i="17"/>
  <c r="N114" i="17"/>
  <c r="N113" i="17" s="1"/>
  <c r="M81" i="17"/>
  <c r="F83" i="17"/>
  <c r="M83" i="17"/>
  <c r="F84" i="17"/>
  <c r="M83" i="16"/>
  <c r="M81" i="16"/>
  <c r="N89" i="20" l="1"/>
  <c r="N123" i="20"/>
  <c r="N90" i="20" s="1"/>
  <c r="N125" i="19"/>
  <c r="N90" i="19" s="1"/>
  <c r="N124" i="17"/>
  <c r="N90" i="17" s="1"/>
  <c r="C135" i="16"/>
  <c r="C136" i="16" s="1"/>
  <c r="C138" i="16" s="1"/>
  <c r="C140" i="16" s="1"/>
  <c r="C141" i="16" s="1"/>
  <c r="C142" i="16" s="1"/>
  <c r="C143" i="16" s="1"/>
  <c r="C144" i="16" s="1"/>
  <c r="C118" i="19"/>
  <c r="C121" i="19" s="1"/>
  <c r="C122" i="19" s="1"/>
  <c r="C120" i="19"/>
  <c r="N146" i="20"/>
  <c r="N91" i="20" s="1"/>
  <c r="N109" i="18"/>
  <c r="N88" i="18" s="1"/>
  <c r="C122" i="20"/>
  <c r="N156" i="19"/>
  <c r="N91" i="19" s="1"/>
  <c r="N148" i="17"/>
  <c r="N91" i="17" s="1"/>
  <c r="N89" i="19"/>
  <c r="N89" i="17"/>
  <c r="N158" i="2"/>
  <c r="N160" i="2"/>
  <c r="N166" i="2"/>
  <c r="N167" i="2"/>
  <c r="N135" i="2"/>
  <c r="N133" i="2"/>
  <c r="N130" i="2"/>
  <c r="N129" i="2" s="1"/>
  <c r="N127" i="2"/>
  <c r="N126" i="2"/>
  <c r="N128" i="2"/>
  <c r="N125" i="2"/>
  <c r="N115" i="2"/>
  <c r="N116" i="2"/>
  <c r="N117" i="2"/>
  <c r="N120" i="2"/>
  <c r="N121" i="2"/>
  <c r="N122" i="2"/>
  <c r="N114" i="2"/>
  <c r="L80" i="1"/>
  <c r="N112" i="17" l="1"/>
  <c r="N88" i="17" s="1"/>
  <c r="M25" i="17" s="1"/>
  <c r="M27" i="17" s="1"/>
  <c r="AL90" i="1" s="1"/>
  <c r="L94" i="17"/>
  <c r="N112" i="19"/>
  <c r="L94" i="19"/>
  <c r="N112" i="20"/>
  <c r="N88" i="20" s="1"/>
  <c r="M25" i="20" s="1"/>
  <c r="M27" i="20" s="1"/>
  <c r="AL92" i="1" s="1"/>
  <c r="L94" i="20"/>
  <c r="C146" i="16"/>
  <c r="C147" i="16" s="1"/>
  <c r="C150" i="16" s="1"/>
  <c r="F10" i="23"/>
  <c r="F10" i="21"/>
  <c r="F10" i="26"/>
  <c r="F10" i="25"/>
  <c r="F10" i="24"/>
  <c r="C123" i="19"/>
  <c r="C124" i="19" s="1"/>
  <c r="C127" i="19" s="1"/>
  <c r="C128" i="19" s="1"/>
  <c r="C129" i="19" s="1"/>
  <c r="C130" i="19" s="1"/>
  <c r="C132" i="19" s="1"/>
  <c r="C133" i="19" s="1"/>
  <c r="C134" i="19" s="1"/>
  <c r="C135" i="19" s="1"/>
  <c r="C137" i="19" s="1"/>
  <c r="C138" i="19" s="1"/>
  <c r="C139" i="19" s="1"/>
  <c r="C141" i="19" s="1"/>
  <c r="C142" i="19" s="1"/>
  <c r="C143" i="19" s="1"/>
  <c r="C145" i="19" s="1"/>
  <c r="C147" i="19" s="1"/>
  <c r="C148" i="19" s="1"/>
  <c r="C149" i="19" s="1"/>
  <c r="C149" i="20"/>
  <c r="C150" i="20" s="1"/>
  <c r="C151" i="20" s="1"/>
  <c r="C152" i="20" s="1"/>
  <c r="C151" i="17"/>
  <c r="C152" i="17" s="1"/>
  <c r="C153" i="17" s="1"/>
  <c r="N88" i="19"/>
  <c r="N89" i="18"/>
  <c r="F10" i="18"/>
  <c r="F10" i="16"/>
  <c r="F10" i="19"/>
  <c r="F10" i="20"/>
  <c r="F10" i="17"/>
  <c r="L91" i="18"/>
  <c r="M25" i="18"/>
  <c r="M27" i="18" s="1"/>
  <c r="AL98" i="1" s="1"/>
  <c r="M25" i="16"/>
  <c r="M27" i="16" s="1"/>
  <c r="N113" i="2"/>
  <c r="N112" i="2" s="1"/>
  <c r="AA120" i="2"/>
  <c r="Y120" i="2"/>
  <c r="W120" i="2"/>
  <c r="C115" i="2"/>
  <c r="C116" i="2" s="1"/>
  <c r="C118" i="2" s="1"/>
  <c r="N152" i="2"/>
  <c r="N153" i="2"/>
  <c r="N154" i="2"/>
  <c r="N145" i="2"/>
  <c r="N146" i="2"/>
  <c r="N140" i="2"/>
  <c r="N143" i="2"/>
  <c r="D88" i="2"/>
  <c r="D90" i="2"/>
  <c r="F7" i="10"/>
  <c r="F100" i="10" s="1"/>
  <c r="N157" i="2"/>
  <c r="F103" i="2"/>
  <c r="F7" i="2"/>
  <c r="F78" i="2" s="1"/>
  <c r="F9" i="10"/>
  <c r="F102" i="10" s="1"/>
  <c r="AG100" i="1"/>
  <c r="AK24" i="1" s="1"/>
  <c r="AM80" i="1"/>
  <c r="N155" i="2"/>
  <c r="N156" i="2"/>
  <c r="M105" i="2"/>
  <c r="F6" i="2"/>
  <c r="F101" i="2" s="1"/>
  <c r="O12" i="2"/>
  <c r="E13" i="2"/>
  <c r="F107" i="2" s="1"/>
  <c r="O13" i="2"/>
  <c r="O15" i="2"/>
  <c r="E16" i="2"/>
  <c r="F84" i="2" s="1"/>
  <c r="O18" i="2"/>
  <c r="E19" i="2"/>
  <c r="M107" i="2" s="1"/>
  <c r="O19" i="2"/>
  <c r="O21" i="2"/>
  <c r="E22" i="2"/>
  <c r="M84" i="2" s="1"/>
  <c r="O22" i="2"/>
  <c r="W114" i="2"/>
  <c r="Y114" i="2"/>
  <c r="AA114" i="2"/>
  <c r="W115" i="2"/>
  <c r="Y115" i="2"/>
  <c r="AA115" i="2"/>
  <c r="W116" i="2"/>
  <c r="Y116" i="2"/>
  <c r="AA116" i="2"/>
  <c r="W117" i="2"/>
  <c r="Y117" i="2"/>
  <c r="AA117" i="2"/>
  <c r="W124" i="2"/>
  <c r="Y124" i="2"/>
  <c r="AA124" i="2"/>
  <c r="BR90" i="1"/>
  <c r="F6" i="10"/>
  <c r="F77" i="10" s="1"/>
  <c r="M102" i="10"/>
  <c r="O11" i="10"/>
  <c r="E12" i="10"/>
  <c r="F104" i="10" s="1"/>
  <c r="O12" i="10"/>
  <c r="O14" i="10"/>
  <c r="E15" i="10"/>
  <c r="F83" i="10" s="1"/>
  <c r="O15" i="10"/>
  <c r="O17" i="10"/>
  <c r="E18" i="10"/>
  <c r="M82" i="10" s="1"/>
  <c r="O18" i="10"/>
  <c r="O20" i="10"/>
  <c r="E21" i="10"/>
  <c r="M105" i="10" s="1"/>
  <c r="O21" i="10"/>
  <c r="BE111" i="10"/>
  <c r="W111" i="10"/>
  <c r="Y111" i="10"/>
  <c r="AA111" i="10"/>
  <c r="BF111" i="10"/>
  <c r="BG111" i="10"/>
  <c r="BH111" i="10"/>
  <c r="BI111" i="10"/>
  <c r="BK111" i="10"/>
  <c r="BE112" i="10"/>
  <c r="W112" i="10"/>
  <c r="Y112" i="10"/>
  <c r="AA112" i="10"/>
  <c r="BF112" i="10"/>
  <c r="BG112" i="10"/>
  <c r="BH112" i="10"/>
  <c r="BI112" i="10"/>
  <c r="BK112" i="10"/>
  <c r="BE113" i="10"/>
  <c r="W113" i="10"/>
  <c r="Y113" i="10"/>
  <c r="AA113" i="10"/>
  <c r="BF113" i="10"/>
  <c r="BG113" i="10"/>
  <c r="BH113" i="10"/>
  <c r="BI113" i="10"/>
  <c r="BK113" i="10"/>
  <c r="BE114" i="10"/>
  <c r="W114" i="10"/>
  <c r="Y114" i="10"/>
  <c r="AA114" i="10"/>
  <c r="BF114" i="10"/>
  <c r="BG114" i="10"/>
  <c r="BH114" i="10"/>
  <c r="BI114" i="10"/>
  <c r="BK114" i="10"/>
  <c r="BE116" i="10"/>
  <c r="W116" i="10"/>
  <c r="Y116" i="10"/>
  <c r="AA116" i="10"/>
  <c r="BF116" i="10"/>
  <c r="BG116" i="10"/>
  <c r="BH116" i="10"/>
  <c r="BI116" i="10"/>
  <c r="BK116" i="10"/>
  <c r="BE117" i="10"/>
  <c r="W117" i="10"/>
  <c r="Y117" i="10"/>
  <c r="AA117" i="10"/>
  <c r="BF117" i="10"/>
  <c r="BG117" i="10"/>
  <c r="BH117" i="10"/>
  <c r="BI117" i="10"/>
  <c r="BK117" i="10"/>
  <c r="W118" i="10"/>
  <c r="Y118" i="10"/>
  <c r="AA118" i="10"/>
  <c r="BF118" i="10"/>
  <c r="BG118" i="10"/>
  <c r="BH118" i="10"/>
  <c r="BI118" i="10"/>
  <c r="BK118" i="10"/>
  <c r="BE126" i="10"/>
  <c r="W126" i="10"/>
  <c r="Y126" i="10"/>
  <c r="AA126" i="10"/>
  <c r="BF126" i="10"/>
  <c r="BG126" i="10"/>
  <c r="BH126" i="10"/>
  <c r="BI126" i="10"/>
  <c r="BK126" i="10"/>
  <c r="L77" i="1"/>
  <c r="L78" i="1"/>
  <c r="L82" i="1"/>
  <c r="AM82" i="1"/>
  <c r="L83" i="1"/>
  <c r="AM83" i="1"/>
  <c r="BM89" i="1"/>
  <c r="BN89" i="1"/>
  <c r="BM90" i="1"/>
  <c r="BN90" i="1"/>
  <c r="BM101" i="1"/>
  <c r="BN101" i="1"/>
  <c r="BZ106" i="1"/>
  <c r="CE106" i="1"/>
  <c r="CF106" i="1"/>
  <c r="CG106" i="1"/>
  <c r="CH106" i="1"/>
  <c r="CI106" i="1"/>
  <c r="CJ106" i="1"/>
  <c r="CK106" i="1"/>
  <c r="BZ107" i="1"/>
  <c r="CA107" i="1"/>
  <c r="CB107" i="1"/>
  <c r="CC107" i="1"/>
  <c r="CE107" i="1"/>
  <c r="CF107" i="1"/>
  <c r="CG107" i="1"/>
  <c r="CH107" i="1"/>
  <c r="CI107" i="1"/>
  <c r="CJ107" i="1"/>
  <c r="CK107" i="1"/>
  <c r="BZ108" i="1"/>
  <c r="CA108" i="1"/>
  <c r="CB108" i="1"/>
  <c r="CC108" i="1"/>
  <c r="CE108" i="1"/>
  <c r="CF108" i="1"/>
  <c r="CG108" i="1"/>
  <c r="CH108" i="1"/>
  <c r="CI108" i="1"/>
  <c r="CJ108" i="1"/>
  <c r="CK108" i="1"/>
  <c r="BZ109" i="1"/>
  <c r="CA109" i="1"/>
  <c r="CB109" i="1"/>
  <c r="CC109" i="1"/>
  <c r="CE109" i="1"/>
  <c r="CF109" i="1"/>
  <c r="CG109" i="1"/>
  <c r="CH109" i="1"/>
  <c r="CI109" i="1"/>
  <c r="CJ109" i="1"/>
  <c r="CK109" i="1"/>
  <c r="CD106" i="1"/>
  <c r="BK106" i="1"/>
  <c r="BY106" i="1" s="1"/>
  <c r="BK107" i="1"/>
  <c r="BY107" i="1" s="1"/>
  <c r="CD107" i="1"/>
  <c r="BJ90" i="1"/>
  <c r="BQ90" i="1"/>
  <c r="BH101" i="1"/>
  <c r="BL90" i="1"/>
  <c r="BP90" i="1"/>
  <c r="BK90" i="1"/>
  <c r="BI90" i="1" s="1"/>
  <c r="BO90" i="1"/>
  <c r="BH90" i="1"/>
  <c r="BK109" i="1"/>
  <c r="BY109" i="1" s="1"/>
  <c r="CD109" i="1"/>
  <c r="BK108" i="1"/>
  <c r="BY108" i="1" s="1"/>
  <c r="CD108" i="1"/>
  <c r="BP101" i="1"/>
  <c r="BL101" i="1"/>
  <c r="BH89" i="1"/>
  <c r="BH88" i="1" s="1"/>
  <c r="C151" i="19" l="1"/>
  <c r="C150" i="19"/>
  <c r="C152" i="19" s="1"/>
  <c r="C154" i="19" s="1"/>
  <c r="C155" i="19" s="1"/>
  <c r="C158" i="19" s="1"/>
  <c r="C159" i="19" s="1"/>
  <c r="C160" i="19" s="1"/>
  <c r="C161" i="19" s="1"/>
  <c r="F106" i="24"/>
  <c r="F81" i="24"/>
  <c r="F106" i="25"/>
  <c r="F81" i="25"/>
  <c r="F106" i="26"/>
  <c r="F81" i="26"/>
  <c r="F106" i="21"/>
  <c r="F81" i="21"/>
  <c r="F106" i="23"/>
  <c r="F81" i="23"/>
  <c r="C153" i="20"/>
  <c r="C154" i="20" s="1"/>
  <c r="C155" i="20" s="1"/>
  <c r="C154" i="17"/>
  <c r="C155" i="17" s="1"/>
  <c r="C156" i="17" s="1"/>
  <c r="BH87" i="1"/>
  <c r="N138" i="2"/>
  <c r="F106" i="17"/>
  <c r="F81" i="17"/>
  <c r="Y110" i="10"/>
  <c r="Y109" i="10" s="1"/>
  <c r="Y108" i="10" s="1"/>
  <c r="F81" i="19"/>
  <c r="F106" i="19"/>
  <c r="N129" i="10"/>
  <c r="N89" i="10" s="1"/>
  <c r="F106" i="16"/>
  <c r="F81" i="16"/>
  <c r="W110" i="10"/>
  <c r="W109" i="10" s="1"/>
  <c r="W108" i="10" s="1"/>
  <c r="BJ101" i="1" s="1"/>
  <c r="AA110" i="10"/>
  <c r="AA109" i="10" s="1"/>
  <c r="AA108" i="10" s="1"/>
  <c r="F106" i="20"/>
  <c r="F81" i="20"/>
  <c r="M80" i="10"/>
  <c r="F103" i="18"/>
  <c r="F81" i="18"/>
  <c r="M25" i="19"/>
  <c r="M27" i="19" s="1"/>
  <c r="AL91" i="1" s="1"/>
  <c r="AL89" i="1"/>
  <c r="C117" i="2"/>
  <c r="H29" i="20"/>
  <c r="M29" i="20" s="1"/>
  <c r="L35" i="20" s="1"/>
  <c r="AN92" i="1" s="1"/>
  <c r="H29" i="18"/>
  <c r="M29" i="18" s="1"/>
  <c r="L35" i="18" s="1"/>
  <c r="AN98" i="1" s="1"/>
  <c r="H29" i="17"/>
  <c r="M29" i="17" s="1"/>
  <c r="L35" i="17" s="1"/>
  <c r="AN90" i="1" s="1"/>
  <c r="H29" i="16"/>
  <c r="M29" i="16" s="1"/>
  <c r="L35" i="16" s="1"/>
  <c r="F83" i="2"/>
  <c r="F105" i="10"/>
  <c r="F78" i="10"/>
  <c r="H30" i="10"/>
  <c r="BQ101" i="1" s="1"/>
  <c r="BE118" i="10"/>
  <c r="N109" i="10"/>
  <c r="N88" i="10" s="1"/>
  <c r="H31" i="10"/>
  <c r="BR101" i="1" s="1"/>
  <c r="H32" i="10"/>
  <c r="BS101" i="1" s="1"/>
  <c r="BK110" i="10"/>
  <c r="BK109" i="10" s="1"/>
  <c r="BK108" i="10" s="1"/>
  <c r="M83" i="10"/>
  <c r="F82" i="10"/>
  <c r="M108" i="2"/>
  <c r="F80" i="10"/>
  <c r="M81" i="2"/>
  <c r="F99" i="10"/>
  <c r="F77" i="2"/>
  <c r="M104" i="10"/>
  <c r="AN100" i="1"/>
  <c r="F102" i="2"/>
  <c r="N132" i="2"/>
  <c r="N144" i="2"/>
  <c r="N159" i="2"/>
  <c r="N124" i="2"/>
  <c r="AA113" i="2"/>
  <c r="AA112" i="2" s="1"/>
  <c r="AA111" i="2" s="1"/>
  <c r="H32" i="2"/>
  <c r="BR89" i="1" s="1"/>
  <c r="BR88" i="1" s="1"/>
  <c r="BN88" i="1" s="1"/>
  <c r="N163" i="2"/>
  <c r="Y113" i="2"/>
  <c r="Y112" i="2" s="1"/>
  <c r="Y111" i="2" s="1"/>
  <c r="W113" i="2"/>
  <c r="W112" i="2" s="1"/>
  <c r="W111" i="2" s="1"/>
  <c r="BJ89" i="1" s="1"/>
  <c r="BJ88" i="1" s="1"/>
  <c r="H33" i="2"/>
  <c r="BS89" i="1" s="1"/>
  <c r="BS88" i="1" s="1"/>
  <c r="N148" i="2"/>
  <c r="H31" i="2"/>
  <c r="BQ89" i="1" s="1"/>
  <c r="BQ88" i="1" s="1"/>
  <c r="BM88" i="1" s="1"/>
  <c r="BP89" i="1"/>
  <c r="BP88" i="1" s="1"/>
  <c r="BP87" i="1" s="1"/>
  <c r="BL87" i="1" s="1"/>
  <c r="M83" i="2"/>
  <c r="F108" i="2"/>
  <c r="F10" i="2"/>
  <c r="BL89" i="1"/>
  <c r="N147" i="2" l="1"/>
  <c r="C157" i="20"/>
  <c r="C151" i="16"/>
  <c r="C152" i="16" s="1"/>
  <c r="C153" i="16" s="1"/>
  <c r="C154" i="16" s="1"/>
  <c r="C155" i="16" s="1"/>
  <c r="C157" i="17"/>
  <c r="C162" i="19"/>
  <c r="N123" i="2"/>
  <c r="N87" i="10"/>
  <c r="L91" i="10" s="1"/>
  <c r="BJ87" i="1"/>
  <c r="H29" i="19"/>
  <c r="M29" i="19" s="1"/>
  <c r="L35" i="19" s="1"/>
  <c r="AN91" i="1" s="1"/>
  <c r="AN89" i="1"/>
  <c r="C119" i="2"/>
  <c r="C120" i="2" s="1"/>
  <c r="C121" i="2" s="1"/>
  <c r="C122" i="2" s="1"/>
  <c r="C125" i="2" s="1"/>
  <c r="C126" i="2" s="1"/>
  <c r="C127" i="2" s="1"/>
  <c r="C128" i="2" s="1"/>
  <c r="C130" i="2" s="1"/>
  <c r="C131" i="2" s="1"/>
  <c r="C133" i="2" s="1"/>
  <c r="C134" i="2" s="1"/>
  <c r="C135" i="2" s="1"/>
  <c r="C137" i="2" s="1"/>
  <c r="C139" i="2" s="1"/>
  <c r="C140" i="2" s="1"/>
  <c r="C141" i="2" s="1"/>
  <c r="C142" i="2" s="1"/>
  <c r="C143" i="2" s="1"/>
  <c r="C145" i="2" s="1"/>
  <c r="C146" i="2" s="1"/>
  <c r="C149" i="2" s="1"/>
  <c r="C150" i="2" s="1"/>
  <c r="C151" i="2" s="1"/>
  <c r="C152" i="2" s="1"/>
  <c r="C153" i="2" s="1"/>
  <c r="C154" i="2" s="1"/>
  <c r="C155" i="2" s="1"/>
  <c r="C156" i="2" s="1"/>
  <c r="BS87" i="1"/>
  <c r="W32" i="1" s="1"/>
  <c r="N108" i="10"/>
  <c r="BR87" i="1"/>
  <c r="W31" i="1" s="1"/>
  <c r="BL88" i="1"/>
  <c r="BQ87" i="1"/>
  <c r="BM87" i="1" s="1"/>
  <c r="F81" i="2"/>
  <c r="F105" i="2"/>
  <c r="N88" i="2"/>
  <c r="N111" i="2" l="1"/>
  <c r="N87" i="2" s="1"/>
  <c r="C159" i="20"/>
  <c r="C161" i="20" s="1"/>
  <c r="C162" i="20" s="1"/>
  <c r="C163" i="20" s="1"/>
  <c r="C164" i="20" s="1"/>
  <c r="C167" i="20" s="1"/>
  <c r="C163" i="19"/>
  <c r="C164" i="19" s="1"/>
  <c r="C165" i="19" s="1"/>
  <c r="C166" i="19" s="1"/>
  <c r="C167" i="19" s="1"/>
  <c r="C158" i="17"/>
  <c r="C159" i="17" s="1"/>
  <c r="C161" i="17" s="1"/>
  <c r="C163" i="17" s="1"/>
  <c r="C156" i="16"/>
  <c r="C157" i="16" s="1"/>
  <c r="C158" i="16" s="1"/>
  <c r="C159" i="16" s="1"/>
  <c r="C161" i="16" s="1"/>
  <c r="C157" i="2"/>
  <c r="C158" i="2" s="1"/>
  <c r="C160" i="2" s="1"/>
  <c r="M24" i="10"/>
  <c r="M26" i="10" s="1"/>
  <c r="H28" i="10" s="1"/>
  <c r="N90" i="2"/>
  <c r="N89" i="2"/>
  <c r="W30" i="1"/>
  <c r="BN87" i="1"/>
  <c r="L93" i="2" l="1"/>
  <c r="C168" i="19"/>
  <c r="C165" i="17"/>
  <c r="C166" i="17" s="1"/>
  <c r="C167" i="17" s="1"/>
  <c r="C168" i="17" s="1"/>
  <c r="C171" i="17" s="1"/>
  <c r="C162" i="2"/>
  <c r="C164" i="2" s="1"/>
  <c r="AL99" i="1"/>
  <c r="M25" i="2"/>
  <c r="M27" i="2" s="1"/>
  <c r="BO101" i="1"/>
  <c r="M28" i="10"/>
  <c r="C170" i="19" l="1"/>
  <c r="C172" i="19" s="1"/>
  <c r="C163" i="16"/>
  <c r="C165" i="2"/>
  <c r="C166" i="2" s="1"/>
  <c r="C167" i="2" s="1"/>
  <c r="C170" i="2" s="1"/>
  <c r="AL88" i="1"/>
  <c r="AG87" i="1" s="1"/>
  <c r="H29" i="2"/>
  <c r="M29" i="2" s="1"/>
  <c r="L35" i="2" s="1"/>
  <c r="BK101" i="1"/>
  <c r="BI101" i="1" s="1"/>
  <c r="L34" i="10"/>
  <c r="AN99" i="1" s="1"/>
  <c r="C174" i="19" l="1"/>
  <c r="C175" i="19" s="1"/>
  <c r="C176" i="19" s="1"/>
  <c r="C177" i="19" s="1"/>
  <c r="C180" i="19" s="1"/>
  <c r="C165" i="16"/>
  <c r="C166" i="16" s="1"/>
  <c r="C167" i="16" s="1"/>
  <c r="C168" i="16" s="1"/>
  <c r="C171" i="16" s="1"/>
  <c r="AK23" i="1"/>
  <c r="AK26" i="1" s="1"/>
  <c r="W28" i="1" s="1"/>
  <c r="BO89" i="1"/>
  <c r="BO88" i="1" s="1"/>
  <c r="BK88" i="1" s="1"/>
  <c r="BI88" i="1" s="1"/>
  <c r="BK89" i="1"/>
  <c r="BI89" i="1" s="1"/>
  <c r="AN88" i="1"/>
  <c r="AN87" i="1" s="1"/>
  <c r="AG107" i="1" l="1"/>
  <c r="AN107" i="1"/>
  <c r="BO87" i="1"/>
  <c r="BK87" i="1" s="1"/>
  <c r="BI87" i="1" s="1"/>
  <c r="AK28" i="1"/>
  <c r="AK34" i="1" s="1"/>
</calcChain>
</file>

<file path=xl/sharedStrings.xml><?xml version="1.0" encoding="utf-8"?>
<sst xmlns="http://schemas.openxmlformats.org/spreadsheetml/2006/main" count="4304" uniqueCount="453">
  <si>
    <t>List obsahuje:</t>
  </si>
  <si>
    <t>2.0</t>
  </si>
  <si>
    <t>False</t>
  </si>
  <si>
    <t>&gt;&gt;  skryté sloupce  &lt;&lt;</t>
  </si>
  <si>
    <t>0,01</t>
  </si>
  <si>
    <t>21</t>
  </si>
  <si>
    <t>15</t>
  </si>
  <si>
    <t>SOUHRNNÝ LIST STAVBY</t>
  </si>
  <si>
    <t>v ---  níže se nacházejí doplnkové a pomocné údaje k sestavám  --- v</t>
  </si>
  <si>
    <t>Návod na vyplnění</t>
  </si>
  <si>
    <t>0,001</t>
  </si>
  <si>
    <t>Kód:</t>
  </si>
  <si>
    <t>Stavba:</t>
  </si>
  <si>
    <t>JKSO:</t>
  </si>
  <si>
    <t>CC-CZ:</t>
  </si>
  <si>
    <t>Místo:</t>
  </si>
  <si>
    <t>Datum:</t>
  </si>
  <si>
    <t>Objednavatel:</t>
  </si>
  <si>
    <t>IČ:</t>
  </si>
  <si>
    <t>DIČ:</t>
  </si>
  <si>
    <t>Zhotovitel:</t>
  </si>
  <si>
    <t>Vyplň údaj</t>
  </si>
  <si>
    <t>Projektant:</t>
  </si>
  <si>
    <t>Zpracovatel: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</si>
  <si>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</si>
  <si>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</si>
  <si>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</si>
  <si>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</si>
  <si>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</si>
  <si>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</si>
  <si>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</si>
  <si>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</si>
  <si>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</si>
  <si>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</si>
  <si>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</si>
  <si>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</si>
  <si>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</si>
  <si>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</si>
  <si>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</si>
  <si>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</si>
  <si>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</si>
  <si>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</si>
  <si>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</si>
  <si>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</si>
  <si>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</si>
  <si>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</si>
  <si>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</si>
  <si>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</si>
  <si>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</si>
  <si>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
náklady [CZK]</t>
  </si>
  <si>
    <t>DPH [CZK]</t>
  </si>
  <si>
    <t>Normohodiny [h]</t>
  </si>
  <si>
    <t>DPH základní [CZK]</t>
  </si>
  <si>
    <t>DPH snížená [CZK]</t>
  </si>
  <si>
    <t>DPH základní přenesená
[CZK]</t>
  </si>
  <si>
    <t>DPH snížená přenesená
[CZK]</t>
  </si>
  <si>
    <t>Základna
DPH základní</t>
  </si>
  <si>
    <t>Základna
DPH snížená</t>
  </si>
  <si>
    <t>Základna
DPH zákl. přenesená</t>
  </si>
  <si>
    <t>Základna
DPH sníž. přenesená</t>
  </si>
  <si>
    <t>Základna
DPH nulová</t>
  </si>
  <si>
    <t>1) Náklady z rozpočtů</t>
  </si>
  <si>
    <t>D</t>
  </si>
  <si>
    <t>0</t>
  </si>
  <si>
    <t>###NOIMPORT###</t>
  </si>
  <si>
    <t>IMPORT</t>
  </si>
  <si>
    <t>{7D104CFD-74AE-4B21-8F06-FCE96FACD716}</t>
  </si>
  <si>
    <t>{00000000-0000-0000-0000-000000000000}</t>
  </si>
  <si>
    <t>1</t>
  </si>
  <si>
    <t>{9EE7D76B-F59E-4B7D-8679-C39E1EEACB65}</t>
  </si>
  <si>
    <t>2</t>
  </si>
  <si>
    <t>{0924F017-547D-4BC9-963C-F88F650161AC}</t>
  </si>
  <si>
    <t>{453C5863-F3AD-4C96-96AB-6B476CE8FCDB}</t>
  </si>
  <si>
    <t>Procent. zadání
[% nákladů rozpočtu]</t>
  </si>
  <si>
    <t>Zařazení nákladů</t>
  </si>
  <si>
    <t>stavební čast</t>
  </si>
  <si>
    <t>OSTATNENAKLADY</t>
  </si>
  <si>
    <t>Vyplň vlastní</t>
  </si>
  <si>
    <t>OSTATNENAKLADYVLASTNE</t>
  </si>
  <si>
    <t>Celkové náklady za stavbu 1) + 2)</t>
  </si>
  <si>
    <t>Zpět na list:</t>
  </si>
  <si>
    <t>KRYCÍ LIST ROZPOČTU</t>
  </si>
  <si>
    <t>Objekt:</t>
  </si>
  <si>
    <t>Část:</t>
  </si>
  <si>
    <t>Náklady z rozpočtu</t>
  </si>
  <si>
    <t>REKAPITULACE ROZPOČTU</t>
  </si>
  <si>
    <t>Kód - Popis</t>
  </si>
  <si>
    <t>Cena celkem [CZK]</t>
  </si>
  <si>
    <t>1) Náklady z rozpočtu</t>
  </si>
  <si>
    <t>-1</t>
  </si>
  <si>
    <t>ROZPOČET</t>
  </si>
  <si>
    <t>PČ</t>
  </si>
  <si>
    <t>Typ</t>
  </si>
  <si>
    <t>Popis</t>
  </si>
  <si>
    <t>MJ</t>
  </si>
  <si>
    <t>Množství</t>
  </si>
  <si>
    <t>J.cena [CZK]</t>
  </si>
  <si>
    <t>Cena celkem
[CZK]</t>
  </si>
  <si>
    <t>Poznámka</t>
  </si>
  <si>
    <t>J. Nh [h]</t>
  </si>
  <si>
    <t>Nh celkom [h]</t>
  </si>
  <si>
    <t>J. hmotnost
[t]</t>
  </si>
  <si>
    <t>Hmotnost
celkem [t]</t>
  </si>
  <si>
    <t>J. suť [t]</t>
  </si>
  <si>
    <t>Suť Celkem [t]</t>
  </si>
  <si>
    <t>ROZPOCET</t>
  </si>
  <si>
    <t>K</t>
  </si>
  <si>
    <t>m</t>
  </si>
  <si>
    <t>16</t>
  </si>
  <si>
    <t>kpl</t>
  </si>
  <si>
    <t>4</t>
  </si>
  <si>
    <t>512</t>
  </si>
  <si>
    <t>ks</t>
  </si>
  <si>
    <t>1) Souhrnný list stavby</t>
  </si>
  <si>
    <t>2) Rekapitulace objektů</t>
  </si>
  <si>
    <t>/</t>
  </si>
  <si>
    <t>1) Krycí list rozpočtu</t>
  </si>
  <si>
    <t>2) Rekapitulace rozpočtu</t>
  </si>
  <si>
    <t>3) Rozpočet</t>
  </si>
  <si>
    <t>Rekapitulace stavby</t>
  </si>
  <si>
    <t>Zapojení fotovoltaického panelu</t>
  </si>
  <si>
    <t>Konstrukce fotovoltaických panelů</t>
  </si>
  <si>
    <t>Hlavní ochranná přípojnice (HOP)</t>
  </si>
  <si>
    <t>Osazení a zapojení střídače</t>
  </si>
  <si>
    <t>Úprava bleskosvodu</t>
  </si>
  <si>
    <t>Vázací pásky VPC 5/280, černé, UV odolné</t>
  </si>
  <si>
    <t>Příchytka OBO 822/10</t>
  </si>
  <si>
    <t>Elektromateriál, rozvaděče</t>
  </si>
  <si>
    <t>02 - Rozvaděče</t>
  </si>
  <si>
    <t>01 - Solární kabely</t>
  </si>
  <si>
    <t>01 - Ukončení vodičů, soubory pro kabely</t>
  </si>
  <si>
    <t>02 - Datová komunikace</t>
  </si>
  <si>
    <t>02</t>
  </si>
  <si>
    <t>03</t>
  </si>
  <si>
    <t>04</t>
  </si>
  <si>
    <t>Kabel CYKY-m 750 V 5 x 10 mm2 volně uložený</t>
  </si>
  <si>
    <t>04 - Žlab kabelový</t>
  </si>
  <si>
    <t>Žlab 50/50 mm, drátěný</t>
  </si>
  <si>
    <t>Žlab 100/100 mm, drátěný</t>
  </si>
  <si>
    <t>hod</t>
  </si>
  <si>
    <t>Ukončení kabelů do 5x10 mm²</t>
  </si>
  <si>
    <t>03 - Elektroinstalační trubky</t>
  </si>
  <si>
    <t>Celkové náklady za stavbu 1)</t>
  </si>
  <si>
    <t>2) Ostatní náklady neuvedené v položkách</t>
  </si>
  <si>
    <t>Měnit lze pouze buňky se žlutým podbarvením!
1) na prvním listu Rekapitulace stavby vyplňte v sestavě
    a) Souhrnný list
       - údaje o Zhotoviteli
         (přenesou se do ostatních sestav i v jiných listech)
    b) Rekapitulace objektů
       - potřebné Ostatní náklady neuvedené v položkách
2) na vybraných listech vyplňte v sestavě
    a) Krycí list
       - údaje o Zhotoviteli, pokud se liší od údajů o Zhotoviteli na Souhrnném listu
         (údaje se přenesou do ostatních sestav v daném listu)
    b) Celkové náklady za stavbu
       - ceny u položek jsou uvedeny včetně prací
       - množství, pokud má žluté podbarvení
       - a v případe potřeby poznámku (ta je v skrytém sloupci)</t>
  </si>
  <si>
    <t>Ostatní materiál</t>
  </si>
  <si>
    <t>Fotovoltaický panel 310 Wp, 999x1665x40mm, včetně montáže</t>
  </si>
  <si>
    <t>Střídač, 25 kW</t>
  </si>
  <si>
    <t xml:space="preserve">Rozvaděč RAC (nástěnný), 840x1005x360, IP66 </t>
  </si>
  <si>
    <t xml:space="preserve">3f jistič nastavitelný, 180A, s vypínací cívkou 230V stř. </t>
  </si>
  <si>
    <t xml:space="preserve">Úprava rozvaděče </t>
  </si>
  <si>
    <t>Kabel CYKY-m 750 V 5 x 2,5 mm2 volně uložený</t>
  </si>
  <si>
    <t>Vodič nn a vn CYA 6 mm2 uložený v trubkách</t>
  </si>
  <si>
    <t>Vodič nn a vn CYA 10 mm2 uložený v trubkách</t>
  </si>
  <si>
    <t>Ukončení kabelů do 4 mm²</t>
  </si>
  <si>
    <t>Ukončení kabelů do 6 mm²</t>
  </si>
  <si>
    <t>Cu lisovací kabelové oko lehčené  6x 6 KU-L</t>
  </si>
  <si>
    <t>Cu lisovací kabelové oko lehčené  10x 8 KU-L</t>
  </si>
  <si>
    <t>LV 40x20 (žlab PVC 40/20)</t>
  </si>
  <si>
    <t>Úplná montáž kabelového žlabu, kolen, T-kusů na předem připravené upevňovací body, uzavření víky.</t>
  </si>
  <si>
    <t>Žlab kabelový plechový 40/ 20 mm</t>
  </si>
  <si>
    <t>-</t>
  </si>
  <si>
    <t>Vedlejší náklady</t>
  </si>
  <si>
    <t>05</t>
  </si>
  <si>
    <t>06</t>
  </si>
  <si>
    <t>Instalace FVE 1</t>
  </si>
  <si>
    <t xml:space="preserve"> 01 - Fotovoltaické panely, střídače, konstrukce a úprava bleskosvodu</t>
  </si>
  <si>
    <t>Demontáž stávající skříně</t>
  </si>
  <si>
    <t>04 - Tlačítko</t>
  </si>
  <si>
    <t>Požární  tlačítko GW 42-201 12x12x5 cm, červené se sklem</t>
  </si>
  <si>
    <t>05 - Kabely silové</t>
  </si>
  <si>
    <t>Kabel (N)HXCH FE180/E90 B2 ca s1 d0 3 x 1,5 mm2</t>
  </si>
  <si>
    <t>Instalace FVE 2</t>
  </si>
  <si>
    <t>06 - Vodiče, šňůry a kabely měděné</t>
  </si>
  <si>
    <t>Připojení a spotřeba energie pro zařízení staveniště (náklady na připojení, energie pro zařízení staveniště)</t>
  </si>
  <si>
    <t>Zabezpečení staveniště (oplocení staveniště, opatření na ochranu sousedních pozemků, dopravní značení na staveništi, osvětlení staveniště, informační tabule stavby, alarm, strážní služba, ochranné konstrukce)</t>
  </si>
  <si>
    <t>Pronájem ploch, objektů</t>
  </si>
  <si>
    <t>Zrušení zařízení staveniště (rozebrání, bourání a odvoz zařízení staveniště, úprava terénu)</t>
  </si>
  <si>
    <t>Vlivy klimatických podmínek</t>
  </si>
  <si>
    <t>Mimostaveništní doprava materiálů a výrobků</t>
  </si>
  <si>
    <t>Ostatní náklady</t>
  </si>
  <si>
    <t>Elektroměr 3-fázový</t>
  </si>
  <si>
    <t>Instalace UTP kabelu cat. 5E</t>
  </si>
  <si>
    <t xml:space="preserve">Montáž DIN lišty </t>
  </si>
  <si>
    <t>Montáž kabelové vývodky</t>
  </si>
  <si>
    <t>Montáž meřícího transformátoru</t>
  </si>
  <si>
    <t>Montáž napájecího zdroje</t>
  </si>
  <si>
    <t>Montáž přepěťové ochrany</t>
  </si>
  <si>
    <t>Montáž převodníku</t>
  </si>
  <si>
    <t>Montáž senzoru venkovního osvitu</t>
  </si>
  <si>
    <t>Montáž signálky provozu</t>
  </si>
  <si>
    <t>Montáž vypínače do dveří rozvaděče</t>
  </si>
  <si>
    <t xml:space="preserve">ks </t>
  </si>
  <si>
    <t>Nalisování RJ45 konektoru</t>
  </si>
  <si>
    <t>Připevnění, zapáskování stahovacím páskem</t>
  </si>
  <si>
    <t>Trubka plastová ohebná instalační průměr 23 mm (PU)</t>
  </si>
  <si>
    <t>Zalisování dutinkou</t>
  </si>
  <si>
    <t>Montáž I/O jednotky</t>
  </si>
  <si>
    <t>Montáž PLC</t>
  </si>
  <si>
    <t>Montáž průmyslového počítače</t>
  </si>
  <si>
    <t>montáž průmyslového SWITCHe</t>
  </si>
  <si>
    <t>Montáž venkovního snímače teploty</t>
  </si>
  <si>
    <t xml:space="preserve"> 03 - Programování </t>
  </si>
  <si>
    <t>Energetický management</t>
  </si>
  <si>
    <t>Programování systému PLC</t>
  </si>
  <si>
    <t>Testování a zkušbní provoz</t>
  </si>
  <si>
    <t>B16/1 jistič</t>
  </si>
  <si>
    <t>DI 1,0-8 (100) Dutinka izolovaná žlutá</t>
  </si>
  <si>
    <t>DI 1,5-8 (100) Dutinka izolovaná rudá</t>
  </si>
  <si>
    <t>DI 2,5-8 Dutinka izolovaná modrá</t>
  </si>
  <si>
    <t>DIN lišta</t>
  </si>
  <si>
    <t>Měřící transformátor pro nepřímý elektroměr</t>
  </si>
  <si>
    <t>Montážní materiál - šroubky, hmoždinky, dutinky, očka, pásky</t>
  </si>
  <si>
    <t>N15 rozbočovací můstek modrý</t>
  </si>
  <si>
    <t>PLC jednotka - 8x DI 24VDC, 8x DO 24VDC, 4x AO 0-10VDC, 8x AI U/I/Ni1000/Pt1000, RS232, RS485 GO, Ethernet 10/100 Mbps, integrovaný webový server, SD karta, DIN lišta</t>
  </si>
  <si>
    <t>Průmyslový počítač</t>
  </si>
  <si>
    <t>Průmyslový SWITCH 5 port</t>
  </si>
  <si>
    <t>Převodník MODBUS TCP na RTU/ASCII</t>
  </si>
  <si>
    <t>Řadová svorka RSA 2,5 A - bílá</t>
  </si>
  <si>
    <t>Řadová svorka RSA 2,5 A - červená</t>
  </si>
  <si>
    <t>Řadová svorka RSA 2,5 A - světle modrá</t>
  </si>
  <si>
    <t>Řadová svorka RSA 2,5 A - tmavě modrá</t>
  </si>
  <si>
    <t>Senzor venkovního osvitu</t>
  </si>
  <si>
    <t>Signálka provozu + upevnění + kontakty</t>
  </si>
  <si>
    <t>Trubka ohebná</t>
  </si>
  <si>
    <t>Venkovní snímač teploty</t>
  </si>
  <si>
    <t>Výstražné tabulky, tabulky, samolepky</t>
  </si>
  <si>
    <t>AXY rozvaděč, včetně vybavení, zapojení a instalace</t>
  </si>
  <si>
    <t xml:space="preserve">    01 - Vedlejší náklady</t>
  </si>
  <si>
    <t xml:space="preserve"> 02 - Ostatní náklady</t>
  </si>
  <si>
    <t xml:space="preserve"> 02 - Měření a Regulace </t>
  </si>
  <si>
    <t xml:space="preserve"> 04 - Materiál </t>
  </si>
  <si>
    <t xml:space="preserve"> 05 - AXY rozvaděč </t>
  </si>
  <si>
    <t>Vedlejší náklady, Ostatní náklady</t>
  </si>
  <si>
    <t>Vybavení staveniště (náklady na stavební buňky, skládky na staveništi, náklady na provoz a údržbu vybavení staveniště)</t>
  </si>
  <si>
    <t>Kompletační a koordinační činnost</t>
  </si>
  <si>
    <t>Práce na těžce přístupných místech (práce ve výškách, práce bez pevné pracovní podlahy, práce ve stísněném prostoru)</t>
  </si>
  <si>
    <t>Průzkumné práce (stavebně-technický průzkum)</t>
  </si>
  <si>
    <t>DSPS - Dokumentace skutečného provedení stavby dle vyhlášky č. 405/2017 Sb.</t>
  </si>
  <si>
    <t>Zařízení staveniště, terénní úpravy pro zařízení staveniště</t>
  </si>
  <si>
    <t>RDS - Realizační dokumentace stavby v rozsahu, aby bylo možné dílo zrealizovat a zprovoznit</t>
  </si>
  <si>
    <t>Vizualizace</t>
  </si>
  <si>
    <t>Doprava na staveništi (vodorovná, horizontální)</t>
  </si>
  <si>
    <t>Řadová svorka RSA PE 2,5 A</t>
  </si>
  <si>
    <t>07</t>
  </si>
  <si>
    <t>Požární tlačítko v krabici se sklem se 2 kontakty (1x NC + 1x NO), IP55, 12x12x5 cm, RAL 3000 červená, 1x NO 3 A / 240 V, 1x NC 3 A / 240 V, možnost instalace až 4 nezávislých spínacích kontaktů, včetně montáže</t>
  </si>
  <si>
    <t>Drátěný kabelový žlab, 50/50 mm, tvar U, ocel s pozinkováním</t>
  </si>
  <si>
    <t>Drátěný kabelový žlab, 100/100 mm, tvar U, ocel s pozinkováním</t>
  </si>
  <si>
    <t>Konstrukce fotovoltaických panelů, včetně montáže a uložení</t>
  </si>
  <si>
    <t>Hlavní ochranná přípojnice (HOP), včetně montáže a vyzbrojení</t>
  </si>
  <si>
    <t>Konektor MC4 konektor 4-6 mm se zámkem, včetně montáže</t>
  </si>
  <si>
    <t>Konektor MC4 zástrčka 4-6 mm se zámkem, včetně montáže</t>
  </si>
  <si>
    <t>Nožová pojistková vložka, 100 A, gG, vel. 1, Un AC 690 V / DC 250 V, včetně montáže</t>
  </si>
  <si>
    <t>Lišta hranatá, 40 x 20 mm, PVC, včetně montáže</t>
  </si>
  <si>
    <r>
      <t>Kabel NHXCH FE180/E90 B2 ca s1 d0 3 x 1,5 mm</t>
    </r>
    <r>
      <rPr>
        <vertAlign val="superscript"/>
        <sz val="8"/>
        <rFont val="Trebuchet MS"/>
        <family val="2"/>
        <charset val="238"/>
      </rPr>
      <t>2</t>
    </r>
    <r>
      <rPr>
        <sz val="8"/>
        <rFont val="Trebuchet MS"/>
        <family val="2"/>
        <charset val="238"/>
      </rPr>
      <t>, včetně montáže</t>
    </r>
  </si>
  <si>
    <r>
      <t>Lisovací kabelové oko lehčené, 6 mm</t>
    </r>
    <r>
      <rPr>
        <vertAlign val="superscript"/>
        <sz val="8"/>
        <rFont val="Trebuchet MS"/>
        <family val="2"/>
        <charset val="238"/>
      </rPr>
      <t>2</t>
    </r>
    <r>
      <rPr>
        <sz val="8"/>
        <rFont val="Trebuchet MS"/>
        <family val="2"/>
        <charset val="238"/>
      </rPr>
      <t>/M6, Cu, cínované, včetně montáže</t>
    </r>
  </si>
  <si>
    <r>
      <t>Lisovací kabelové oko lehčené, 25 mm</t>
    </r>
    <r>
      <rPr>
        <vertAlign val="superscript"/>
        <sz val="8"/>
        <rFont val="Trebuchet MS"/>
        <family val="2"/>
        <charset val="238"/>
      </rPr>
      <t>2</t>
    </r>
    <r>
      <rPr>
        <sz val="8"/>
        <rFont val="Trebuchet MS"/>
        <family val="2"/>
        <charset val="238"/>
      </rPr>
      <t>/M8, Cu, cínované, včetně montáže</t>
    </r>
  </si>
  <si>
    <t>Nožová pojistková vložka, 63 A, gG, vel. 1, Un AC 690 V / DC 250 V, včetně montáže</t>
  </si>
  <si>
    <r>
      <t>Kabel CYKY-O 12 x 1,5 mm</t>
    </r>
    <r>
      <rPr>
        <vertAlign val="superscript"/>
        <sz val="8"/>
        <rFont val="Trebuchet MS"/>
        <family val="2"/>
        <charset val="238"/>
      </rPr>
      <t>2</t>
    </r>
    <r>
      <rPr>
        <sz val="8"/>
        <rFont val="Trebuchet MS"/>
        <family val="2"/>
        <charset val="238"/>
      </rPr>
      <t>, 750 V, volně uložený, včetně montáže</t>
    </r>
  </si>
  <si>
    <r>
      <t>Solární kabel 1 x 6 mm</t>
    </r>
    <r>
      <rPr>
        <vertAlign val="superscript"/>
        <sz val="8"/>
        <rFont val="Trebuchet MS"/>
        <family val="2"/>
        <charset val="238"/>
      </rPr>
      <t>2</t>
    </r>
    <r>
      <rPr>
        <sz val="8"/>
        <rFont val="Trebuchet MS"/>
        <family val="2"/>
        <charset val="238"/>
      </rPr>
      <t>, červený, UV odolný, včetně montáže</t>
    </r>
  </si>
  <si>
    <r>
      <t>Solární kabel 1 x 6 mm</t>
    </r>
    <r>
      <rPr>
        <vertAlign val="superscript"/>
        <sz val="8"/>
        <rFont val="Trebuchet MS"/>
        <family val="2"/>
        <charset val="238"/>
      </rPr>
      <t>2</t>
    </r>
    <r>
      <rPr>
        <sz val="8"/>
        <rFont val="Trebuchet MS"/>
        <family val="2"/>
        <charset val="238"/>
      </rPr>
      <t>, černý, UV odolný, včetně montáže</t>
    </r>
  </si>
  <si>
    <r>
      <t>Kabel CYKY-J 5 x 6 mm</t>
    </r>
    <r>
      <rPr>
        <vertAlign val="superscript"/>
        <sz val="8"/>
        <rFont val="Trebuchet MS"/>
        <family val="2"/>
        <charset val="238"/>
      </rPr>
      <t>2</t>
    </r>
    <r>
      <rPr>
        <sz val="8"/>
        <rFont val="Trebuchet MS"/>
        <family val="2"/>
        <charset val="238"/>
      </rPr>
      <t>, 750 V, volně uložený, včetně montáže</t>
    </r>
  </si>
  <si>
    <r>
      <t>Kabel CYKY-J 5 x 10 mm</t>
    </r>
    <r>
      <rPr>
        <vertAlign val="superscript"/>
        <sz val="8"/>
        <rFont val="Trebuchet MS"/>
        <family val="2"/>
        <charset val="238"/>
      </rPr>
      <t>2</t>
    </r>
    <r>
      <rPr>
        <sz val="8"/>
        <rFont val="Trebuchet MS"/>
        <family val="2"/>
        <charset val="238"/>
      </rPr>
      <t>, 750 V, volně uložený, včetně montáže</t>
    </r>
  </si>
  <si>
    <t>Žlab kabelový, 40/20 mm, plechový s pozinkováním</t>
  </si>
  <si>
    <r>
      <t>Lisovací kabelové oko lehčené, 16 mm</t>
    </r>
    <r>
      <rPr>
        <vertAlign val="superscript"/>
        <sz val="8"/>
        <rFont val="Trebuchet MS"/>
        <family val="2"/>
        <charset val="238"/>
      </rPr>
      <t>2</t>
    </r>
    <r>
      <rPr>
        <sz val="8"/>
        <rFont val="Trebuchet MS"/>
        <family val="2"/>
        <charset val="238"/>
      </rPr>
      <t>/M8, Cu, cínované, včetně montáže</t>
    </r>
  </si>
  <si>
    <r>
      <t>Kabel CYKY-J 5 x 50 mm</t>
    </r>
    <r>
      <rPr>
        <vertAlign val="superscript"/>
        <sz val="8"/>
        <rFont val="Trebuchet MS"/>
        <family val="2"/>
        <charset val="238"/>
      </rPr>
      <t>2</t>
    </r>
    <r>
      <rPr>
        <sz val="8"/>
        <rFont val="Trebuchet MS"/>
        <family val="2"/>
        <charset val="238"/>
      </rPr>
      <t>, 750 V, volně uložený, včetně montáže</t>
    </r>
  </si>
  <si>
    <r>
      <t>Kabel CYKY-J 5 x 25 mm</t>
    </r>
    <r>
      <rPr>
        <vertAlign val="superscript"/>
        <sz val="8"/>
        <rFont val="Trebuchet MS"/>
        <family val="2"/>
        <charset val="238"/>
      </rPr>
      <t>2</t>
    </r>
    <r>
      <rPr>
        <sz val="8"/>
        <rFont val="Trebuchet MS"/>
        <family val="2"/>
        <charset val="238"/>
      </rPr>
      <t>, 750 V, volně uložený, včetně montáže</t>
    </r>
  </si>
  <si>
    <r>
      <t>Kabel CYKY-J 4 x 25 mm</t>
    </r>
    <r>
      <rPr>
        <vertAlign val="superscript"/>
        <sz val="8"/>
        <rFont val="Trebuchet MS"/>
        <family val="2"/>
        <charset val="238"/>
      </rPr>
      <t>2</t>
    </r>
    <r>
      <rPr>
        <sz val="8"/>
        <rFont val="Trebuchet MS"/>
        <family val="2"/>
        <charset val="238"/>
      </rPr>
      <t>, 750 V, volně uložený, včetně montáže</t>
    </r>
  </si>
  <si>
    <r>
      <t>Kabel CYKY-J 5 x 25 mm</t>
    </r>
    <r>
      <rPr>
        <vertAlign val="superscript"/>
        <sz val="8"/>
        <rFont val="Trebuchet MS"/>
        <family val="2"/>
        <charset val="238"/>
      </rPr>
      <t>2</t>
    </r>
    <r>
      <rPr>
        <sz val="8"/>
        <rFont val="Trebuchet MS"/>
        <family val="2"/>
        <charset val="238"/>
      </rPr>
      <t>,  750 V, volně uložený, včetně montáže</t>
    </r>
  </si>
  <si>
    <r>
      <t>Kabel CYKY-J 12 x 1,5 mm</t>
    </r>
    <r>
      <rPr>
        <vertAlign val="superscript"/>
        <sz val="8"/>
        <rFont val="Trebuchet MS"/>
        <family val="2"/>
        <charset val="238"/>
      </rPr>
      <t>2</t>
    </r>
    <r>
      <rPr>
        <sz val="8"/>
        <rFont val="Trebuchet MS"/>
        <family val="2"/>
        <charset val="238"/>
      </rPr>
      <t>, 750 V, volně uložený, včetně montáže</t>
    </r>
  </si>
  <si>
    <r>
      <t>CYA 1,5 mm</t>
    </r>
    <r>
      <rPr>
        <vertAlign val="superscript"/>
        <sz val="8"/>
        <rFont val="Trebuchet MS"/>
        <family val="2"/>
        <charset val="238"/>
      </rPr>
      <t>2</t>
    </r>
    <r>
      <rPr>
        <sz val="8"/>
        <rFont val="Trebuchet MS"/>
        <family val="2"/>
        <charset val="238"/>
      </rPr>
      <t xml:space="preserve"> (H07V-K) černý (DR)</t>
    </r>
  </si>
  <si>
    <r>
      <t>CYA 1 mm</t>
    </r>
    <r>
      <rPr>
        <vertAlign val="superscript"/>
        <sz val="8"/>
        <rFont val="Trebuchet MS"/>
        <family val="2"/>
        <charset val="238"/>
      </rPr>
      <t>2</t>
    </r>
    <r>
      <rPr>
        <sz val="8"/>
        <rFont val="Trebuchet MS"/>
        <family val="2"/>
        <charset val="238"/>
      </rPr>
      <t xml:space="preserve"> (H07V-K) černý (DR)</t>
    </r>
  </si>
  <si>
    <r>
      <t>CYA 2,5 mm</t>
    </r>
    <r>
      <rPr>
        <vertAlign val="superscript"/>
        <sz val="8"/>
        <rFont val="Trebuchet MS"/>
        <family val="2"/>
        <charset val="238"/>
      </rPr>
      <t>2</t>
    </r>
    <r>
      <rPr>
        <sz val="8"/>
        <rFont val="Trebuchet MS"/>
        <family val="2"/>
        <charset val="238"/>
      </rPr>
      <t xml:space="preserve"> (H07V-K) černý (DR)</t>
    </r>
  </si>
  <si>
    <r>
      <t>CYKY-CYKYm 12 x 1,5 mm</t>
    </r>
    <r>
      <rPr>
        <vertAlign val="superscript"/>
        <sz val="8"/>
        <rFont val="Trebuchet MS"/>
        <family val="2"/>
        <charset val="238"/>
      </rPr>
      <t>2</t>
    </r>
    <r>
      <rPr>
        <sz val="8"/>
        <rFont val="Trebuchet MS"/>
        <family val="2"/>
        <charset val="238"/>
      </rPr>
      <t xml:space="preserve"> 750V (PU)</t>
    </r>
  </si>
  <si>
    <r>
      <t>CYKY-CYKYm 3B x 2,5 mm</t>
    </r>
    <r>
      <rPr>
        <vertAlign val="superscript"/>
        <sz val="8"/>
        <rFont val="Trebuchet MS"/>
        <family val="2"/>
        <charset val="238"/>
      </rPr>
      <t>2</t>
    </r>
    <r>
      <rPr>
        <sz val="8"/>
        <rFont val="Trebuchet MS"/>
        <family val="2"/>
        <charset val="238"/>
      </rPr>
      <t xml:space="preserve"> (CYKY 3J2.5) 750V (PU)</t>
    </r>
  </si>
  <si>
    <r>
      <t>CYSY 3A x 1.5 mm</t>
    </r>
    <r>
      <rPr>
        <vertAlign val="superscript"/>
        <sz val="8"/>
        <rFont val="Trebuchet MS"/>
        <family val="2"/>
        <charset val="238"/>
      </rPr>
      <t>2</t>
    </r>
    <r>
      <rPr>
        <sz val="8"/>
        <rFont val="Trebuchet MS"/>
        <family val="2"/>
        <charset val="238"/>
      </rPr>
      <t xml:space="preserve"> (H05VV-F 3X1.5) (PU)</t>
    </r>
  </si>
  <si>
    <t>Montáž kabelu J-Y(ST)Y 1 x 2 x 0,8 červená</t>
  </si>
  <si>
    <t>Montáž oceloplech. rozvodnic do 50 kg</t>
  </si>
  <si>
    <r>
      <t>Řádová svorkovnice vč. upevnění zapojení a popis. štítku 2,5 mm</t>
    </r>
    <r>
      <rPr>
        <vertAlign val="superscript"/>
        <sz val="8"/>
        <rFont val="Trebuchet MS"/>
        <family val="2"/>
        <charset val="238"/>
      </rPr>
      <t>2</t>
    </r>
  </si>
  <si>
    <t>B10/3 jistič</t>
  </si>
  <si>
    <r>
      <t>CYKY-J 3 x 2,5 mm</t>
    </r>
    <r>
      <rPr>
        <vertAlign val="superscript"/>
        <sz val="8"/>
        <rFont val="Trebuchet MS"/>
        <family val="2"/>
        <charset val="238"/>
      </rPr>
      <t>2</t>
    </r>
  </si>
  <si>
    <r>
      <t>CYKY-O 12 x 1,5 mm</t>
    </r>
    <r>
      <rPr>
        <vertAlign val="superscript"/>
        <sz val="8"/>
        <rFont val="Trebuchet MS"/>
        <family val="2"/>
        <charset val="238"/>
      </rPr>
      <t>2</t>
    </r>
  </si>
  <si>
    <t>Jistič 3-pólový ve skříňi do 25 A</t>
  </si>
  <si>
    <t>Jistič 1-pól. NN 25 A ve skříni</t>
  </si>
  <si>
    <r>
      <t>CYA 1 mm</t>
    </r>
    <r>
      <rPr>
        <vertAlign val="superscript"/>
        <sz val="8"/>
        <rFont val="Trebuchet MS"/>
        <family val="2"/>
        <charset val="238"/>
      </rPr>
      <t>2</t>
    </r>
    <r>
      <rPr>
        <sz val="8"/>
        <rFont val="Trebuchet MS"/>
        <family val="2"/>
        <charset val="238"/>
      </rPr>
      <t xml:space="preserve"> černá (H05V-K)</t>
    </r>
  </si>
  <si>
    <r>
      <t>CYA 1,5 mm</t>
    </r>
    <r>
      <rPr>
        <vertAlign val="superscript"/>
        <sz val="8"/>
        <rFont val="Trebuchet MS"/>
        <family val="2"/>
        <charset val="238"/>
      </rPr>
      <t>2</t>
    </r>
    <r>
      <rPr>
        <sz val="8"/>
        <rFont val="Trebuchet MS"/>
        <family val="2"/>
        <charset val="238"/>
      </rPr>
      <t xml:space="preserve"> černá (H07V-K)</t>
    </r>
  </si>
  <si>
    <r>
      <t>CYA 1,5 mm</t>
    </r>
    <r>
      <rPr>
        <vertAlign val="superscript"/>
        <sz val="8"/>
        <rFont val="Trebuchet MS"/>
        <family val="2"/>
        <charset val="238"/>
      </rPr>
      <t>2</t>
    </r>
    <r>
      <rPr>
        <sz val="8"/>
        <rFont val="Trebuchet MS"/>
        <family val="2"/>
        <charset val="238"/>
      </rPr>
      <t xml:space="preserve"> rudá (H07V-K)</t>
    </r>
  </si>
  <si>
    <r>
      <t>CYA 1,5 mm</t>
    </r>
    <r>
      <rPr>
        <vertAlign val="superscript"/>
        <sz val="8"/>
        <rFont val="Trebuchet MS"/>
        <family val="2"/>
        <charset val="238"/>
      </rPr>
      <t>2</t>
    </r>
    <r>
      <rPr>
        <sz val="8"/>
        <rFont val="Trebuchet MS"/>
        <family val="2"/>
        <charset val="238"/>
      </rPr>
      <t xml:space="preserve"> světle modrá (H07V-K) RAL5012</t>
    </r>
  </si>
  <si>
    <r>
      <t>CYA 1,5 mm</t>
    </r>
    <r>
      <rPr>
        <vertAlign val="superscript"/>
        <sz val="8"/>
        <rFont val="Trebuchet MS"/>
        <family val="2"/>
        <charset val="238"/>
      </rPr>
      <t>2</t>
    </r>
    <r>
      <rPr>
        <sz val="8"/>
        <rFont val="Trebuchet MS"/>
        <family val="2"/>
        <charset val="238"/>
      </rPr>
      <t xml:space="preserve"> tmavě modrá (H07V-K)</t>
    </r>
  </si>
  <si>
    <r>
      <t>CYA 2,5 mm</t>
    </r>
    <r>
      <rPr>
        <vertAlign val="superscript"/>
        <sz val="8"/>
        <rFont val="Trebuchet MS"/>
        <family val="2"/>
        <charset val="238"/>
      </rPr>
      <t>2</t>
    </r>
    <r>
      <rPr>
        <sz val="8"/>
        <rFont val="Trebuchet MS"/>
        <family val="2"/>
        <charset val="238"/>
      </rPr>
      <t xml:space="preserve"> černá (H07V-K)</t>
    </r>
  </si>
  <si>
    <r>
      <t>CYA 2,5 mm</t>
    </r>
    <r>
      <rPr>
        <vertAlign val="superscript"/>
        <sz val="8"/>
        <rFont val="Trebuchet MS"/>
        <family val="2"/>
        <charset val="238"/>
      </rPr>
      <t>2</t>
    </r>
    <r>
      <rPr>
        <sz val="8"/>
        <rFont val="Trebuchet MS"/>
        <family val="2"/>
        <charset val="238"/>
      </rPr>
      <t xml:space="preserve"> světle modrá (H07V-K) RAL5012</t>
    </r>
  </si>
  <si>
    <r>
      <t>CYA 2,5 mm</t>
    </r>
    <r>
      <rPr>
        <vertAlign val="superscript"/>
        <sz val="8"/>
        <rFont val="Trebuchet MS"/>
        <family val="2"/>
        <charset val="238"/>
      </rPr>
      <t>2</t>
    </r>
    <r>
      <rPr>
        <sz val="8"/>
        <rFont val="Trebuchet MS"/>
        <family val="2"/>
        <charset val="238"/>
      </rPr>
      <t xml:space="preserve"> zelenožlutá (H07V-K)</t>
    </r>
  </si>
  <si>
    <r>
      <t>CYSY H05VV-F 2 x 1,5 mm</t>
    </r>
    <r>
      <rPr>
        <vertAlign val="superscript"/>
        <sz val="8"/>
        <rFont val="Trebuchet MS"/>
        <family val="2"/>
        <charset val="238"/>
      </rPr>
      <t>2</t>
    </r>
    <r>
      <rPr>
        <sz val="8"/>
        <rFont val="Trebuchet MS"/>
        <family val="2"/>
        <charset val="238"/>
      </rPr>
      <t xml:space="preserve"> bílá</t>
    </r>
  </si>
  <si>
    <t xml:space="preserve">Elektroměr neřímý X/5 A, MODBUS </t>
  </si>
  <si>
    <r>
      <t>J-Y(ST)Y 1 x 2 x 0,8 mm</t>
    </r>
    <r>
      <rPr>
        <vertAlign val="superscript"/>
        <sz val="8"/>
        <rFont val="Trebuchet MS"/>
        <family val="2"/>
        <charset val="238"/>
      </rPr>
      <t>2</t>
    </r>
    <r>
      <rPr>
        <sz val="8"/>
        <rFont val="Trebuchet MS"/>
        <family val="2"/>
        <charset val="238"/>
      </rPr>
      <t xml:space="preserve"> červená</t>
    </r>
  </si>
  <si>
    <t>Konc. svěrka RSA L-35 bílá</t>
  </si>
  <si>
    <t>Konektor RJ45 8P8C Cat.5E UTP kostička</t>
  </si>
  <si>
    <t>AC/DC Napájecí Zdroj na DIN Lištu (PSU), ITE, ITE, 1 Výstup, 120 W, 24 V, 5 A</t>
  </si>
  <si>
    <t>Pojistka 1 A, 5 x 20 mm</t>
  </si>
  <si>
    <t>Trubičková pojistka F630 mA/250 V, 5 x 20 mm</t>
  </si>
  <si>
    <t>Propojovací hřeben dvoj. 2 RSA 2,5 A</t>
  </si>
  <si>
    <t>Přepěťová ochrana s VF filtrem 16 A SPD typ 3</t>
  </si>
  <si>
    <t>B4/1 jistič 1-P, B, 4 A, 10 kA</t>
  </si>
  <si>
    <t>B6/1 jistič 1-P, B, 6 A, 10 kA</t>
  </si>
  <si>
    <t>B10/1 jistič 1-P, B, 10 A, 10 kA</t>
  </si>
  <si>
    <t>Vypínač 0-1, 1f/230 V</t>
  </si>
  <si>
    <t>Vstupně / výstupní jednotka - 24x digital IN 24 V ss/st, galv. oddělení, ARION/MODBUS</t>
  </si>
  <si>
    <t>Skříň, 400 x 300 x 200 mm, MP, RAL 7035, IP66 skříň ocelová nástěnná, plné dvěře, montažní plech</t>
  </si>
  <si>
    <t>Skříň, 600 x 400 x 250 mm, MP, RAL 7035, IP66 skříň ocelová nástěnná, plné dvěře, montažní plech</t>
  </si>
  <si>
    <t>Napájecí zdroj, spínaný, 60 W, 24 Vdc, 21,6÷26,4 Vdc, 2,5 A, 85÷264 Vac</t>
  </si>
  <si>
    <t>Konc. přepážka RSA 2,5 A bílá</t>
  </si>
  <si>
    <t>Kabel CAT5E U/UTP PVC SOL</t>
  </si>
  <si>
    <t>Fotovoltaický panel 340 Wp, minimální účinnost 19,4 %, monokrystalický, maximální rozměr 1705 x 1028 x 35 mm, včetně montáže</t>
  </si>
  <si>
    <t>Střídač, minimální výstupní výkon AC 54 kVA, minimální evropská účinnost 97%, DC vstup pomocí MC 4 nebo pruchodkami, minimální stupeň krytí IP 65, maximální vstupní napětí 1 000 V</t>
  </si>
  <si>
    <t>Střídač, minimální výstupní výkon AC 82 kVA, minimální evropská účinnost 97%, DC vstup pomocí MC 4 nebo pruchodkami, minimální stupeň krytí IP 65, maximální vstupní napětí 1 000 V</t>
  </si>
  <si>
    <t>Střídač, minimální výstupní výkon AC 16 kVA, minimální evropská účinnost 97%, DC vstup pomocí MC 4 nebo pruchodkami, minimální stupeň krytí IP 65, maximální vstupní napětí 1 000 V</t>
  </si>
  <si>
    <t>Střídač, minimální výstupní výkon AC 24 kVA, minimální evropská účinnost 97%, DC vstup pomocí MC 4 nebo pruchodkami, minimální stupeň krytí IP 65, maximální vstupní napětí 1 000 V</t>
  </si>
  <si>
    <t>YOUNG4ENERGY s.r.o.</t>
  </si>
  <si>
    <t>CZ04083351</t>
  </si>
  <si>
    <t>04083351</t>
  </si>
  <si>
    <t>ČEPRO, a.s., Dělnická 213/12, Holešovice, 170 00 Praha 7</t>
  </si>
  <si>
    <t>CZ60193531</t>
  </si>
  <si>
    <t>Areál skladu ČEPRO, a.s. - Hněvice 62, 411 08 Štětí, Hněvice</t>
  </si>
  <si>
    <t>Instalace FVE pro vlastní spotřebu elektřiny ve společnosti ČEPRO, a.s. v areálu Hněvice</t>
  </si>
  <si>
    <t>08</t>
  </si>
  <si>
    <t>09</t>
  </si>
  <si>
    <t>11</t>
  </si>
  <si>
    <t>10</t>
  </si>
  <si>
    <t>12</t>
  </si>
  <si>
    <t>SO 01 - Instalace FVE 1 o výkonu 97,92 kWp na střeše budovy "054 a 071 - Administrativní budovy"</t>
  </si>
  <si>
    <t>SO 02 - Instalace FVE 2 o výkonu 108,80 kWp na střeše budovy "116 - Garáže"</t>
  </si>
  <si>
    <t>SO 03 - Instalace FVE 3 o výkonu 83,64 kWp na střeše budovy "118 - Garáže"</t>
  </si>
  <si>
    <t>SO 04 - Instalace FVE 4 o výkonu 256,70 kWp na střeše budovy "810 a 811 - Sklady"</t>
  </si>
  <si>
    <t>SO 05 - Instalace FVE 5 o výkonu 43,52 kWp na střeše budovy "831 - Sklad"</t>
  </si>
  <si>
    <t>SO 06 - Instalace FVE 6 o výkonu 204,00 kWp na střeše budovy "833 - Sklad"</t>
  </si>
  <si>
    <t>SO 07 - Instalace FVE 7 o výkonu 75,48 kWp na střeše budovy "101 - Elektrodílna"</t>
  </si>
  <si>
    <t>SO 08 - Instalace FVE 8 o výkonu 21,76 kWp na střeše budovy "801 - Centrální archív"</t>
  </si>
  <si>
    <t>SO 09 - Instalace FVE 9 o výkonu 36,72 kWp na střeše budovy "102 - Sklad"</t>
  </si>
  <si>
    <t>SO 10 - Instalace FVE 10 o výkonu 21,76 kWp na střeše budovy "803 - Sklad"</t>
  </si>
  <si>
    <t>SO 11 – Řídicí systém s energetickým managementem</t>
  </si>
  <si>
    <t>Střídač, minimální výstupní výkon AC 29 kVA, minimální evropská účinnost 97%, DC vstup pomocí MC 4 nebo pruchodkami, minimální stupeň krytí IP 65, maximální vstupní napětí 1 000 V</t>
  </si>
  <si>
    <r>
      <t>Kabel CYKY-J 5 x 16 mm</t>
    </r>
    <r>
      <rPr>
        <vertAlign val="superscript"/>
        <sz val="8"/>
        <rFont val="Trebuchet MS"/>
        <family val="2"/>
        <charset val="238"/>
      </rPr>
      <t>2</t>
    </r>
    <r>
      <rPr>
        <sz val="8"/>
        <rFont val="Trebuchet MS"/>
        <family val="2"/>
        <charset val="238"/>
      </rPr>
      <t>, 750 V, volně uložený, včetně montáže</t>
    </r>
  </si>
  <si>
    <r>
      <t>Kabel AYKY 3 x 50 + 35 mm</t>
    </r>
    <r>
      <rPr>
        <vertAlign val="superscript"/>
        <sz val="8"/>
        <rFont val="Trebuchet MS"/>
        <family val="2"/>
        <charset val="238"/>
      </rPr>
      <t>2</t>
    </r>
    <r>
      <rPr>
        <sz val="8"/>
        <rFont val="Trebuchet MS"/>
        <family val="2"/>
        <charset val="238"/>
      </rPr>
      <t>, 750 V, volně uložený, včetně montáže</t>
    </r>
  </si>
  <si>
    <r>
      <t>Kabel AYKY 3 x 70 + 50 mm</t>
    </r>
    <r>
      <rPr>
        <vertAlign val="superscript"/>
        <sz val="8"/>
        <rFont val="Trebuchet MS"/>
        <family val="2"/>
        <charset val="238"/>
      </rPr>
      <t>2</t>
    </r>
    <r>
      <rPr>
        <sz val="8"/>
        <rFont val="Trebuchet MS"/>
        <family val="2"/>
        <charset val="238"/>
      </rPr>
      <t>, 750 V, volně uložený, včetně montáže</t>
    </r>
  </si>
  <si>
    <r>
      <t>Kabel AYKY 3 x 150 + 70 mm</t>
    </r>
    <r>
      <rPr>
        <vertAlign val="superscript"/>
        <sz val="8"/>
        <rFont val="Trebuchet MS"/>
        <family val="2"/>
        <charset val="238"/>
      </rPr>
      <t>2</t>
    </r>
    <r>
      <rPr>
        <sz val="8"/>
        <rFont val="Trebuchet MS"/>
        <family val="2"/>
        <charset val="238"/>
      </rPr>
      <t>, 750 V, volně uložený, včetně montáže</t>
    </r>
  </si>
  <si>
    <r>
      <t>Kabel AYKY 3 x 185 + 95 mm</t>
    </r>
    <r>
      <rPr>
        <vertAlign val="superscript"/>
        <sz val="8"/>
        <rFont val="Trebuchet MS"/>
        <family val="2"/>
        <charset val="238"/>
      </rPr>
      <t>2</t>
    </r>
    <r>
      <rPr>
        <sz val="8"/>
        <rFont val="Trebuchet MS"/>
        <family val="2"/>
        <charset val="238"/>
      </rPr>
      <t>, 750 V, volně uložený, včetně montáže</t>
    </r>
  </si>
  <si>
    <t>03 - Rekonstrukce stávající skříně RIS 071 - 054</t>
  </si>
  <si>
    <t>Nožová pojistková vložka, 120 A, gG, vel. 1, Un AC 690 V / DC 250 V, včetně montáže</t>
  </si>
  <si>
    <t>Nožová pojistková vložka, 160 A, gG, vel. 1, Un AC 690 V / DC 250 V, včetně montáže</t>
  </si>
  <si>
    <t>Rozpojovací jistící skříň do výklenku obsahující potřebné sady pojistkových spodků , včetně montáže a vysekání otvoru</t>
  </si>
  <si>
    <t>03 - Rekonstrukce stávající skříně RIS 256</t>
  </si>
  <si>
    <t>03 - Rekonstrukce stávající skříně RIS HAV stř.</t>
  </si>
  <si>
    <t>03 - Rekonstrukce stávající skříně RIS 621</t>
  </si>
  <si>
    <t>03 - Rekonstrukce stávající skříně RIS 810</t>
  </si>
  <si>
    <t>Nožová pojistková vložka, 200 A, gG, vel. 1, Un AC 690 V / DC 250 V, včetně montáže</t>
  </si>
  <si>
    <t>03 - Rekonstrukce stávající skříně RIS 831</t>
  </si>
  <si>
    <t>Nožová pojistková vložka, 250 A, gG, vel. 1, Un AC 690 V / DC 250 V, včetně montáže</t>
  </si>
  <si>
    <t>03 - Rekonstrukce stávající skříně RIS 833</t>
  </si>
  <si>
    <t>03 - Rekonstrukce stávající skříně RIS 101</t>
  </si>
  <si>
    <t>03 - Rekonstrukce stávající skříně RIS 801</t>
  </si>
  <si>
    <t>Nožová pojistková vložka, 25 A, gG, vel. 1, Un AC 690 V / DC 250 V, včetně montáže</t>
  </si>
  <si>
    <t>03 - Rekonstrukce stávající skříně RIS 102</t>
  </si>
  <si>
    <t>03 - Rekonstrukce stávající skříně RIS 803</t>
  </si>
  <si>
    <t>Páska vázací 4,8 x 290 mm, černá, do 22 kg, UV odolná, balení po 100 ks, včetně montáže</t>
  </si>
  <si>
    <r>
      <t xml:space="preserve">Výkonový optimizér, minimální vstupní DC výkon 700 W, minimální účinnost 98 %, minimální vážená účinnost 98,5 %, vstupní konektor MC 4, maximální bezpečné výstupní napětí výkonového optimizeru v pohotovotstním režimu 1 </t>
    </r>
    <r>
      <rPr>
        <sz val="8"/>
        <rFont val="Calibri"/>
        <family val="2"/>
        <charset val="238"/>
      </rPr>
      <t>±</t>
    </r>
    <r>
      <rPr>
        <sz val="8"/>
        <rFont val="Trebuchet MS"/>
        <family val="2"/>
        <charset val="238"/>
      </rPr>
      <t xml:space="preserve"> 0,1 Vdc, včetně osazení a zapojení</t>
    </r>
  </si>
  <si>
    <r>
      <t>Solární kabel 1 x 6 mm</t>
    </r>
    <r>
      <rPr>
        <vertAlign val="superscript"/>
        <sz val="8"/>
        <rFont val="Trebuchet MS"/>
        <family val="2"/>
        <charset val="238"/>
      </rPr>
      <t>2</t>
    </r>
    <r>
      <rPr>
        <sz val="8"/>
        <rFont val="Trebuchet MS"/>
        <family val="2"/>
        <charset val="238"/>
      </rPr>
      <t>, červený, UV odolný, včetně montáže (zapojení a uložení do žlabu)</t>
    </r>
  </si>
  <si>
    <r>
      <t>Solární kabel 1 x 6 mm</t>
    </r>
    <r>
      <rPr>
        <vertAlign val="superscript"/>
        <sz val="8"/>
        <rFont val="Trebuchet MS"/>
        <family val="2"/>
        <charset val="238"/>
      </rPr>
      <t>2</t>
    </r>
    <r>
      <rPr>
        <sz val="8"/>
        <rFont val="Trebuchet MS"/>
        <family val="2"/>
        <charset val="238"/>
      </rPr>
      <t>, černý, UV odolný, včetně montáže (zapojení a uložení do žlabu)</t>
    </r>
  </si>
  <si>
    <t>Rozvaděč RAC 1 (nástěnný), 590 x 855 x 360 mm, IP66, včetně montáže, výzbroje dle PD a oživení</t>
  </si>
  <si>
    <t>Rozvaděč RDC 1 (nástěnný), 480 x 784 x 135 mm, IP66, včetně montáže, výbroje dle PD a oživení</t>
  </si>
  <si>
    <t>Propojovací kabel FTP mezi střídači, 2 x RJ45 - kat. 5e, 5 m, včetně montáže a zapojení</t>
  </si>
  <si>
    <t>Úprava stávajícího bleskosvodu včetně přeložení v důsledku instalace konstrukcí s panely, dopojení FVE na stavající bleskosvod</t>
  </si>
  <si>
    <t>Upevňovací příchytka jednostranná, D10 mm, těžká, žárově pozinkováno ponorem, balení 100 ks, včetně montáže</t>
  </si>
  <si>
    <t>03 - Elektroinstalační trubky a lišty</t>
  </si>
  <si>
    <r>
      <t>Vodič NN a VN CYA 6 mm</t>
    </r>
    <r>
      <rPr>
        <vertAlign val="superscript"/>
        <sz val="8"/>
        <rFont val="Trebuchet MS"/>
        <family val="2"/>
        <charset val="238"/>
      </rPr>
      <t>2</t>
    </r>
    <r>
      <rPr>
        <sz val="8"/>
        <rFont val="Trebuchet MS"/>
        <family val="2"/>
        <charset val="238"/>
      </rPr>
      <t>, včetně montáže</t>
    </r>
  </si>
  <si>
    <t>Úprava stávajícího bleskosvodu včetně přeložení v důsledku instalace konstrukcí s panely, dopojení řád konstrukcí na stavající bleskosvod</t>
  </si>
  <si>
    <r>
      <t>Vodič NN a VN CYA 25 mm</t>
    </r>
    <r>
      <rPr>
        <vertAlign val="superscript"/>
        <sz val="8"/>
        <rFont val="Trebuchet MS"/>
        <family val="2"/>
        <charset val="238"/>
      </rPr>
      <t>2</t>
    </r>
    <r>
      <rPr>
        <sz val="8"/>
        <rFont val="Trebuchet MS"/>
        <family val="2"/>
        <charset val="238"/>
      </rPr>
      <t>, včetně montáže</t>
    </r>
  </si>
  <si>
    <t>Žlab kabelový, 20/20 mm, plechový s pozinkováním</t>
  </si>
  <si>
    <t>Úplná montáž kabelových žlabů včetně spojování, kolen, upevňovacích bodů či konzolí,T-kusů na předem připravené upevňovací body, uzavření víkym, uzemnění</t>
  </si>
  <si>
    <r>
      <t>Kabel NHXCH FE180/E90 B2 ca s1 d0 3 x 1,5 mm</t>
    </r>
    <r>
      <rPr>
        <vertAlign val="superscript"/>
        <sz val="8"/>
        <rFont val="Trebuchet MS"/>
        <family val="2"/>
        <charset val="238"/>
      </rPr>
      <t>2</t>
    </r>
    <r>
      <rPr>
        <sz val="8"/>
        <rFont val="Trebuchet MS"/>
        <family val="2"/>
        <charset val="238"/>
      </rPr>
      <t>, včetně montáž</t>
    </r>
  </si>
  <si>
    <t>Ukončení kabelů 3 x 1,5 mm², včetně montáže</t>
  </si>
  <si>
    <t>Ukončení kabelů 12 x 1,5 mm², včetně montáže</t>
  </si>
  <si>
    <t>Ukončení kabelů do 5 x 10 mm², včetně montáže</t>
  </si>
  <si>
    <t>Ukončení kabelů do 5 x 16 mm², včetně montáže</t>
  </si>
  <si>
    <t>Ukončení kabelů do 1 x 35 mm², včetně montáže</t>
  </si>
  <si>
    <t>Ukončení kabelů do 3 x 50 mm², včetně montáže</t>
  </si>
  <si>
    <t>Fotovoltaický panel 340 Wp, minimální účinnost 19,4 %, monokrystalický, maximální rozměr 1 705 x 1 028 x 35 mm, včetně montáže</t>
  </si>
  <si>
    <t>Výkonový optimizér, minimální vstupní DC výkon 700 W, minimální účinnost 98 %, minimální vážená účinnost 98,5 %, vstupní konektor MC 4, maximální bezpečné výstupní napětí výkonového optimizeru v pohotovotstním režimu 1 ± 0,1 Vdc, včetně osazení a zapojení</t>
  </si>
  <si>
    <t>Rozvaděč RAC 1 (nástěnný), 600 x 460 x 360 mm, IP66, včetně montáže, výzbroje dle PD a oživení</t>
  </si>
  <si>
    <t>Rozvaděč RDC 1 (nástěnný), 600 x 760 x 270 mm, IP66, včetně montáže, výbroje dle PD a oživení</t>
  </si>
  <si>
    <t>Ukončení kabelů do 12 x 1,5 mm², včetně montáže</t>
  </si>
  <si>
    <t>Ukončení kabelů do 5 x 50 mm², včetně montáže</t>
  </si>
  <si>
    <t>Ukončení kabelů do 1 x 50 mm², včetně montáže</t>
  </si>
  <si>
    <t>Ukončení kabelů do 3 x 70 mm², včetně montáže</t>
  </si>
  <si>
    <t>Rozvaděč RAC 3 (nástěnný), 590 x 855 x 360 mm, IP66, včetně montáže, výbroje dle PD a oživení</t>
  </si>
  <si>
    <t>Rozvaděč RDC 3 (nástěnný), 600 x 760 x 270 mm, IP66, včetně montáže, výbroje dle PD a oživení</t>
  </si>
  <si>
    <r>
      <t>Kabel CYKY-J 5 x 10 mm</t>
    </r>
    <r>
      <rPr>
        <vertAlign val="superscript"/>
        <sz val="8"/>
        <rFont val="Trebuchet MS"/>
        <family val="2"/>
        <charset val="238"/>
      </rPr>
      <t>2</t>
    </r>
    <r>
      <rPr>
        <sz val="8"/>
        <rFont val="Trebuchet MS"/>
        <family val="2"/>
        <charset val="238"/>
      </rPr>
      <t>, 750 V,  volně uložený, včetně montáže</t>
    </r>
  </si>
  <si>
    <t>Ukončení kabelů do 5 x 25 mm², včetně montáže</t>
  </si>
  <si>
    <t>Ukončení kabelů do 1 x 70 mm², včetně montáže</t>
  </si>
  <si>
    <t>Ukončení kabelů do 3 x 150 mm², včetně montáže</t>
  </si>
  <si>
    <t>Rozvaděč RDC 4 b (nástěnný), 400 x 600 x 200 mm, IP66, včetně montáže, výbroje dle PD a oživení</t>
  </si>
  <si>
    <t>Rozvaděč RDC 4 a (nástěnný), 300 x 1100 x 205 mm, IP66, včetně montáže, výbroje dle PD a oživení</t>
  </si>
  <si>
    <t>Rozvaděč RAC 4 b (nástěnný), 590 x 855 x 360 mm, IP66, včetně montáže, výbroje dle PD a oživení</t>
  </si>
  <si>
    <t>Rozvaděč RAC 4 a (nástěnný), 590 x 855 x 360 mm, IP66, včetně montáže, výbroje dle PD a oživení</t>
  </si>
  <si>
    <t>Rozvaděč RAC 5 (nástěnný), 600 x 460 x 360 mm, IP66, včetně montáže, výbroje dle PD a oživení</t>
  </si>
  <si>
    <t>Rozvaděč RDC 5 (nástěnný), 550 x 590 x 140 mm, IP66, včetně montáže, výbroje dle PD a oživení</t>
  </si>
  <si>
    <r>
      <t>Kabel AYKY 4 x 25 mm</t>
    </r>
    <r>
      <rPr>
        <vertAlign val="superscript"/>
        <sz val="8"/>
        <rFont val="Trebuchet MS"/>
        <family val="2"/>
        <charset val="238"/>
      </rPr>
      <t>2</t>
    </r>
    <r>
      <rPr>
        <sz val="8"/>
        <rFont val="Trebuchet MS"/>
        <family val="2"/>
        <charset val="238"/>
      </rPr>
      <t>, 750 V, volně uložený, včetně montáže</t>
    </r>
  </si>
  <si>
    <t>Ukončení kabelů do 4 x 25 mm², včetně montáže</t>
  </si>
  <si>
    <t>Rozvaděč RDC 6 (nástěnný), 600 x 800 x 300 mm, IP66, včetně montáže, výbroje dle PD a oživení</t>
  </si>
  <si>
    <t>Rozvaděč RAC 6 (nástěnný), 600 x 800 x 300 mm, IP66, včetně montáže, výbroje dle PD a oživení</t>
  </si>
  <si>
    <t>Rozvaděč RAC 7 (nástěnný), 590 x 855 x 360 mm, IP66, včetně montáže, výbroje dle PD a oživení</t>
  </si>
  <si>
    <t>Rozvaděč RDC 7 (nástěnný), 480 x 784 x 135 mm, IP66, včetně montáže, výbroje dle PD a oživení</t>
  </si>
  <si>
    <t>Rozvaděč RAC 8 (nástěnný), 430 x 735 x 155 mm, IP66, včetně montáže, výbroje dle PD a oživení</t>
  </si>
  <si>
    <t>Rozvaděč RAC 9 (nástěnný), 600 x 460 x 360 mm, IP66, včetně montáže, výbroje dle PD a oživení</t>
  </si>
  <si>
    <t>Rozvaděč RAC (nástěnný), 430 x 735 x 155 mm, IP66, včetně montáže, výbroje dle PD a oživení</t>
  </si>
  <si>
    <t>Ukončení kabelů do 1 x 95 mm², včetně montáže</t>
  </si>
  <si>
    <t>Ukončení kabelů do 3 x 185 mm², včetně montáže</t>
  </si>
  <si>
    <t>Ukončení kabelů do 5 x 6 mm², včetně montáže</t>
  </si>
  <si>
    <t>Drátěný kabelový žlab, 200/100 mm, tvar U, ocel s pozinkováním</t>
  </si>
  <si>
    <t>Průmyslový SWITCH 24 port</t>
  </si>
  <si>
    <t>Stahovací pásky - bal. 100 ks</t>
  </si>
  <si>
    <t>Nožová pojistková vložka, 125 A, gG, vel. 1, Un AC 690 V / DC 250 V, včetně montáže</t>
  </si>
  <si>
    <t>Rozvaděč RDC (nástěnný), 240 x 320 x 125 mm, IP66, včetně montáže, výbroje dle PD a oživení</t>
  </si>
  <si>
    <t>Rozvaděč RDC 9 (nástěnný), 500 x 300 x 200 mm, IP66, včetně montáže, výbroje dle PD a oživení</t>
  </si>
  <si>
    <t>Rozvaděč RDC 8 (nástěnný), 240 x 320 x 125 mm, IP66, včetně montáže, výbroje dle PD a oživení</t>
  </si>
  <si>
    <t>Posudky a další dokumenty (plán BOZP na staveništi; plán zkoušek; technické požadavky na výrobky; ostatní posudky); operativní karta zdolávání požárů; požárně bezpečnostní řešení stavby dle skutečnosti, protokol o určení vnějších vlivů, provozní a jiné řády, manuály a příručky vztahující se k dílu, plnohodnotný český návod k obsluze, údržbě a servisu</t>
  </si>
  <si>
    <t>Zajistění odborných dozorů ze strany zhotovitele (zejména v rozsahu potřebných autorizací, certifikací, živnostenských a jiných oprávnění), zajištění koordinace BOZP a ochrany zdraví při práci na staveništi</t>
  </si>
  <si>
    <t>Zajištění veškerých zkoušek a měření, zejména v rozsahu plánu kontrolních prohlídek, plánu dílčích a komplexních zkoušek</t>
  </si>
  <si>
    <t>Zajištění veškeré dokumentace k dílu v rozsahu podkladů pro závěrečnou kontrolní prohlídku díla, technických listů, prohlášení o shodě, veškerých revizí, včetně zpracování autorizovaných zpráv, protokolů o provedených zkouškách, dokladů o likvidaci odpadů z montáže, prohlášení o souladu s ověřenou projektovou dokumentaci pro stavební povolení, stavební deník, závěrečný předávací protokol, veškeré doklady o funkčních zkouškách všech zařízení</t>
  </si>
  <si>
    <t>Ostatní náklady související se zahájením provozu díla (například náklady na zaškolení obsluhy včetně poučení o bezpečnosti práce)</t>
  </si>
  <si>
    <t>Ostatní náklady související s dílem (například dodávka SW vybavení, licenčních práv, předání kódů a hesel pro řádnou funkci SW části díla)</t>
  </si>
  <si>
    <t>Stavební úpravy</t>
  </si>
  <si>
    <t>01 - Konstrukce</t>
  </si>
  <si>
    <t>Přístřešek pro krytí technologie FVE 1, konstrukce z hliníkových a ocelových profilů, krytina přístřešku z trapézového plechu nebo polykarbonátu s 100 % UV ochranou, včetně kotvení a montáže</t>
  </si>
  <si>
    <t>Přístřešek pro krytí technologie FVE 2, konstrukce z hliníkových a ocelových profilů, krytina přístřešku z trapézového plechu nebo polykarbonátu s 100 % UV ochranou, včetně kotvení a montáže</t>
  </si>
  <si>
    <t>Přístřešek pro krytí technologie FVE 3, konstrukce z hliníkových a ocelových profilů, krytina přístřešku z trapézového plechu nebo polykarbonátu s 100 % UV ochranou, včetně kotvení a montáže</t>
  </si>
  <si>
    <t>Přístřešek pro krytí technologie FVE 4, konstrukce z hliníkových a ocelových profilů, krytina přístřešku z trapézového plechu nebo polykarbonátu s 100 % UV ochranou, včetně kotvení a montáže</t>
  </si>
  <si>
    <t>Přístřešek pro krytí technologie FVE 5, konstrukce z hliníkových a ocelových profilů, krytina přístřešku z trapézového plechu nebo polykarbonátu s 100 % UV ochranou, včetně kotvení a montáže</t>
  </si>
  <si>
    <t>Přístřešek pro krytí technologie FVE 6, konstrukce z hliníkových a ocelových profilů, krytina přístřešku z trapézového plechu nebo polykarbonátu s 100 % UV ochranou, včetně kotvení a montáže</t>
  </si>
  <si>
    <t>Přístřešek pro krytí technologie FVE 7, konstrukce z hliníkových a ocelových profilů, krytina přístřešku z trapézového plechu nebo polykarbonátu s 100 % UV ochranou, včetně kotvení a montáže</t>
  </si>
  <si>
    <t>Přístřešek pro krytí technologie FVE 8, konstrukce z hliníkových a ocelových profilů, krytina přístřešku z trapézového plechu nebo polykarbonátu s 100 % UV ochranou, včetně kotvení a montáže</t>
  </si>
  <si>
    <t>Přístřešek pro krytí technologie FVE 9, konstrukce z hliníkových a ocelových profilů, krytina přístřešku z trapézového plechu nebo polykarbonátu s 100 % UV ochranou, včetně kotvení a montáže</t>
  </si>
  <si>
    <t>Instalace FVE 3</t>
  </si>
  <si>
    <t>Instalace FVE 4</t>
  </si>
  <si>
    <t>Instalace FVE 5</t>
  </si>
  <si>
    <t>Instalace FVE 6</t>
  </si>
  <si>
    <t>Instalace FVE 7</t>
  </si>
  <si>
    <t>Instalace FVE 8</t>
  </si>
  <si>
    <t>Instalace FVE 9</t>
  </si>
  <si>
    <t>Instalace FVE 10</t>
  </si>
  <si>
    <t xml:space="preserve">Komplexní řídicí systém energetického managementu </t>
  </si>
  <si>
    <t xml:space="preserve"> 01 - Komplexní řídicí systém energetického managementu - elektromontáže </t>
  </si>
  <si>
    <t>01</t>
  </si>
  <si>
    <t>Realizace jistícího systému pro budoucí servis a údržbu FVE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</si>
</sst>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%;\-0.00%"/>
    <numFmt numFmtId="165" formatCode="dd\.mm\.yyyy"/>
    <numFmt numFmtId="166" formatCode="#,##0.00000;\-#,##0.00000"/>
    <numFmt numFmtId="167" formatCode="#,##0.000;\-#,##0.000"/>
  </numFmts>
  <fonts count="46" x14ac:knownFonts="1">
    <font>
      <sz val="8"/>
      <name val="Trebuchet MS"/>
      <charset val="238"/>
    </font>
    <font>
      <sz val="8"/>
      <color indexed="43"/>
      <name val="Trebuchet MS"/>
      <family val="2"/>
      <charset val="238"/>
    </font>
    <font>
      <sz val="8"/>
      <color indexed="48"/>
      <name val="Trebuchet MS"/>
      <family val="2"/>
      <charset val="238"/>
    </font>
    <font>
      <b/>
      <sz val="16"/>
      <name val="Trebuchet MS"/>
      <family val="2"/>
      <charset val="238"/>
    </font>
    <font>
      <b/>
      <sz val="12"/>
      <color indexed="55"/>
      <name val="Trebuchet MS"/>
      <family val="2"/>
      <charset val="238"/>
    </font>
    <font>
      <sz val="9"/>
      <color indexed="55"/>
      <name val="Trebuchet MS"/>
      <family val="2"/>
      <charset val="238"/>
    </font>
    <font>
      <sz val="9"/>
      <name val="Trebuchet MS"/>
      <family val="2"/>
      <charset val="238"/>
    </font>
    <font>
      <b/>
      <sz val="8"/>
      <color indexed="55"/>
      <name val="Trebuchet MS"/>
      <family val="2"/>
      <charset val="238"/>
    </font>
    <font>
      <b/>
      <sz val="12"/>
      <name val="Trebuchet MS"/>
      <family val="2"/>
      <charset val="238"/>
    </font>
    <font>
      <sz val="10"/>
      <color indexed="63"/>
      <name val="Trebuchet MS"/>
      <family val="2"/>
      <charset val="238"/>
    </font>
    <font>
      <sz val="10"/>
      <name val="Trebuchet MS"/>
      <family val="2"/>
      <charset val="238"/>
    </font>
    <font>
      <b/>
      <sz val="10"/>
      <name val="Trebuchet MS"/>
      <family val="2"/>
      <charset val="238"/>
    </font>
    <font>
      <sz val="8"/>
      <color indexed="55"/>
      <name val="Trebuchet MS"/>
      <family val="2"/>
      <charset val="238"/>
    </font>
    <font>
      <b/>
      <sz val="10"/>
      <color indexed="63"/>
      <name val="Trebuchet MS"/>
      <family val="2"/>
      <charset val="238"/>
    </font>
    <font>
      <sz val="10"/>
      <color indexed="55"/>
      <name val="Trebuchet MS"/>
      <family val="2"/>
      <charset val="238"/>
    </font>
    <font>
      <b/>
      <sz val="9"/>
      <name val="Trebuchet MS"/>
      <family val="2"/>
      <charset val="238"/>
    </font>
    <font>
      <sz val="12"/>
      <color indexed="55"/>
      <name val="Trebuchet MS"/>
      <family val="2"/>
      <charset val="238"/>
    </font>
    <font>
      <b/>
      <sz val="12"/>
      <color indexed="16"/>
      <name val="Trebuchet MS"/>
      <family val="2"/>
      <charset val="238"/>
    </font>
    <font>
      <sz val="12"/>
      <name val="Trebuchet MS"/>
      <family val="2"/>
      <charset val="238"/>
    </font>
    <font>
      <sz val="11"/>
      <name val="Trebuchet MS"/>
      <family val="2"/>
      <charset val="238"/>
    </font>
    <font>
      <b/>
      <sz val="11"/>
      <color indexed="56"/>
      <name val="Trebuchet MS"/>
      <family val="2"/>
      <charset val="238"/>
    </font>
    <font>
      <sz val="11"/>
      <color indexed="56"/>
      <name val="Trebuchet MS"/>
      <family val="2"/>
      <charset val="238"/>
    </font>
    <font>
      <sz val="11"/>
      <color indexed="55"/>
      <name val="Trebuchet MS"/>
      <family val="2"/>
      <charset val="238"/>
    </font>
    <font>
      <sz val="10"/>
      <color indexed="56"/>
      <name val="Trebuchet MS"/>
      <family val="2"/>
      <charset val="238"/>
    </font>
    <font>
      <sz val="12"/>
      <color indexed="56"/>
      <name val="Trebuchet MS"/>
      <family val="2"/>
      <charset val="238"/>
    </font>
    <font>
      <sz val="8"/>
      <color indexed="56"/>
      <name val="Trebuchet MS"/>
      <family val="2"/>
      <charset val="238"/>
    </font>
    <font>
      <sz val="8"/>
      <color indexed="16"/>
      <name val="Trebuchet MS"/>
      <family val="2"/>
      <charset val="238"/>
    </font>
    <font>
      <b/>
      <sz val="8"/>
      <name val="Trebuchet MS"/>
      <family val="2"/>
      <charset val="238"/>
    </font>
    <font>
      <i/>
      <sz val="8"/>
      <color indexed="12"/>
      <name val="Trebuchet MS"/>
      <family val="2"/>
      <charset val="238"/>
    </font>
    <font>
      <sz val="8"/>
      <name val="Trebuchet MS"/>
      <family val="2"/>
      <charset val="238"/>
    </font>
    <font>
      <sz val="10"/>
      <name val="Trebuchet MS"/>
      <family val="2"/>
      <charset val="238"/>
    </font>
    <font>
      <sz val="10"/>
      <color indexed="16"/>
      <name val="Trebuchet MS"/>
      <family val="2"/>
      <charset val="238"/>
    </font>
    <font>
      <sz val="8"/>
      <name val="MS Sans Serif"/>
      <family val="2"/>
      <charset val="238"/>
    </font>
    <font>
      <sz val="8"/>
      <color indexed="48"/>
      <name val="Trebuchet MS"/>
      <family val="2"/>
      <charset val="238"/>
    </font>
    <font>
      <u/>
      <sz val="11"/>
      <color indexed="12"/>
      <name val="Calibri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8"/>
      <color theme="10"/>
      <name val="Trebuchet MS"/>
      <family val="2"/>
      <charset val="238"/>
    </font>
    <font>
      <u/>
      <sz val="10"/>
      <color theme="10"/>
      <name val="Trebuchet MS"/>
      <family val="2"/>
      <charset val="238"/>
    </font>
    <font>
      <vertAlign val="superscript"/>
      <sz val="8"/>
      <name val="Trebuchet MS"/>
      <family val="2"/>
      <charset val="238"/>
    </font>
    <font>
      <b/>
      <sz val="11"/>
      <name val="Trebuchet MS"/>
      <family val="2"/>
      <charset val="238"/>
    </font>
    <font>
      <sz val="8"/>
      <name val="Trebuchet MS"/>
      <family val="2"/>
    </font>
    <font>
      <sz val="10"/>
      <name val="Arial"/>
      <family val="2"/>
      <charset val="238"/>
    </font>
    <font>
      <b/>
      <sz val="11"/>
      <color rgb="FFFF0000"/>
      <name val="Trebuchet MS"/>
      <family val="2"/>
      <charset val="238"/>
    </font>
    <font>
      <sz val="8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55"/>
      </left>
      <right/>
      <top style="hair">
        <color indexed="55"/>
      </top>
      <bottom/>
      <diagonal/>
    </border>
    <border>
      <left/>
      <right/>
      <top style="hair">
        <color indexed="55"/>
      </top>
      <bottom/>
      <diagonal/>
    </border>
    <border>
      <left/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/>
      <top/>
      <bottom/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/>
      <top/>
      <bottom style="hair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55"/>
      </right>
      <top/>
      <bottom/>
      <diagonal/>
    </border>
    <border>
      <left style="hair">
        <color indexed="55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</borders>
  <cellStyleXfs count="15">
    <xf numFmtId="0" fontId="0" fillId="0" borderId="0" applyAlignment="0">
      <alignment vertical="top" wrapText="1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/>
    <xf numFmtId="0" fontId="37" fillId="0" borderId="0"/>
    <xf numFmtId="0" fontId="32" fillId="0" borderId="0" applyAlignment="0">
      <alignment vertical="top" wrapText="1"/>
      <protection locked="0"/>
    </xf>
    <xf numFmtId="0" fontId="29" fillId="0" borderId="0"/>
    <xf numFmtId="0" fontId="35" fillId="0" borderId="0"/>
    <xf numFmtId="0" fontId="35" fillId="0" borderId="0"/>
    <xf numFmtId="0" fontId="29" fillId="0" borderId="0" applyAlignment="0">
      <alignment vertical="top" wrapText="1"/>
      <protection locked="0"/>
    </xf>
    <xf numFmtId="0" fontId="43" fillId="0" borderId="0"/>
    <xf numFmtId="0" fontId="35" fillId="0" borderId="0"/>
    <xf numFmtId="0" fontId="35" fillId="0" borderId="0"/>
    <xf numFmtId="0" fontId="35" fillId="0" borderId="0"/>
    <xf numFmtId="0" fontId="35" fillId="0" borderId="0"/>
  </cellStyleXfs>
  <cellXfs count="368">
    <xf numFmtId="0" fontId="0" fillId="0" borderId="0" xfId="0" applyAlignment="1">
      <alignment vertical="top"/>
      <protection locked="0"/>
    </xf>
    <xf numFmtId="0" fontId="1" fillId="2" borderId="0" xfId="0" applyFont="1" applyFill="1" applyAlignment="1" applyProtection="1">
      <alignment horizontal="left" vertical="center"/>
    </xf>
    <xf numFmtId="0" fontId="30" fillId="2" borderId="0" xfId="0" applyFont="1" applyFill="1" applyAlignment="1" applyProtection="1">
      <alignment horizontal="left" vertical="center"/>
    </xf>
    <xf numFmtId="0" fontId="31" fillId="2" borderId="0" xfId="0" applyFont="1" applyFill="1" applyAlignment="1" applyProtection="1">
      <alignment horizontal="left" vertical="center"/>
    </xf>
    <xf numFmtId="0" fontId="39" fillId="2" borderId="0" xfId="2" applyFont="1" applyFill="1" applyAlignment="1" applyProtection="1">
      <alignment horizontal="left" vertical="center"/>
    </xf>
    <xf numFmtId="0" fontId="0" fillId="2" borderId="0" xfId="0" applyFill="1" applyAlignment="1" applyProtection="1">
      <alignment horizontal="left" vertical="top"/>
    </xf>
    <xf numFmtId="0" fontId="0" fillId="0" borderId="0" xfId="0" applyAlignment="1" applyProtection="1">
      <alignment horizontal="left" vertical="top"/>
    </xf>
    <xf numFmtId="0" fontId="0" fillId="0" borderId="0" xfId="0" applyAlignment="1" applyProtection="1">
      <alignment horizontal="left" vertical="center"/>
    </xf>
    <xf numFmtId="0" fontId="0" fillId="0" borderId="1" xfId="0" applyBorder="1" applyAlignment="1" applyProtection="1">
      <alignment horizontal="left" vertical="top"/>
    </xf>
    <xf numFmtId="0" fontId="0" fillId="0" borderId="2" xfId="0" applyBorder="1" applyAlignment="1" applyProtection="1">
      <alignment horizontal="left" vertical="top"/>
    </xf>
    <xf numFmtId="0" fontId="0" fillId="0" borderId="3" xfId="0" applyBorder="1" applyAlignment="1" applyProtection="1">
      <alignment horizontal="left" vertical="top"/>
    </xf>
    <xf numFmtId="0" fontId="0" fillId="0" borderId="4" xfId="0" applyBorder="1" applyAlignment="1" applyProtection="1">
      <alignment horizontal="left" vertical="top"/>
    </xf>
    <xf numFmtId="0" fontId="0" fillId="0" borderId="5" xfId="0" applyBorder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left" vertical="top"/>
    </xf>
    <xf numFmtId="0" fontId="6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top"/>
    </xf>
    <xf numFmtId="0" fontId="5" fillId="0" borderId="0" xfId="0" applyFont="1" applyAlignment="1" applyProtection="1">
      <alignment horizontal="left" vertical="center"/>
    </xf>
    <xf numFmtId="0" fontId="0" fillId="0" borderId="6" xfId="0" applyBorder="1" applyAlignment="1" applyProtection="1">
      <alignment horizontal="left" vertical="top"/>
    </xf>
    <xf numFmtId="0" fontId="9" fillId="0" borderId="0" xfId="0" applyFont="1" applyAlignment="1" applyProtection="1">
      <alignment horizontal="left" vertical="center"/>
    </xf>
    <xf numFmtId="0" fontId="0" fillId="0" borderId="4" xfId="0" applyBorder="1" applyAlignment="1" applyProtection="1">
      <alignment horizontal="left" vertical="center"/>
    </xf>
    <xf numFmtId="0" fontId="0" fillId="0" borderId="5" xfId="0" applyBorder="1" applyAlignment="1" applyProtection="1">
      <alignment horizontal="left" vertical="center"/>
    </xf>
    <xf numFmtId="0" fontId="11" fillId="0" borderId="7" xfId="0" applyFont="1" applyBorder="1" applyAlignment="1" applyProtection="1">
      <alignment horizontal="left" vertical="center"/>
    </xf>
    <xf numFmtId="0" fontId="0" fillId="0" borderId="7" xfId="0" applyBorder="1" applyAlignment="1" applyProtection="1">
      <alignment horizontal="left" vertical="center"/>
    </xf>
    <xf numFmtId="0" fontId="12" fillId="0" borderId="4" xfId="0" applyFont="1" applyBorder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/>
    </xf>
    <xf numFmtId="164" fontId="12" fillId="0" borderId="0" xfId="0" applyNumberFormat="1" applyFont="1" applyAlignment="1" applyProtection="1">
      <alignment horizontal="right" vertical="center"/>
    </xf>
    <xf numFmtId="0" fontId="12" fillId="0" borderId="0" xfId="0" applyFont="1" applyAlignment="1" applyProtection="1">
      <alignment horizontal="center" vertical="center"/>
    </xf>
    <xf numFmtId="0" fontId="12" fillId="0" borderId="5" xfId="0" applyFont="1" applyBorder="1" applyAlignment="1" applyProtection="1">
      <alignment horizontal="left" vertical="center"/>
    </xf>
    <xf numFmtId="0" fontId="0" fillId="4" borderId="0" xfId="0" applyFill="1" applyAlignment="1" applyProtection="1">
      <alignment horizontal="left" vertical="center"/>
    </xf>
    <xf numFmtId="0" fontId="8" fillId="4" borderId="8" xfId="0" applyFont="1" applyFill="1" applyBorder="1" applyAlignment="1" applyProtection="1">
      <alignment horizontal="left" vertical="center"/>
    </xf>
    <xf numFmtId="0" fontId="0" fillId="4" borderId="9" xfId="0" applyFill="1" applyBorder="1" applyAlignment="1" applyProtection="1">
      <alignment horizontal="left" vertical="center"/>
    </xf>
    <xf numFmtId="0" fontId="8" fillId="4" borderId="9" xfId="0" applyFont="1" applyFill="1" applyBorder="1" applyAlignment="1" applyProtection="1">
      <alignment horizontal="center" vertical="center"/>
    </xf>
    <xf numFmtId="0" fontId="13" fillId="0" borderId="10" xfId="0" applyFont="1" applyBorder="1" applyAlignment="1" applyProtection="1">
      <alignment horizontal="left" vertical="center"/>
    </xf>
    <xf numFmtId="0" fontId="0" fillId="0" borderId="11" xfId="0" applyBorder="1" applyAlignment="1" applyProtection="1">
      <alignment horizontal="left" vertical="center"/>
    </xf>
    <xf numFmtId="0" fontId="0" fillId="0" borderId="12" xfId="0" applyBorder="1" applyAlignment="1" applyProtection="1">
      <alignment horizontal="left" vertical="center"/>
    </xf>
    <xf numFmtId="0" fontId="0" fillId="0" borderId="13" xfId="0" applyBorder="1" applyAlignment="1" applyProtection="1">
      <alignment horizontal="left" vertical="top"/>
    </xf>
    <xf numFmtId="0" fontId="0" fillId="0" borderId="14" xfId="0" applyBorder="1" applyAlignment="1" applyProtection="1">
      <alignment horizontal="left" vertical="top"/>
    </xf>
    <xf numFmtId="0" fontId="14" fillId="0" borderId="15" xfId="0" applyFont="1" applyBorder="1" applyAlignment="1" applyProtection="1">
      <alignment horizontal="left" vertical="center"/>
    </xf>
    <xf numFmtId="0" fontId="0" fillId="0" borderId="16" xfId="0" applyBorder="1" applyAlignment="1" applyProtection="1">
      <alignment horizontal="left" vertical="center"/>
    </xf>
    <xf numFmtId="0" fontId="14" fillId="0" borderId="16" xfId="0" applyFont="1" applyBorder="1" applyAlignment="1" applyProtection="1">
      <alignment horizontal="left" vertical="center"/>
    </xf>
    <xf numFmtId="0" fontId="0" fillId="0" borderId="17" xfId="0" applyBorder="1" applyAlignment="1" applyProtection="1">
      <alignment horizontal="left" vertical="center"/>
    </xf>
    <xf numFmtId="0" fontId="0" fillId="0" borderId="18" xfId="0" applyBorder="1" applyAlignment="1" applyProtection="1">
      <alignment horizontal="left" vertical="center"/>
    </xf>
    <xf numFmtId="0" fontId="0" fillId="0" borderId="19" xfId="0" applyBorder="1" applyAlignment="1" applyProtection="1">
      <alignment horizontal="left" vertical="center"/>
    </xf>
    <xf numFmtId="0" fontId="0" fillId="0" borderId="20" xfId="0" applyBorder="1" applyAlignment="1" applyProtection="1">
      <alignment horizontal="left" vertical="center"/>
    </xf>
    <xf numFmtId="0" fontId="0" fillId="0" borderId="1" xfId="0" applyBorder="1" applyAlignment="1" applyProtection="1">
      <alignment horizontal="left" vertical="center"/>
    </xf>
    <xf numFmtId="0" fontId="0" fillId="0" borderId="2" xfId="0" applyBorder="1" applyAlignment="1" applyProtection="1">
      <alignment horizontal="left" vertical="center"/>
    </xf>
    <xf numFmtId="0" fontId="0" fillId="0" borderId="3" xfId="0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/>
    </xf>
    <xf numFmtId="0" fontId="6" fillId="0" borderId="5" xfId="0" applyFont="1" applyBorder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4" xfId="0" applyFont="1" applyBorder="1" applyAlignment="1" applyProtection="1">
      <alignment horizontal="left" vertical="center"/>
    </xf>
    <xf numFmtId="0" fontId="8" fillId="0" borderId="5" xfId="0" applyFont="1" applyBorder="1" applyAlignment="1" applyProtection="1">
      <alignment horizontal="left" vertical="center"/>
    </xf>
    <xf numFmtId="0" fontId="0" fillId="0" borderId="14" xfId="0" applyBorder="1" applyAlignment="1" applyProtection="1">
      <alignment horizontal="left" vertical="center"/>
    </xf>
    <xf numFmtId="0" fontId="5" fillId="0" borderId="21" xfId="0" applyFont="1" applyBorder="1" applyAlignment="1" applyProtection="1">
      <alignment horizontal="center" vertical="center" wrapText="1"/>
    </xf>
    <xf numFmtId="0" fontId="5" fillId="0" borderId="22" xfId="0" applyFont="1" applyBorder="1" applyAlignment="1" applyProtection="1">
      <alignment horizontal="center" vertical="center" wrapText="1"/>
    </xf>
    <xf numFmtId="0" fontId="5" fillId="0" borderId="23" xfId="0" applyFont="1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left" vertical="center"/>
    </xf>
    <xf numFmtId="0" fontId="17" fillId="0" borderId="0" xfId="0" applyFont="1" applyAlignment="1" applyProtection="1">
      <alignment horizontal="left" vertical="center"/>
    </xf>
    <xf numFmtId="39" fontId="16" fillId="0" borderId="13" xfId="0" applyNumberFormat="1" applyFont="1" applyBorder="1" applyAlignment="1" applyProtection="1">
      <alignment horizontal="right" vertical="center"/>
    </xf>
    <xf numFmtId="39" fontId="16" fillId="0" borderId="0" xfId="0" applyNumberFormat="1" applyFont="1" applyAlignment="1" applyProtection="1">
      <alignment horizontal="right" vertical="center"/>
    </xf>
    <xf numFmtId="166" fontId="16" fillId="0" borderId="0" xfId="0" applyNumberFormat="1" applyFont="1" applyAlignment="1" applyProtection="1">
      <alignment horizontal="right" vertical="center"/>
    </xf>
    <xf numFmtId="39" fontId="16" fillId="0" borderId="14" xfId="0" applyNumberFormat="1" applyFont="1" applyBorder="1" applyAlignment="1" applyProtection="1">
      <alignment horizontal="right" vertical="center"/>
    </xf>
    <xf numFmtId="0" fontId="18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/>
    </xf>
    <xf numFmtId="0" fontId="19" fillId="0" borderId="4" xfId="0" applyFont="1" applyBorder="1" applyAlignment="1" applyProtection="1">
      <alignment horizontal="left" vertical="center"/>
    </xf>
    <xf numFmtId="0" fontId="20" fillId="0" borderId="0" xfId="0" applyFont="1" applyAlignment="1" applyProtection="1">
      <alignment horizontal="left" vertical="center"/>
    </xf>
    <xf numFmtId="0" fontId="19" fillId="0" borderId="5" xfId="0" applyFont="1" applyBorder="1" applyAlignment="1" applyProtection="1">
      <alignment horizontal="left" vertical="center"/>
    </xf>
    <xf numFmtId="39" fontId="22" fillId="0" borderId="13" xfId="0" applyNumberFormat="1" applyFont="1" applyBorder="1" applyAlignment="1" applyProtection="1">
      <alignment horizontal="right" vertical="center"/>
    </xf>
    <xf numFmtId="39" fontId="22" fillId="0" borderId="0" xfId="0" applyNumberFormat="1" applyFont="1" applyAlignment="1" applyProtection="1">
      <alignment horizontal="right" vertical="center"/>
    </xf>
    <xf numFmtId="166" fontId="22" fillId="0" borderId="0" xfId="0" applyNumberFormat="1" applyFont="1" applyAlignment="1" applyProtection="1">
      <alignment horizontal="right" vertical="center"/>
    </xf>
    <xf numFmtId="39" fontId="22" fillId="0" borderId="14" xfId="0" applyNumberFormat="1" applyFont="1" applyBorder="1" applyAlignment="1" applyProtection="1">
      <alignment horizontal="right" vertical="center"/>
    </xf>
    <xf numFmtId="0" fontId="10" fillId="0" borderId="4" xfId="0" applyFont="1" applyBorder="1" applyAlignment="1" applyProtection="1">
      <alignment horizontal="left" vertical="center"/>
    </xf>
    <xf numFmtId="0" fontId="23" fillId="0" borderId="0" xfId="0" applyFont="1" applyAlignment="1" applyProtection="1">
      <alignment horizontal="left" vertical="center"/>
    </xf>
    <xf numFmtId="0" fontId="10" fillId="0" borderId="5" xfId="0" applyFont="1" applyBorder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/>
    </xf>
    <xf numFmtId="39" fontId="14" fillId="0" borderId="13" xfId="0" applyNumberFormat="1" applyFont="1" applyBorder="1" applyAlignment="1" applyProtection="1">
      <alignment horizontal="right" vertical="center"/>
    </xf>
    <xf numFmtId="39" fontId="14" fillId="0" borderId="0" xfId="0" applyNumberFormat="1" applyFont="1" applyAlignment="1" applyProtection="1">
      <alignment horizontal="right" vertical="center"/>
    </xf>
    <xf numFmtId="166" fontId="14" fillId="0" borderId="0" xfId="0" applyNumberFormat="1" applyFont="1" applyAlignment="1" applyProtection="1">
      <alignment horizontal="right" vertical="center"/>
    </xf>
    <xf numFmtId="39" fontId="14" fillId="0" borderId="14" xfId="0" applyNumberFormat="1" applyFont="1" applyBorder="1" applyAlignment="1" applyProtection="1">
      <alignment horizontal="right" vertical="center"/>
    </xf>
    <xf numFmtId="39" fontId="22" fillId="0" borderId="15" xfId="0" applyNumberFormat="1" applyFont="1" applyBorder="1" applyAlignment="1" applyProtection="1">
      <alignment horizontal="right" vertical="center"/>
    </xf>
    <xf numFmtId="39" fontId="22" fillId="0" borderId="16" xfId="0" applyNumberFormat="1" applyFont="1" applyBorder="1" applyAlignment="1" applyProtection="1">
      <alignment horizontal="right" vertical="center"/>
    </xf>
    <xf numFmtId="166" fontId="22" fillId="0" borderId="16" xfId="0" applyNumberFormat="1" applyFont="1" applyBorder="1" applyAlignment="1" applyProtection="1">
      <alignment horizontal="right" vertical="center"/>
    </xf>
    <xf numFmtId="39" fontId="22" fillId="0" borderId="17" xfId="0" applyNumberFormat="1" applyFont="1" applyBorder="1" applyAlignment="1" applyProtection="1">
      <alignment horizontal="right" vertical="center"/>
    </xf>
    <xf numFmtId="164" fontId="14" fillId="3" borderId="10" xfId="0" applyNumberFormat="1" applyFont="1" applyFill="1" applyBorder="1" applyAlignment="1" applyProtection="1">
      <alignment horizontal="center" vertical="center"/>
    </xf>
    <xf numFmtId="0" fontId="14" fillId="3" borderId="11" xfId="0" applyFont="1" applyFill="1" applyBorder="1" applyAlignment="1" applyProtection="1">
      <alignment horizontal="center" vertical="center"/>
    </xf>
    <xf numFmtId="39" fontId="14" fillId="0" borderId="12" xfId="0" applyNumberFormat="1" applyFont="1" applyBorder="1" applyAlignment="1" applyProtection="1">
      <alignment horizontal="right" vertical="center"/>
    </xf>
    <xf numFmtId="39" fontId="0" fillId="0" borderId="0" xfId="0" applyNumberFormat="1" applyAlignment="1" applyProtection="1">
      <alignment horizontal="right" vertical="center"/>
    </xf>
    <xf numFmtId="164" fontId="14" fillId="3" borderId="13" xfId="0" applyNumberFormat="1" applyFont="1" applyFill="1" applyBorder="1" applyAlignment="1" applyProtection="1">
      <alignment horizontal="center" vertical="center"/>
    </xf>
    <xf numFmtId="0" fontId="14" fillId="3" borderId="0" xfId="0" applyFont="1" applyFill="1" applyAlignment="1" applyProtection="1">
      <alignment horizontal="center" vertical="center"/>
    </xf>
    <xf numFmtId="164" fontId="14" fillId="3" borderId="15" xfId="0" applyNumberFormat="1" applyFont="1" applyFill="1" applyBorder="1" applyAlignment="1" applyProtection="1">
      <alignment horizontal="center" vertical="center"/>
    </xf>
    <xf numFmtId="0" fontId="14" fillId="3" borderId="16" xfId="0" applyFont="1" applyFill="1" applyBorder="1" applyAlignment="1" applyProtection="1">
      <alignment horizontal="center" vertical="center"/>
    </xf>
    <xf numFmtId="39" fontId="14" fillId="0" borderId="17" xfId="0" applyNumberFormat="1" applyFont="1" applyBorder="1" applyAlignment="1" applyProtection="1">
      <alignment horizontal="right" vertical="center"/>
    </xf>
    <xf numFmtId="0" fontId="17" fillId="4" borderId="0" xfId="0" applyFont="1" applyFill="1" applyAlignment="1" applyProtection="1">
      <alignment horizontal="left" vertical="center"/>
    </xf>
    <xf numFmtId="49" fontId="6" fillId="3" borderId="0" xfId="0" applyNumberFormat="1" applyFont="1" applyFill="1" applyAlignment="1">
      <alignment horizontal="left" vertical="top"/>
      <protection locked="0"/>
    </xf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right" vertical="center"/>
    </xf>
    <xf numFmtId="0" fontId="8" fillId="4" borderId="9" xfId="0" applyFont="1" applyFill="1" applyBorder="1" applyAlignment="1" applyProtection="1">
      <alignment horizontal="right" vertical="center"/>
    </xf>
    <xf numFmtId="0" fontId="24" fillId="0" borderId="4" xfId="0" applyFont="1" applyBorder="1" applyAlignment="1" applyProtection="1">
      <alignment horizontal="left" vertical="center"/>
    </xf>
    <xf numFmtId="0" fontId="24" fillId="0" borderId="5" xfId="0" applyFont="1" applyBorder="1" applyAlignment="1" applyProtection="1">
      <alignment horizontal="left" vertical="center"/>
    </xf>
    <xf numFmtId="0" fontId="23" fillId="0" borderId="4" xfId="0" applyFont="1" applyBorder="1" applyAlignment="1" applyProtection="1">
      <alignment horizontal="left" vertical="center"/>
    </xf>
    <xf numFmtId="0" fontId="23" fillId="0" borderId="5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horizontal="center" vertical="center" wrapText="1"/>
    </xf>
    <xf numFmtId="0" fontId="6" fillId="4" borderId="21" xfId="0" applyFont="1" applyFill="1" applyBorder="1" applyAlignment="1" applyProtection="1">
      <alignment horizontal="center" vertical="center" wrapText="1"/>
    </xf>
    <xf numFmtId="0" fontId="6" fillId="4" borderId="22" xfId="0" applyFont="1" applyFill="1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166" fontId="26" fillId="0" borderId="11" xfId="0" applyNumberFormat="1" applyFont="1" applyBorder="1" applyAlignment="1" applyProtection="1">
      <alignment horizontal="right"/>
    </xf>
    <xf numFmtId="166" fontId="26" fillId="0" borderId="12" xfId="0" applyNumberFormat="1" applyFont="1" applyBorder="1" applyAlignment="1" applyProtection="1">
      <alignment horizontal="right"/>
    </xf>
    <xf numFmtId="39" fontId="27" fillId="0" borderId="0" xfId="0" applyNumberFormat="1" applyFont="1" applyAlignment="1" applyProtection="1">
      <alignment horizontal="right" vertical="center"/>
    </xf>
    <xf numFmtId="0" fontId="25" fillId="0" borderId="4" xfId="0" applyFont="1" applyBorder="1" applyAlignment="1" applyProtection="1">
      <alignment horizontal="left"/>
    </xf>
    <xf numFmtId="0" fontId="0" fillId="0" borderId="0" xfId="0" applyAlignment="1" applyProtection="1">
      <alignment horizontal="left"/>
    </xf>
    <xf numFmtId="0" fontId="24" fillId="0" borderId="0" xfId="0" applyFont="1" applyAlignment="1" applyProtection="1">
      <alignment horizontal="left"/>
    </xf>
    <xf numFmtId="0" fontId="25" fillId="0" borderId="0" xfId="0" applyFont="1" applyAlignment="1" applyProtection="1">
      <alignment horizontal="left"/>
    </xf>
    <xf numFmtId="0" fontId="25" fillId="0" borderId="5" xfId="0" applyFont="1" applyBorder="1" applyAlignment="1" applyProtection="1">
      <alignment horizontal="left"/>
    </xf>
    <xf numFmtId="0" fontId="25" fillId="0" borderId="13" xfId="0" applyFont="1" applyBorder="1" applyAlignment="1" applyProtection="1">
      <alignment horizontal="left"/>
    </xf>
    <xf numFmtId="166" fontId="25" fillId="0" borderId="0" xfId="0" applyNumberFormat="1" applyFont="1" applyAlignment="1" applyProtection="1">
      <alignment horizontal="right"/>
    </xf>
    <xf numFmtId="166" fontId="25" fillId="0" borderId="14" xfId="0" applyNumberFormat="1" applyFont="1" applyBorder="1" applyAlignment="1" applyProtection="1">
      <alignment horizontal="right"/>
    </xf>
    <xf numFmtId="39" fontId="25" fillId="0" borderId="0" xfId="0" applyNumberFormat="1" applyFont="1" applyAlignment="1" applyProtection="1">
      <alignment horizontal="right" vertical="center"/>
    </xf>
    <xf numFmtId="0" fontId="23" fillId="0" borderId="0" xfId="0" applyFont="1" applyAlignment="1" applyProtection="1">
      <alignment horizontal="left"/>
    </xf>
    <xf numFmtId="0" fontId="0" fillId="0" borderId="24" xfId="0" applyBorder="1" applyAlignment="1" applyProtection="1">
      <alignment horizontal="center" vertical="center"/>
    </xf>
    <xf numFmtId="0" fontId="0" fillId="0" borderId="24" xfId="0" applyBorder="1" applyAlignment="1" applyProtection="1">
      <alignment horizontal="center" vertical="center" wrapText="1"/>
    </xf>
    <xf numFmtId="167" fontId="0" fillId="0" borderId="24" xfId="0" applyNumberFormat="1" applyBorder="1" applyAlignment="1" applyProtection="1">
      <alignment horizontal="right" vertical="center"/>
    </xf>
    <xf numFmtId="0" fontId="12" fillId="3" borderId="24" xfId="0" applyFont="1" applyFill="1" applyBorder="1" applyAlignment="1" applyProtection="1">
      <alignment horizontal="left" vertical="center"/>
    </xf>
    <xf numFmtId="166" fontId="12" fillId="0" borderId="0" xfId="0" applyNumberFormat="1" applyFont="1" applyAlignment="1" applyProtection="1">
      <alignment horizontal="right" vertical="center"/>
    </xf>
    <xf numFmtId="166" fontId="12" fillId="0" borderId="14" xfId="0" applyNumberFormat="1" applyFont="1" applyBorder="1" applyAlignment="1" applyProtection="1">
      <alignment horizontal="right" vertical="center"/>
    </xf>
    <xf numFmtId="0" fontId="21" fillId="0" borderId="0" xfId="0" applyFont="1" applyAlignment="1" applyProtection="1">
      <alignment vertical="center"/>
    </xf>
    <xf numFmtId="49" fontId="29" fillId="0" borderId="24" xfId="0" applyNumberFormat="1" applyFont="1" applyBorder="1" applyAlignment="1" applyProtection="1">
      <alignment horizontal="left" vertical="center" wrapText="1"/>
    </xf>
    <xf numFmtId="0" fontId="29" fillId="0" borderId="24" xfId="0" applyFont="1" applyBorder="1" applyAlignment="1" applyProtection="1">
      <alignment horizontal="center" vertical="center" wrapText="1"/>
    </xf>
    <xf numFmtId="14" fontId="6" fillId="3" borderId="0" xfId="0" applyNumberFormat="1" applyFont="1" applyFill="1" applyAlignment="1">
      <alignment horizontal="left" vertical="center"/>
      <protection locked="0"/>
    </xf>
    <xf numFmtId="0" fontId="28" fillId="0" borderId="24" xfId="6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</xf>
    <xf numFmtId="0" fontId="12" fillId="3" borderId="13" xfId="0" applyFont="1" applyFill="1" applyBorder="1" applyAlignment="1" applyProtection="1">
      <alignment horizontal="left" vertical="center"/>
    </xf>
    <xf numFmtId="0" fontId="29" fillId="0" borderId="24" xfId="0" applyFont="1" applyBorder="1" applyAlignment="1" applyProtection="1">
      <alignment horizontal="center" vertical="center"/>
    </xf>
    <xf numFmtId="0" fontId="12" fillId="3" borderId="0" xfId="0" applyFont="1" applyFill="1" applyAlignment="1" applyProtection="1">
      <alignment horizontal="left" vertical="center"/>
    </xf>
    <xf numFmtId="0" fontId="0" fillId="0" borderId="25" xfId="0" applyBorder="1" applyAlignment="1" applyProtection="1">
      <alignment horizontal="left" vertical="top"/>
    </xf>
    <xf numFmtId="0" fontId="19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/>
    </xf>
    <xf numFmtId="0" fontId="29" fillId="0" borderId="24" xfId="0" applyFont="1" applyBorder="1" applyAlignment="1" applyProtection="1">
      <alignment horizontal="center" vertical="center"/>
    </xf>
    <xf numFmtId="0" fontId="25" fillId="0" borderId="4" xfId="0" applyFont="1" applyBorder="1" applyAlignment="1" applyProtection="1">
      <alignment horizontal="left"/>
    </xf>
    <xf numFmtId="0" fontId="0" fillId="0" borderId="0" xfId="0" applyAlignment="1" applyProtection="1">
      <alignment horizontal="left"/>
    </xf>
    <xf numFmtId="0" fontId="25" fillId="0" borderId="5" xfId="0" applyFont="1" applyBorder="1" applyAlignment="1" applyProtection="1">
      <alignment horizontal="left"/>
    </xf>
    <xf numFmtId="0" fontId="25" fillId="0" borderId="13" xfId="0" applyFont="1" applyBorder="1" applyAlignment="1" applyProtection="1">
      <alignment horizontal="left"/>
    </xf>
    <xf numFmtId="166" fontId="25" fillId="0" borderId="0" xfId="0" applyNumberFormat="1" applyFont="1" applyAlignment="1" applyProtection="1">
      <alignment horizontal="right"/>
    </xf>
    <xf numFmtId="166" fontId="25" fillId="0" borderId="14" xfId="0" applyNumberFormat="1" applyFont="1" applyBorder="1" applyAlignment="1" applyProtection="1">
      <alignment horizontal="right"/>
    </xf>
    <xf numFmtId="39" fontId="25" fillId="0" borderId="0" xfId="0" applyNumberFormat="1" applyFont="1" applyAlignment="1" applyProtection="1">
      <alignment horizontal="right" vertical="center"/>
    </xf>
    <xf numFmtId="0" fontId="0" fillId="0" borderId="24" xfId="0" applyBorder="1" applyAlignment="1" applyProtection="1">
      <alignment horizontal="center" vertical="center"/>
    </xf>
    <xf numFmtId="167" fontId="0" fillId="0" borderId="24" xfId="0" applyNumberFormat="1" applyBorder="1" applyAlignment="1" applyProtection="1">
      <alignment horizontal="right" vertical="center"/>
    </xf>
    <xf numFmtId="49" fontId="29" fillId="0" borderId="24" xfId="0" applyNumberFormat="1" applyFont="1" applyBorder="1" applyAlignment="1" applyProtection="1">
      <alignment horizontal="left" vertical="center" wrapText="1"/>
    </xf>
    <xf numFmtId="0" fontId="29" fillId="0" borderId="24" xfId="0" applyFont="1" applyBorder="1" applyAlignment="1" applyProtection="1">
      <alignment horizontal="center" vertical="center" wrapText="1"/>
    </xf>
    <xf numFmtId="0" fontId="38" fillId="0" borderId="0" xfId="2" applyAlignment="1" applyProtection="1">
      <alignment horizontal="center" vertical="center"/>
    </xf>
    <xf numFmtId="0" fontId="12" fillId="0" borderId="0" xfId="0" applyFont="1" applyAlignment="1" applyProtection="1">
      <alignment horizontal="left" vertical="center"/>
    </xf>
    <xf numFmtId="164" fontId="12" fillId="0" borderId="0" xfId="0" applyNumberFormat="1" applyFont="1" applyAlignment="1" applyProtection="1">
      <alignment horizontal="right" vertical="center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left" vertical="top"/>
    </xf>
    <xf numFmtId="0" fontId="6" fillId="0" borderId="0" xfId="0" applyFont="1" applyAlignment="1" applyProtection="1">
      <alignment horizontal="left" vertical="center"/>
    </xf>
    <xf numFmtId="0" fontId="0" fillId="4" borderId="9" xfId="0" applyFill="1" applyBorder="1" applyAlignment="1" applyProtection="1">
      <alignment horizontal="left" vertical="center"/>
    </xf>
    <xf numFmtId="0" fontId="20" fillId="0" borderId="0" xfId="0" applyFont="1" applyAlignment="1" applyProtection="1">
      <alignment horizontal="left" vertical="center"/>
    </xf>
    <xf numFmtId="0" fontId="17" fillId="0" borderId="0" xfId="0" applyFont="1" applyAlignment="1" applyProtection="1">
      <alignment horizontal="left" vertical="center"/>
    </xf>
    <xf numFmtId="0" fontId="0" fillId="4" borderId="0" xfId="0" applyFill="1" applyAlignment="1" applyProtection="1">
      <alignment horizontal="left" vertical="center"/>
    </xf>
    <xf numFmtId="0" fontId="25" fillId="0" borderId="0" xfId="0" applyFont="1" applyAlignment="1" applyProtection="1">
      <alignment horizontal="left"/>
    </xf>
    <xf numFmtId="0" fontId="6" fillId="4" borderId="2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17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horizontal="left"/>
    </xf>
    <xf numFmtId="0" fontId="6" fillId="4" borderId="2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12" fillId="3" borderId="0" xfId="0" applyFont="1" applyFill="1" applyBorder="1" applyAlignment="1" applyProtection="1">
      <alignment horizontal="left" vertical="center"/>
    </xf>
    <xf numFmtId="166" fontId="12" fillId="0" borderId="0" xfId="0" applyNumberFormat="1" applyFont="1" applyBorder="1" applyAlignment="1" applyProtection="1">
      <alignment horizontal="right" vertical="center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0" fillId="0" borderId="0" xfId="0" applyBorder="1" applyAlignment="1" applyProtection="1">
      <alignment horizontal="center" vertical="center"/>
    </xf>
    <xf numFmtId="49" fontId="29" fillId="0" borderId="0" xfId="0" applyNumberFormat="1" applyFont="1" applyBorder="1" applyAlignment="1" applyProtection="1">
      <alignment horizontal="left" vertical="center" wrapText="1"/>
    </xf>
    <xf numFmtId="0" fontId="29" fillId="0" borderId="0" xfId="0" applyFont="1" applyBorder="1" applyAlignment="1" applyProtection="1">
      <alignment horizontal="left" vertical="center" wrapText="1"/>
    </xf>
    <xf numFmtId="0" fontId="29" fillId="0" borderId="0" xfId="0" applyFont="1" applyBorder="1" applyAlignment="1" applyProtection="1">
      <alignment horizontal="center" vertical="center" wrapText="1"/>
    </xf>
    <xf numFmtId="167" fontId="0" fillId="0" borderId="0" xfId="0" applyNumberFormat="1" applyBorder="1" applyAlignment="1" applyProtection="1">
      <alignment horizontal="right" vertical="center"/>
    </xf>
    <xf numFmtId="0" fontId="0" fillId="0" borderId="0" xfId="0" applyBorder="1" applyAlignment="1">
      <alignment horizontal="left" vertical="center"/>
      <protection locked="0"/>
    </xf>
    <xf numFmtId="0" fontId="0" fillId="0" borderId="0" xfId="0" applyAlignment="1" applyProtection="1">
      <alignment horizontal="left" vertical="center"/>
    </xf>
    <xf numFmtId="0" fontId="0" fillId="0" borderId="4" xfId="0" applyBorder="1" applyAlignment="1" applyProtection="1">
      <alignment horizontal="left" vertical="center"/>
    </xf>
    <xf numFmtId="0" fontId="0" fillId="0" borderId="5" xfId="0" applyBorder="1" applyAlignment="1" applyProtection="1">
      <alignment horizontal="left" vertical="center"/>
    </xf>
    <xf numFmtId="0" fontId="12" fillId="0" borderId="0" xfId="0" applyFont="1" applyAlignment="1" applyProtection="1">
      <alignment horizontal="center" vertical="center"/>
    </xf>
    <xf numFmtId="39" fontId="0" fillId="0" borderId="0" xfId="0" applyNumberFormat="1" applyAlignment="1" applyProtection="1">
      <alignment horizontal="right" vertical="center"/>
    </xf>
    <xf numFmtId="0" fontId="0" fillId="0" borderId="24" xfId="0" applyBorder="1" applyAlignment="1" applyProtection="1">
      <alignment horizontal="center" vertical="center"/>
    </xf>
    <xf numFmtId="167" fontId="0" fillId="0" borderId="24" xfId="0" applyNumberFormat="1" applyBorder="1" applyAlignment="1" applyProtection="1">
      <alignment horizontal="right" vertical="center"/>
    </xf>
    <xf numFmtId="166" fontId="12" fillId="0" borderId="0" xfId="0" applyNumberFormat="1" applyFont="1" applyAlignment="1" applyProtection="1">
      <alignment horizontal="right" vertical="center"/>
    </xf>
    <xf numFmtId="49" fontId="29" fillId="0" borderId="24" xfId="0" applyNumberFormat="1" applyFont="1" applyBorder="1" applyAlignment="1" applyProtection="1">
      <alignment horizontal="left" vertical="center" wrapText="1"/>
    </xf>
    <xf numFmtId="0" fontId="29" fillId="0" borderId="24" xfId="0" applyFont="1" applyBorder="1" applyAlignment="1" applyProtection="1">
      <alignment horizontal="center" vertical="center" wrapText="1"/>
    </xf>
    <xf numFmtId="0" fontId="29" fillId="0" borderId="24" xfId="0" applyFont="1" applyBorder="1" applyAlignment="1" applyProtection="1">
      <alignment horizontal="center" vertical="center"/>
    </xf>
    <xf numFmtId="39" fontId="19" fillId="0" borderId="0" xfId="0" applyNumberFormat="1" applyFont="1" applyAlignment="1" applyProtection="1">
      <alignment horizontal="left" vertical="center"/>
    </xf>
    <xf numFmtId="39" fontId="44" fillId="0" borderId="0" xfId="0" applyNumberFormat="1" applyFont="1" applyAlignment="1" applyProtection="1">
      <alignment horizontal="left" vertical="center"/>
    </xf>
    <xf numFmtId="0" fontId="29" fillId="0" borderId="0" xfId="0" applyFont="1" applyAlignment="1" applyProtection="1">
      <alignment horizontal="left" vertical="center"/>
    </xf>
    <xf numFmtId="39" fontId="10" fillId="0" borderId="0" xfId="0" applyNumberFormat="1" applyFont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49" fontId="29" fillId="0" borderId="24" xfId="0" applyNumberFormat="1" applyFont="1" applyFill="1" applyBorder="1" applyAlignment="1" applyProtection="1">
      <alignment horizontal="left" vertical="center" wrapText="1"/>
    </xf>
    <xf numFmtId="49" fontId="0" fillId="0" borderId="24" xfId="0" applyNumberFormat="1" applyFill="1" applyBorder="1" applyAlignment="1" applyProtection="1">
      <alignment horizontal="left" vertical="center" wrapText="1"/>
    </xf>
    <xf numFmtId="0" fontId="0" fillId="0" borderId="0" xfId="0" applyFill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12" fillId="0" borderId="0" xfId="0" applyFont="1" applyAlignment="1" applyProtection="1">
      <alignment horizontal="left" vertical="center"/>
    </xf>
    <xf numFmtId="164" fontId="12" fillId="0" borderId="0" xfId="0" applyNumberFormat="1" applyFont="1" applyAlignment="1" applyProtection="1">
      <alignment horizontal="right" vertical="center"/>
    </xf>
    <xf numFmtId="0" fontId="0" fillId="4" borderId="9" xfId="0" applyFill="1" applyBorder="1" applyAlignment="1" applyProtection="1">
      <alignment horizontal="left" vertical="center"/>
    </xf>
    <xf numFmtId="0" fontId="17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left" vertical="top"/>
    </xf>
    <xf numFmtId="0" fontId="6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0" fillId="4" borderId="0" xfId="0" applyFill="1" applyAlignment="1" applyProtection="1">
      <alignment horizontal="left" vertical="center"/>
    </xf>
    <xf numFmtId="0" fontId="20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horizontal="left"/>
    </xf>
    <xf numFmtId="0" fontId="6" fillId="4" borderId="22" xfId="0" applyFont="1" applyFill="1" applyBorder="1" applyAlignment="1" applyProtection="1">
      <alignment horizontal="center" vertical="center" wrapText="1"/>
    </xf>
    <xf numFmtId="49" fontId="6" fillId="0" borderId="0" xfId="0" applyNumberFormat="1" applyFont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167" fontId="0" fillId="5" borderId="24" xfId="0" applyNumberFormat="1" applyFill="1" applyBorder="1" applyAlignment="1" applyProtection="1">
      <alignment horizontal="right" vertical="center"/>
    </xf>
    <xf numFmtId="0" fontId="6" fillId="4" borderId="22" xfId="0" applyFont="1" applyFill="1" applyBorder="1" applyAlignment="1" applyProtection="1">
      <alignment horizontal="center" vertical="center" wrapText="1"/>
    </xf>
    <xf numFmtId="0" fontId="23" fillId="0" borderId="0" xfId="0" applyFont="1" applyFill="1" applyAlignment="1" applyProtection="1">
      <alignment horizontal="left"/>
    </xf>
    <xf numFmtId="0" fontId="0" fillId="0" borderId="27" xfId="0" applyBorder="1" applyAlignment="1" applyProtection="1">
      <alignment horizontal="left" vertical="center"/>
    </xf>
    <xf numFmtId="0" fontId="0" fillId="0" borderId="28" xfId="0" applyBorder="1" applyAlignment="1" applyProtection="1">
      <alignment horizontal="left" vertical="center"/>
    </xf>
    <xf numFmtId="0" fontId="0" fillId="0" borderId="29" xfId="0" applyBorder="1" applyAlignment="1" applyProtection="1">
      <alignment horizontal="left" vertical="center"/>
    </xf>
    <xf numFmtId="0" fontId="0" fillId="0" borderId="30" xfId="0" applyBorder="1" applyAlignment="1" applyProtection="1">
      <alignment horizontal="left" vertical="center"/>
    </xf>
    <xf numFmtId="0" fontId="0" fillId="0" borderId="31" xfId="0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30" xfId="0" applyBorder="1" applyAlignment="1" applyProtection="1">
      <alignment horizontal="left" vertical="top"/>
    </xf>
    <xf numFmtId="0" fontId="0" fillId="0" borderId="0" xfId="0" applyBorder="1" applyAlignment="1" applyProtection="1">
      <alignment horizontal="left" vertical="top"/>
    </xf>
    <xf numFmtId="0" fontId="0" fillId="0" borderId="31" xfId="0" applyBorder="1" applyAlignment="1" applyProtection="1">
      <alignment horizontal="left" vertical="top"/>
    </xf>
    <xf numFmtId="0" fontId="8" fillId="0" borderId="0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0" fontId="0" fillId="0" borderId="30" xfId="0" applyBorder="1" applyAlignment="1" applyProtection="1">
      <alignment horizontal="center" vertical="center" wrapText="1"/>
    </xf>
    <xf numFmtId="0" fontId="0" fillId="0" borderId="31" xfId="0" applyBorder="1" applyAlignment="1" applyProtection="1">
      <alignment horizontal="center" vertical="center" wrapText="1"/>
    </xf>
    <xf numFmtId="0" fontId="17" fillId="0" borderId="0" xfId="0" applyFont="1" applyBorder="1" applyAlignment="1" applyProtection="1">
      <alignment horizontal="left" vertical="center"/>
    </xf>
    <xf numFmtId="0" fontId="25" fillId="0" borderId="30" xfId="0" applyFont="1" applyBorder="1" applyAlignment="1" applyProtection="1">
      <alignment horizontal="left"/>
    </xf>
    <xf numFmtId="0" fontId="0" fillId="0" borderId="0" xfId="0" applyBorder="1" applyAlignment="1" applyProtection="1">
      <alignment horizontal="left"/>
    </xf>
    <xf numFmtId="0" fontId="24" fillId="0" borderId="0" xfId="0" applyFont="1" applyBorder="1" applyAlignment="1" applyProtection="1">
      <alignment horizontal="left"/>
    </xf>
    <xf numFmtId="0" fontId="25" fillId="0" borderId="31" xfId="0" applyFont="1" applyBorder="1" applyAlignment="1" applyProtection="1">
      <alignment horizontal="left"/>
    </xf>
    <xf numFmtId="0" fontId="23" fillId="0" borderId="0" xfId="0" applyFont="1" applyBorder="1" applyAlignment="1" applyProtection="1">
      <alignment horizontal="left"/>
    </xf>
    <xf numFmtId="0" fontId="0" fillId="0" borderId="32" xfId="0" applyBorder="1" applyAlignment="1" applyProtection="1">
      <alignment horizontal="left" vertical="top"/>
    </xf>
    <xf numFmtId="0" fontId="0" fillId="0" borderId="34" xfId="0" applyBorder="1" applyAlignment="1" applyProtection="1">
      <alignment horizontal="left" vertical="center"/>
    </xf>
    <xf numFmtId="0" fontId="0" fillId="0" borderId="35" xfId="0" applyBorder="1" applyAlignment="1" applyProtection="1">
      <alignment horizontal="left" vertical="top"/>
    </xf>
    <xf numFmtId="0" fontId="0" fillId="0" borderId="0" xfId="0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0" fillId="4" borderId="0" xfId="0" applyFill="1" applyBorder="1" applyAlignment="1" applyProtection="1">
      <alignment horizontal="left" vertical="center"/>
    </xf>
    <xf numFmtId="0" fontId="8" fillId="4" borderId="0" xfId="0" applyFont="1" applyFill="1" applyBorder="1" applyAlignment="1" applyProtection="1">
      <alignment horizontal="right" vertical="center"/>
    </xf>
    <xf numFmtId="0" fontId="8" fillId="4" borderId="0" xfId="0" applyFont="1" applyFill="1" applyBorder="1" applyAlignment="1" applyProtection="1">
      <alignment horizontal="center" vertical="center"/>
    </xf>
    <xf numFmtId="0" fontId="8" fillId="4" borderId="0" xfId="0" applyFont="1" applyFill="1" applyBorder="1" applyAlignment="1" applyProtection="1">
      <alignment horizontal="left" vertical="center"/>
    </xf>
    <xf numFmtId="0" fontId="0" fillId="0" borderId="0" xfId="0" applyAlignment="1" applyProtection="1">
      <alignment horizontal="left" vertical="top"/>
    </xf>
    <xf numFmtId="0" fontId="0" fillId="0" borderId="0" xfId="0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top"/>
    </xf>
    <xf numFmtId="0" fontId="0" fillId="0" borderId="16" xfId="0" applyBorder="1" applyAlignment="1" applyProtection="1">
      <alignment horizontal="left"/>
    </xf>
    <xf numFmtId="0" fontId="0" fillId="0" borderId="33" xfId="0" applyBorder="1" applyAlignment="1" applyProtection="1">
      <alignment horizontal="left" vertical="top"/>
    </xf>
    <xf numFmtId="0" fontId="0" fillId="0" borderId="36" xfId="0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39" fontId="17" fillId="4" borderId="0" xfId="0" applyNumberFormat="1" applyFont="1" applyFill="1" applyAlignment="1" applyProtection="1">
      <alignment horizontal="right" vertical="center"/>
    </xf>
    <xf numFmtId="0" fontId="0" fillId="4" borderId="0" xfId="0" applyFill="1" applyAlignment="1" applyProtection="1">
      <alignment horizontal="left" vertical="center"/>
    </xf>
    <xf numFmtId="49" fontId="20" fillId="0" borderId="0" xfId="0" applyNumberFormat="1" applyFont="1" applyAlignment="1" applyProtection="1">
      <alignment horizontal="left" vertical="center" wrapText="1"/>
    </xf>
    <xf numFmtId="49" fontId="20" fillId="0" borderId="0" xfId="0" applyNumberFormat="1" applyFont="1" applyAlignment="1" applyProtection="1">
      <alignment horizontal="left" vertical="center"/>
    </xf>
    <xf numFmtId="0" fontId="41" fillId="0" borderId="0" xfId="0" applyFont="1" applyAlignment="1" applyProtection="1">
      <alignment horizontal="left" vertical="center" wrapText="1"/>
    </xf>
    <xf numFmtId="39" fontId="21" fillId="0" borderId="0" xfId="0" applyNumberFormat="1" applyFont="1" applyAlignment="1" applyProtection="1">
      <alignment horizontal="right" vertical="center"/>
    </xf>
    <xf numFmtId="0" fontId="21" fillId="0" borderId="0" xfId="0" applyFont="1" applyAlignment="1" applyProtection="1">
      <alignment horizontal="left" vertical="center"/>
    </xf>
    <xf numFmtId="0" fontId="41" fillId="0" borderId="0" xfId="0" applyFont="1" applyAlignment="1" applyProtection="1">
      <alignment horizontal="left" vertical="center"/>
    </xf>
    <xf numFmtId="39" fontId="23" fillId="3" borderId="0" xfId="0" applyNumberFormat="1" applyFont="1" applyFill="1" applyAlignment="1">
      <alignment horizontal="right" vertical="center"/>
      <protection locked="0"/>
    </xf>
    <xf numFmtId="0" fontId="0" fillId="0" borderId="0" xfId="0" applyAlignment="1">
      <alignment horizontal="left" vertical="center"/>
      <protection locked="0"/>
    </xf>
    <xf numFmtId="39" fontId="23" fillId="0" borderId="0" xfId="0" applyNumberFormat="1" applyFont="1" applyAlignment="1" applyProtection="1">
      <alignment horizontal="right" vertical="center"/>
    </xf>
    <xf numFmtId="0" fontId="0" fillId="0" borderId="0" xfId="0" applyAlignment="1" applyProtection="1">
      <alignment horizontal="left" vertical="center"/>
    </xf>
    <xf numFmtId="0" fontId="23" fillId="3" borderId="0" xfId="0" applyFont="1" applyFill="1" applyAlignment="1">
      <alignment horizontal="left" vertical="center"/>
      <protection locked="0"/>
    </xf>
    <xf numFmtId="0" fontId="33" fillId="4" borderId="0" xfId="0" applyFont="1" applyFill="1" applyAlignment="1" applyProtection="1">
      <alignment horizontal="center" vertical="center"/>
    </xf>
    <xf numFmtId="0" fontId="0" fillId="0" borderId="0" xfId="0" applyAlignment="1" applyProtection="1">
      <alignment horizontal="left" vertical="top"/>
    </xf>
    <xf numFmtId="39" fontId="17" fillId="0" borderId="0" xfId="0" applyNumberFormat="1" applyFont="1" applyAlignment="1" applyProtection="1">
      <alignment horizontal="right" vertical="center"/>
    </xf>
    <xf numFmtId="0" fontId="17" fillId="0" borderId="0" xfId="0" applyFont="1" applyAlignment="1" applyProtection="1">
      <alignment horizontal="left" vertical="center"/>
    </xf>
    <xf numFmtId="0" fontId="6" fillId="4" borderId="8" xfId="0" applyFont="1" applyFill="1" applyBorder="1" applyAlignment="1" applyProtection="1">
      <alignment horizontal="center" vertical="center"/>
    </xf>
    <xf numFmtId="0" fontId="0" fillId="4" borderId="9" xfId="0" applyFill="1" applyBorder="1" applyAlignment="1" applyProtection="1">
      <alignment horizontal="left" vertical="center"/>
    </xf>
    <xf numFmtId="0" fontId="6" fillId="4" borderId="9" xfId="0" applyFont="1" applyFill="1" applyBorder="1" applyAlignment="1" applyProtection="1">
      <alignment horizontal="center" vertical="center"/>
    </xf>
    <xf numFmtId="0" fontId="0" fillId="4" borderId="26" xfId="0" applyFill="1" applyBorder="1" applyAlignment="1" applyProtection="1">
      <alignment horizontal="left" vertical="center"/>
    </xf>
    <xf numFmtId="0" fontId="16" fillId="0" borderId="10" xfId="0" applyFont="1" applyBorder="1" applyAlignment="1" applyProtection="1">
      <alignment horizontal="center" vertical="center"/>
    </xf>
    <xf numFmtId="0" fontId="16" fillId="0" borderId="11" xfId="0" applyFont="1" applyBorder="1" applyAlignment="1" applyProtection="1">
      <alignment horizontal="center" vertical="center"/>
    </xf>
    <xf numFmtId="0" fontId="16" fillId="0" borderId="13" xfId="0" applyFont="1" applyBorder="1" applyAlignment="1" applyProtection="1">
      <alignment horizontal="center" vertical="center"/>
    </xf>
    <xf numFmtId="0" fontId="16" fillId="0" borderId="0" xfId="0" applyFont="1" applyAlignment="1" applyProtection="1">
      <alignment horizontal="center" vertical="center"/>
    </xf>
    <xf numFmtId="0" fontId="16" fillId="0" borderId="15" xfId="0" applyFont="1" applyBorder="1" applyAlignment="1" applyProtection="1">
      <alignment horizontal="center" vertical="center"/>
    </xf>
    <xf numFmtId="0" fontId="16" fillId="0" borderId="16" xfId="0" applyFont="1" applyBorder="1" applyAlignment="1" applyProtection="1">
      <alignment horizontal="center" vertical="center"/>
    </xf>
    <xf numFmtId="164" fontId="12" fillId="0" borderId="0" xfId="0" applyNumberFormat="1" applyFont="1" applyAlignment="1" applyProtection="1">
      <alignment horizontal="right" vertical="center"/>
    </xf>
    <xf numFmtId="0" fontId="12" fillId="0" borderId="0" xfId="0" applyFont="1" applyAlignment="1" applyProtection="1">
      <alignment horizontal="left" vertical="center"/>
    </xf>
    <xf numFmtId="39" fontId="7" fillId="0" borderId="0" xfId="0" applyNumberFormat="1" applyFont="1" applyAlignment="1" applyProtection="1">
      <alignment horizontal="right" vertical="center"/>
    </xf>
    <xf numFmtId="0" fontId="7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top" wrapText="1"/>
    </xf>
    <xf numFmtId="0" fontId="8" fillId="4" borderId="9" xfId="0" applyFont="1" applyFill="1" applyBorder="1" applyAlignment="1" applyProtection="1">
      <alignment horizontal="left" vertical="center"/>
    </xf>
    <xf numFmtId="39" fontId="8" fillId="4" borderId="9" xfId="0" applyNumberFormat="1" applyFont="1" applyFill="1" applyBorder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left" vertical="center" wrapText="1"/>
    </xf>
    <xf numFmtId="165" fontId="6" fillId="0" borderId="0" xfId="0" applyNumberFormat="1" applyFont="1" applyAlignment="1" applyProtection="1">
      <alignment horizontal="left" vertical="center"/>
    </xf>
    <xf numFmtId="0" fontId="15" fillId="0" borderId="0" xfId="0" applyFont="1" applyAlignment="1" applyProtection="1">
      <alignment horizontal="left" vertical="center" wrapText="1"/>
    </xf>
    <xf numFmtId="0" fontId="33" fillId="0" borderId="0" xfId="0" applyFont="1" applyAlignment="1" applyProtection="1">
      <alignment horizontal="center" vertical="center"/>
    </xf>
    <xf numFmtId="49" fontId="6" fillId="3" borderId="0" xfId="0" applyNumberFormat="1" applyFont="1" applyFill="1" applyAlignment="1">
      <alignment horizontal="left" vertical="top"/>
      <protection locked="0"/>
    </xf>
    <xf numFmtId="0" fontId="0" fillId="0" borderId="0" xfId="0" applyAlignment="1">
      <alignment horizontal="left" vertical="top"/>
      <protection locked="0"/>
    </xf>
    <xf numFmtId="39" fontId="10" fillId="0" borderId="0" xfId="0" applyNumberFormat="1" applyFont="1" applyAlignment="1" applyProtection="1">
      <alignment horizontal="right" vertical="center"/>
    </xf>
    <xf numFmtId="39" fontId="11" fillId="0" borderId="7" xfId="0" applyNumberFormat="1" applyFont="1" applyBorder="1" applyAlignment="1" applyProtection="1">
      <alignment horizontal="right" vertical="center"/>
    </xf>
    <xf numFmtId="0" fontId="0" fillId="0" borderId="7" xfId="0" applyBorder="1" applyAlignment="1" applyProtection="1">
      <alignment horizontal="left" vertical="center"/>
    </xf>
    <xf numFmtId="39" fontId="23" fillId="0" borderId="0" xfId="0" applyNumberFormat="1" applyFont="1" applyAlignment="1" applyProtection="1">
      <alignment horizontal="right"/>
    </xf>
    <xf numFmtId="0" fontId="25" fillId="0" borderId="0" xfId="0" applyFont="1" applyAlignment="1" applyProtection="1">
      <alignment horizontal="left"/>
    </xf>
    <xf numFmtId="39" fontId="0" fillId="0" borderId="24" xfId="0" applyNumberFormat="1" applyBorder="1" applyAlignment="1" applyProtection="1">
      <alignment horizontal="right" vertical="center"/>
    </xf>
    <xf numFmtId="0" fontId="0" fillId="0" borderId="24" xfId="0" applyBorder="1" applyAlignment="1" applyProtection="1">
      <alignment horizontal="left" vertical="center"/>
    </xf>
    <xf numFmtId="39" fontId="24" fillId="0" borderId="0" xfId="0" applyNumberFormat="1" applyFont="1" applyAlignment="1" applyProtection="1">
      <alignment horizontal="right"/>
    </xf>
    <xf numFmtId="0" fontId="29" fillId="0" borderId="24" xfId="0" applyFont="1" applyBorder="1" applyAlignment="1" applyProtection="1">
      <alignment horizontal="left" vertical="center" wrapText="1"/>
    </xf>
    <xf numFmtId="0" fontId="29" fillId="0" borderId="24" xfId="0" applyFont="1" applyBorder="1" applyAlignment="1" applyProtection="1">
      <alignment horizontal="left" vertical="center"/>
    </xf>
    <xf numFmtId="39" fontId="0" fillId="3" borderId="24" xfId="0" applyNumberFormat="1" applyFill="1" applyBorder="1" applyAlignment="1">
      <alignment horizontal="right" vertical="center"/>
      <protection locked="0"/>
    </xf>
    <xf numFmtId="0" fontId="0" fillId="0" borderId="24" xfId="0" applyBorder="1" applyAlignment="1">
      <alignment horizontal="left" vertical="center"/>
      <protection locked="0"/>
    </xf>
    <xf numFmtId="0" fontId="29" fillId="0" borderId="21" xfId="0" applyFont="1" applyFill="1" applyBorder="1" applyAlignment="1" applyProtection="1">
      <alignment horizontal="left" vertical="center" wrapText="1"/>
    </xf>
    <xf numFmtId="0" fontId="29" fillId="0" borderId="22" xfId="0" applyFont="1" applyFill="1" applyBorder="1" applyAlignment="1" applyProtection="1">
      <alignment horizontal="left" vertical="center" wrapText="1"/>
    </xf>
    <xf numFmtId="0" fontId="29" fillId="0" borderId="23" xfId="0" applyFont="1" applyFill="1" applyBorder="1" applyAlignment="1" applyProtection="1">
      <alignment horizontal="left" vertical="center" wrapText="1"/>
    </xf>
    <xf numFmtId="0" fontId="29" fillId="0" borderId="24" xfId="0" applyFont="1" applyFill="1" applyBorder="1" applyAlignment="1" applyProtection="1">
      <alignment horizontal="left" vertical="center" wrapText="1"/>
    </xf>
    <xf numFmtId="0" fontId="0" fillId="0" borderId="24" xfId="0" applyFill="1" applyBorder="1" applyAlignment="1" applyProtection="1">
      <alignment horizontal="left" vertical="center"/>
    </xf>
    <xf numFmtId="39" fontId="0" fillId="3" borderId="21" xfId="0" applyNumberFormat="1" applyFill="1" applyBorder="1" applyAlignment="1">
      <alignment horizontal="right" vertical="center"/>
      <protection locked="0"/>
    </xf>
    <xf numFmtId="39" fontId="0" fillId="3" borderId="23" xfId="0" applyNumberFormat="1" applyFill="1" applyBorder="1" applyAlignment="1">
      <alignment horizontal="right" vertical="center"/>
      <protection locked="0"/>
    </xf>
    <xf numFmtId="39" fontId="12" fillId="0" borderId="0" xfId="0" applyNumberFormat="1" applyFont="1" applyAlignment="1" applyProtection="1">
      <alignment horizontal="right" vertical="center"/>
    </xf>
    <xf numFmtId="0" fontId="6" fillId="3" borderId="0" xfId="0" applyFont="1" applyFill="1" applyAlignment="1">
      <alignment horizontal="left" vertical="center"/>
      <protection locked="0"/>
    </xf>
    <xf numFmtId="39" fontId="11" fillId="0" borderId="0" xfId="0" applyNumberFormat="1" applyFont="1" applyAlignment="1" applyProtection="1">
      <alignment horizontal="right" vertical="center"/>
    </xf>
    <xf numFmtId="0" fontId="2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 wrapText="1"/>
    </xf>
    <xf numFmtId="165" fontId="6" fillId="3" borderId="0" xfId="0" applyNumberFormat="1" applyFont="1" applyFill="1" applyAlignment="1">
      <alignment horizontal="left" vertical="top"/>
      <protection locked="0"/>
    </xf>
    <xf numFmtId="0" fontId="6" fillId="4" borderId="22" xfId="0" applyFont="1" applyFill="1" applyBorder="1" applyAlignment="1" applyProtection="1">
      <alignment horizontal="center" vertical="center" wrapText="1"/>
    </xf>
    <xf numFmtId="0" fontId="0" fillId="4" borderId="22" xfId="0" applyFill="1" applyBorder="1" applyAlignment="1" applyProtection="1">
      <alignment horizontal="center" vertical="center" wrapText="1"/>
    </xf>
    <xf numFmtId="0" fontId="0" fillId="4" borderId="23" xfId="0" applyFill="1" applyBorder="1" applyAlignment="1" applyProtection="1">
      <alignment horizontal="center" vertical="center" wrapText="1"/>
    </xf>
    <xf numFmtId="39" fontId="24" fillId="0" borderId="0" xfId="0" applyNumberFormat="1" applyFont="1" applyAlignment="1" applyProtection="1">
      <alignment horizontal="right" vertical="center"/>
    </xf>
    <xf numFmtId="0" fontId="25" fillId="0" borderId="0" xfId="0" applyFont="1" applyAlignment="1" applyProtection="1">
      <alignment horizontal="left" vertical="center"/>
    </xf>
    <xf numFmtId="0" fontId="39" fillId="2" borderId="0" xfId="2" applyFont="1" applyFill="1" applyAlignment="1" applyProtection="1">
      <alignment horizontal="center" vertical="center"/>
    </xf>
    <xf numFmtId="39" fontId="17" fillId="0" borderId="0" xfId="0" applyNumberFormat="1" applyFont="1" applyAlignment="1" applyProtection="1">
      <alignment horizontal="right"/>
    </xf>
    <xf numFmtId="0" fontId="6" fillId="4" borderId="0" xfId="0" applyFont="1" applyFill="1" applyAlignment="1" applyProtection="1">
      <alignment horizontal="center" vertical="center"/>
    </xf>
    <xf numFmtId="0" fontId="29" fillId="0" borderId="21" xfId="0" applyFont="1" applyBorder="1" applyAlignment="1" applyProtection="1">
      <alignment horizontal="left" vertical="center" wrapText="1"/>
    </xf>
    <xf numFmtId="0" fontId="29" fillId="0" borderId="22" xfId="0" applyFont="1" applyBorder="1" applyAlignment="1" applyProtection="1">
      <alignment horizontal="left" vertical="center" wrapText="1"/>
    </xf>
    <xf numFmtId="0" fontId="29" fillId="0" borderId="23" xfId="0" applyFont="1" applyBorder="1" applyAlignment="1" applyProtection="1">
      <alignment horizontal="left" vertical="center" wrapText="1"/>
    </xf>
    <xf numFmtId="39" fontId="0" fillId="0" borderId="21" xfId="0" applyNumberFormat="1" applyBorder="1" applyAlignment="1" applyProtection="1">
      <alignment horizontal="right" vertical="center"/>
    </xf>
    <xf numFmtId="39" fontId="0" fillId="0" borderId="22" xfId="0" applyNumberFormat="1" applyBorder="1" applyAlignment="1" applyProtection="1">
      <alignment horizontal="right" vertical="center"/>
    </xf>
    <xf numFmtId="39" fontId="0" fillId="0" borderId="23" xfId="0" applyNumberFormat="1" applyBorder="1" applyAlignment="1" applyProtection="1">
      <alignment horizontal="right" vertical="center"/>
    </xf>
    <xf numFmtId="39" fontId="23" fillId="0" borderId="22" xfId="0" applyNumberFormat="1" applyFont="1" applyBorder="1" applyAlignment="1" applyProtection="1">
      <alignment horizontal="right"/>
    </xf>
    <xf numFmtId="39" fontId="29" fillId="3" borderId="21" xfId="0" applyNumberFormat="1" applyFont="1" applyFill="1" applyBorder="1" applyAlignment="1">
      <alignment horizontal="right" vertical="center"/>
      <protection locked="0"/>
    </xf>
    <xf numFmtId="0" fontId="8" fillId="0" borderId="0" xfId="0" applyFont="1" applyBorder="1" applyAlignment="1" applyProtection="1">
      <alignment horizontal="left" vertical="center" wrapText="1"/>
    </xf>
    <xf numFmtId="0" fontId="0" fillId="0" borderId="0" xfId="0" applyBorder="1" applyAlignment="1" applyProtection="1">
      <alignment horizontal="left" vertical="center"/>
    </xf>
    <xf numFmtId="165" fontId="6" fillId="0" borderId="0" xfId="0" applyNumberFormat="1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left" vertical="center" wrapText="1"/>
    </xf>
    <xf numFmtId="0" fontId="0" fillId="0" borderId="0" xfId="0" applyBorder="1" applyAlignment="1" applyProtection="1">
      <alignment horizontal="left" vertical="top"/>
    </xf>
    <xf numFmtId="39" fontId="17" fillId="0" borderId="0" xfId="0" applyNumberFormat="1" applyFont="1" applyBorder="1" applyAlignment="1" applyProtection="1">
      <alignment horizontal="right" vertical="center"/>
    </xf>
    <xf numFmtId="39" fontId="24" fillId="0" borderId="0" xfId="0" applyNumberFormat="1" applyFont="1" applyBorder="1" applyAlignment="1" applyProtection="1">
      <alignment horizontal="right"/>
    </xf>
    <xf numFmtId="0" fontId="25" fillId="0" borderId="0" xfId="0" applyFont="1" applyBorder="1" applyAlignment="1" applyProtection="1">
      <alignment horizontal="left"/>
    </xf>
    <xf numFmtId="39" fontId="23" fillId="0" borderId="0" xfId="0" applyNumberFormat="1" applyFont="1" applyBorder="1" applyAlignment="1" applyProtection="1">
      <alignment horizontal="right"/>
    </xf>
    <xf numFmtId="0" fontId="29" fillId="5" borderId="24" xfId="0" applyFont="1" applyFill="1" applyBorder="1" applyAlignment="1" applyProtection="1">
      <alignment horizontal="left" vertical="center" wrapText="1"/>
    </xf>
    <xf numFmtId="0" fontId="0" fillId="5" borderId="24" xfId="0" applyFill="1" applyBorder="1" applyAlignment="1" applyProtection="1">
      <alignment horizontal="left" vertical="center"/>
    </xf>
    <xf numFmtId="0" fontId="29" fillId="5" borderId="21" xfId="0" applyFont="1" applyFill="1" applyBorder="1" applyAlignment="1" applyProtection="1">
      <alignment horizontal="left" vertical="center" wrapText="1"/>
    </xf>
    <xf numFmtId="0" fontId="29" fillId="5" borderId="22" xfId="0" applyFont="1" applyFill="1" applyBorder="1" applyAlignment="1" applyProtection="1">
      <alignment horizontal="left" vertical="center" wrapText="1"/>
    </xf>
    <xf numFmtId="0" fontId="29" fillId="5" borderId="23" xfId="0" applyFont="1" applyFill="1" applyBorder="1" applyAlignment="1" applyProtection="1">
      <alignment horizontal="left" vertical="center" wrapText="1"/>
    </xf>
    <xf numFmtId="165" fontId="6" fillId="0" borderId="0" xfId="0" applyNumberFormat="1" applyFont="1" applyAlignment="1" applyProtection="1">
      <alignment horizontal="left" vertical="top"/>
    </xf>
    <xf numFmtId="0" fontId="29" fillId="0" borderId="24" xfId="0" applyFont="1" applyFill="1" applyBorder="1" applyAlignment="1" applyProtection="1">
      <alignment horizontal="left" vertical="center"/>
    </xf>
    <xf numFmtId="39" fontId="8" fillId="4" borderId="0" xfId="0" applyNumberFormat="1" applyFont="1" applyFill="1" applyBorder="1" applyAlignment="1" applyProtection="1">
      <alignment horizontal="right" vertical="center"/>
    </xf>
    <xf numFmtId="0" fontId="0" fillId="4" borderId="0" xfId="0" applyFill="1" applyBorder="1" applyAlignment="1" applyProtection="1">
      <alignment horizontal="left" vertical="center"/>
    </xf>
    <xf numFmtId="0" fontId="25" fillId="0" borderId="0" xfId="0" applyFont="1" applyAlignment="1" applyProtection="1">
      <alignment horizontal="right"/>
    </xf>
    <xf numFmtId="0" fontId="6" fillId="0" borderId="0" xfId="0" applyFont="1" applyAlignment="1" applyProtection="1">
      <alignment horizontal="left" vertical="center" wrapText="1"/>
    </xf>
    <xf numFmtId="0" fontId="2" fillId="4" borderId="0" xfId="0" applyFont="1" applyFill="1" applyAlignment="1" applyProtection="1">
      <alignment horizontal="center" vertical="center"/>
    </xf>
    <xf numFmtId="0" fontId="42" fillId="0" borderId="24" xfId="0" applyFont="1" applyBorder="1" applyAlignment="1" applyProtection="1">
      <alignment horizontal="left" vertical="center" wrapText="1"/>
    </xf>
    <xf numFmtId="0" fontId="42" fillId="0" borderId="21" xfId="0" applyFont="1" applyBorder="1" applyAlignment="1" applyProtection="1">
      <alignment horizontal="left" vertical="center" wrapText="1"/>
    </xf>
    <xf numFmtId="0" fontId="42" fillId="0" borderId="22" xfId="0" applyFont="1" applyBorder="1" applyAlignment="1" applyProtection="1">
      <alignment horizontal="left" vertical="center" wrapText="1"/>
    </xf>
    <xf numFmtId="0" fontId="42" fillId="0" borderId="23" xfId="0" applyFont="1" applyBorder="1" applyAlignment="1" applyProtection="1">
      <alignment horizontal="left" vertical="center" wrapText="1"/>
    </xf>
    <xf numFmtId="0" fontId="0" fillId="0" borderId="22" xfId="0" applyBorder="1" applyAlignment="1" applyProtection="1">
      <alignment horizontal="left" vertical="center" wrapText="1"/>
    </xf>
    <xf numFmtId="0" fontId="0" fillId="0" borderId="23" xfId="0" applyBorder="1" applyAlignment="1" applyProtection="1">
      <alignment horizontal="left" vertical="center" wrapText="1"/>
    </xf>
  </cellXfs>
  <cellStyles count="15">
    <cellStyle name="Collegamento ipertestuale 2" xfId="1" xr:uid="{00000000-0005-0000-0000-000000000000}"/>
    <cellStyle name="Hypertextový odkaz" xfId="2" builtinId="8"/>
    <cellStyle name="Hypertextový odkaz 2" xfId="3" xr:uid="{00000000-0005-0000-0000-000002000000}"/>
    <cellStyle name="Normale 2" xfId="4" xr:uid="{00000000-0005-0000-0000-000003000000}"/>
    <cellStyle name="Normální" xfId="0" builtinId="0"/>
    <cellStyle name="Normální 2" xfId="5" xr:uid="{00000000-0005-0000-0000-000005000000}"/>
    <cellStyle name="Normální 3" xfId="6" xr:uid="{00000000-0005-0000-0000-000006000000}"/>
    <cellStyle name="Normální 4" xfId="7" xr:uid="{00000000-0005-0000-0000-000007000000}"/>
    <cellStyle name="Normální 4 2" xfId="8" xr:uid="{00000000-0005-0000-0000-000008000000}"/>
    <cellStyle name="Normální 4 2 2" xfId="11" xr:uid="{854670B6-AC92-4B66-836A-A7977A697438}"/>
    <cellStyle name="Normální 4 2 3" xfId="12" xr:uid="{AB2482F9-C456-4FFC-A9AF-23ED9BF83A67}"/>
    <cellStyle name="Normální 4 3" xfId="13" xr:uid="{C9712EFD-0B7D-4D0A-938D-28E402E20E4B}"/>
    <cellStyle name="Normální 4 4" xfId="10" xr:uid="{3AF317E9-D503-433F-AE37-E3B6201D4814}"/>
    <cellStyle name="Normální 4 4 2" xfId="14" xr:uid="{76DFF116-EC32-4F64-A0BD-A4BD106B55C0}"/>
    <cellStyle name="Normální 5" xfId="9" xr:uid="{00000000-0005-0000-0000-000009000000}"/>
  </cellStyles>
  <dxfs count="0"/>
  <tableStyles count="0" defaultTableStyle="TableStyleMedium9" defaultPivotStyle="PivotStyleLight16"/>
  <colors>
    <mruColors>
      <color rgb="FF9BBB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DOCUME~1\HETYCH~1\LOCALS~1\Temp\KrosPlus\rad5AD86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pro-rozpocty.cz/cs/software-a-data/kros-plus/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file:///C:\DOCUME~1\HETYCH~1\LOCALS~1\Temp\KrosPlus\radA42D1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pro-rozpocty.cz/cs/software-a-data/kros-plus/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file:///C:\DOCUME~1\HETYCH~1\LOCALS~1\Temp\KrosPlus\radA42D1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pro-rozpocty.cz/cs/software-a-data/kros-plus/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file:///C:\DOCUME~1\HETYCH~1\LOCALS~1\Temp\KrosPlus\radA42D1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pro-rozpocty.cz/cs/software-a-data/kros-plus/" TargetMode="Externa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file:///C:\DOCUME~1\HETYCH~1\LOCALS~1\Temp\KrosPlus\radA42D1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pro-rozpocty.cz/cs/software-a-data/kros-plus/" TargetMode="Externa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file:///C:\DOCUME~1\HETYCH~1\LOCALS~1\Temp\KrosPlus\radA42D1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pro-rozpocty.cz/cs/software-a-data/kros-plus/" TargetMode="Externa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file:///C:\DOCUME~1\HETYCH~1\LOCALS~1\Temp\KrosPlus\radA42D1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pro-rozpocty.cz/cs/software-a-data/kros-plus/" TargetMode="Externa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file:///C:\DOCUME~1\HETYCH~1\LOCALS~1\Temp\KrosPlus\radA42D1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pro-rozpocty.cz/cs/software-a-data/kros-plus/" TargetMode="Externa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file:///C:\DOCUME~1\HETYCH~1\LOCALS~1\Temp\KrosPlus\radA42D1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pro-rozpocty.cz/cs/software-a-data/kros-plus/" TargetMode="Externa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file:///C:\DOCUME~1\HETYCH~1\LOCALS~1\Temp\KrosPlus\radA42D1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pro-rozpocty.cz/cs/software-a-data/kros-plus/" TargetMode="Externa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file:///C:\DOCUME~1\HETYCH~1\LOCALS~1\Temp\KrosPlus\radA42D1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pro-rozpocty.cz/cs/software-a-data/kros-plus/" TargetMode="Externa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file:///C:\DOCUME~1\HETYCH~1\LOCALS~1\Temp\KrosPlus\radA42D1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pro-rozpocty.cz/cs/software-a-data/kros-plus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file:///C:\DOCUME~1\HETYCH~1\LOCALS~1\Temp\KrosPlus\rad01068.tmp" TargetMode="External"/><Relationship Id="rId1" Type="http://schemas.openxmlformats.org/officeDocument/2006/relationships/hyperlink" Target="http://pro-rozpocty.cz/cs/software-a-data/kros-plus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161925</xdr:colOff>
      <xdr:row>0</xdr:row>
      <xdr:rowOff>278130</xdr:rowOff>
    </xdr:to>
    <xdr:pic>
      <xdr:nvPicPr>
        <xdr:cNvPr id="1252" name="rad5AD86.tmp" descr="C:\DOCUME~1\HETYCH~1\LOCALS~1\Temp\KrosPlus\rad5AD86.tmp">
          <a:hlinkClick xmlns:r="http://schemas.openxmlformats.org/officeDocument/2006/relationships" r:id="rId1" tooltip="http://pro-rozpocty.cz/cs/software-a-data/kros-plus/"/>
          <a:extLst>
            <a:ext uri="{FF2B5EF4-FFF2-40B4-BE49-F238E27FC236}">
              <a16:creationId xmlns:a16="http://schemas.microsoft.com/office/drawing/2014/main" id="{EB22AB3B-341F-448E-9F8B-18A947766FB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161925</xdr:colOff>
      <xdr:row>1</xdr:row>
      <xdr:rowOff>2721</xdr:rowOff>
    </xdr:to>
    <xdr:pic>
      <xdr:nvPicPr>
        <xdr:cNvPr id="2265" name="radA42D1.tmp" descr="C:\DOCUME~1\HETYCH~1\LOCALS~1\Temp\KrosPlus\radA42D1.tmp">
          <a:hlinkClick xmlns:r="http://schemas.openxmlformats.org/officeDocument/2006/relationships" r:id="rId1" tooltip="http://pro-rozpocty.cz/cs/software-a-data/kros-plus/"/>
          <a:extLst>
            <a:ext uri="{FF2B5EF4-FFF2-40B4-BE49-F238E27FC236}">
              <a16:creationId xmlns:a16="http://schemas.microsoft.com/office/drawing/2014/main" id="{64C0EF1C-85D6-4CA8-8EF5-E269FBC5CD1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161925</xdr:colOff>
      <xdr:row>0</xdr:row>
      <xdr:rowOff>281414</xdr:rowOff>
    </xdr:to>
    <xdr:pic>
      <xdr:nvPicPr>
        <xdr:cNvPr id="2" name="radA42D1.tmp" descr="C:\DOCUME~1\HETYCH~1\LOCALS~1\Temp\KrosPlus\radA42D1.tmp">
          <a:hlinkClick xmlns:r="http://schemas.openxmlformats.org/officeDocument/2006/relationships" r:id="rId1" tooltip="http://pro-rozpocty.cz/cs/software-a-data/kros-plus/"/>
          <a:extLst>
            <a:ext uri="{FF2B5EF4-FFF2-40B4-BE49-F238E27FC236}">
              <a16:creationId xmlns:a16="http://schemas.microsoft.com/office/drawing/2014/main" id="{C66FFDEB-D96B-460D-80C3-11ACCDBE1FF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161925</xdr:colOff>
      <xdr:row>1</xdr:row>
      <xdr:rowOff>3284</xdr:rowOff>
    </xdr:to>
    <xdr:pic>
      <xdr:nvPicPr>
        <xdr:cNvPr id="2" name="radA42D1.tmp" descr="C:\DOCUME~1\HETYCH~1\LOCALS~1\Temp\KrosPlus\radA42D1.tmp">
          <a:hlinkClick xmlns:r="http://schemas.openxmlformats.org/officeDocument/2006/relationships" r:id="rId1" tooltip="http://pro-rozpocty.cz/cs/software-a-data/kros-plus/"/>
          <a:extLst>
            <a:ext uri="{FF2B5EF4-FFF2-40B4-BE49-F238E27FC236}">
              <a16:creationId xmlns:a16="http://schemas.microsoft.com/office/drawing/2014/main" id="{D4882973-B622-45EA-8C00-D0286CF8833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28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161925</xdr:colOff>
      <xdr:row>0</xdr:row>
      <xdr:rowOff>281414</xdr:rowOff>
    </xdr:to>
    <xdr:pic>
      <xdr:nvPicPr>
        <xdr:cNvPr id="2" name="radA42D1.tmp" descr="C:\DOCUME~1\HETYCH~1\LOCALS~1\Temp\KrosPlus\radA42D1.tmp">
          <a:hlinkClick xmlns:r="http://schemas.openxmlformats.org/officeDocument/2006/relationships" r:id="rId1" tooltip="http://pro-rozpocty.cz/cs/software-a-data/kros-plus/"/>
          <a:extLst>
            <a:ext uri="{FF2B5EF4-FFF2-40B4-BE49-F238E27FC236}">
              <a16:creationId xmlns:a16="http://schemas.microsoft.com/office/drawing/2014/main" id="{EF49B731-E887-43E7-8924-4736775F9B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161925</xdr:colOff>
      <xdr:row>1</xdr:row>
      <xdr:rowOff>3284</xdr:rowOff>
    </xdr:to>
    <xdr:pic>
      <xdr:nvPicPr>
        <xdr:cNvPr id="2" name="radA42D1.tmp" descr="C:\DOCUME~1\HETYCH~1\LOCALS~1\Temp\KrosPlus\radA42D1.tmp">
          <a:hlinkClick xmlns:r="http://schemas.openxmlformats.org/officeDocument/2006/relationships" r:id="rId1" tooltip="http://pro-rozpocty.cz/cs/software-a-data/kros-plus/"/>
          <a:extLst>
            <a:ext uri="{FF2B5EF4-FFF2-40B4-BE49-F238E27FC236}">
              <a16:creationId xmlns:a16="http://schemas.microsoft.com/office/drawing/2014/main" id="{433A32F0-FBEA-413F-A7EA-B3B3F15928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28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161925</xdr:colOff>
      <xdr:row>1</xdr:row>
      <xdr:rowOff>3284</xdr:rowOff>
    </xdr:to>
    <xdr:pic>
      <xdr:nvPicPr>
        <xdr:cNvPr id="2" name="radA42D1.tmp" descr="C:\DOCUME~1\HETYCH~1\LOCALS~1\Temp\KrosPlus\radA42D1.tmp">
          <a:hlinkClick xmlns:r="http://schemas.openxmlformats.org/officeDocument/2006/relationships" r:id="rId1" tooltip="http://pro-rozpocty.cz/cs/software-a-data/kros-plus/"/>
          <a:extLst>
            <a:ext uri="{FF2B5EF4-FFF2-40B4-BE49-F238E27FC236}">
              <a16:creationId xmlns:a16="http://schemas.microsoft.com/office/drawing/2014/main" id="{72576BF6-234E-4490-80FE-38F514DC50E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28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161925</xdr:colOff>
      <xdr:row>1</xdr:row>
      <xdr:rowOff>3284</xdr:rowOff>
    </xdr:to>
    <xdr:pic>
      <xdr:nvPicPr>
        <xdr:cNvPr id="2" name="radA42D1.tmp" descr="C:\DOCUME~1\HETYCH~1\LOCALS~1\Temp\KrosPlus\radA42D1.tmp">
          <a:hlinkClick xmlns:r="http://schemas.openxmlformats.org/officeDocument/2006/relationships" r:id="rId1" tooltip="http://pro-rozpocty.cz/cs/software-a-data/kros-plus/"/>
          <a:extLst>
            <a:ext uri="{FF2B5EF4-FFF2-40B4-BE49-F238E27FC236}">
              <a16:creationId xmlns:a16="http://schemas.microsoft.com/office/drawing/2014/main" id="{7AF47C78-866D-4ADC-AB98-A731CA305F2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28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161925</xdr:colOff>
      <xdr:row>1</xdr:row>
      <xdr:rowOff>3284</xdr:rowOff>
    </xdr:to>
    <xdr:pic>
      <xdr:nvPicPr>
        <xdr:cNvPr id="2" name="radA42D1.tmp" descr="C:\DOCUME~1\HETYCH~1\LOCALS~1\Temp\KrosPlus\radA42D1.tmp">
          <a:hlinkClick xmlns:r="http://schemas.openxmlformats.org/officeDocument/2006/relationships" r:id="rId1" tooltip="http://pro-rozpocty.cz/cs/software-a-data/kros-plus/"/>
          <a:extLst>
            <a:ext uri="{FF2B5EF4-FFF2-40B4-BE49-F238E27FC236}">
              <a16:creationId xmlns:a16="http://schemas.microsoft.com/office/drawing/2014/main" id="{A1CF6EBD-7045-4ECC-9F5B-B8C221B3CC9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28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161925</xdr:colOff>
      <xdr:row>1</xdr:row>
      <xdr:rowOff>3284</xdr:rowOff>
    </xdr:to>
    <xdr:pic>
      <xdr:nvPicPr>
        <xdr:cNvPr id="2" name="radA42D1.tmp" descr="C:\DOCUME~1\HETYCH~1\LOCALS~1\Temp\KrosPlus\radA42D1.tmp">
          <a:hlinkClick xmlns:r="http://schemas.openxmlformats.org/officeDocument/2006/relationships" r:id="rId1" tooltip="http://pro-rozpocty.cz/cs/software-a-data/kros-plus/"/>
          <a:extLst>
            <a:ext uri="{FF2B5EF4-FFF2-40B4-BE49-F238E27FC236}">
              <a16:creationId xmlns:a16="http://schemas.microsoft.com/office/drawing/2014/main" id="{763463EC-E37B-406A-AC5B-76C0E44D6D9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28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161925</xdr:colOff>
      <xdr:row>1</xdr:row>
      <xdr:rowOff>3284</xdr:rowOff>
    </xdr:to>
    <xdr:pic>
      <xdr:nvPicPr>
        <xdr:cNvPr id="2" name="radA42D1.tmp" descr="C:\DOCUME~1\HETYCH~1\LOCALS~1\Temp\KrosPlus\radA42D1.tmp">
          <a:hlinkClick xmlns:r="http://schemas.openxmlformats.org/officeDocument/2006/relationships" r:id="rId1" tooltip="http://pro-rozpocty.cz/cs/software-a-data/kros-plus/"/>
          <a:extLst>
            <a:ext uri="{FF2B5EF4-FFF2-40B4-BE49-F238E27FC236}">
              <a16:creationId xmlns:a16="http://schemas.microsoft.com/office/drawing/2014/main" id="{67ABD3A1-D299-403D-9A02-D17666B306A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28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161925</xdr:colOff>
      <xdr:row>0</xdr:row>
      <xdr:rowOff>281414</xdr:rowOff>
    </xdr:to>
    <xdr:pic>
      <xdr:nvPicPr>
        <xdr:cNvPr id="2" name="radA42D1.tmp" descr="C:\DOCUME~1\HETYCH~1\LOCALS~1\Temp\KrosPlus\radA42D1.tmp">
          <a:hlinkClick xmlns:r="http://schemas.openxmlformats.org/officeDocument/2006/relationships" r:id="rId1" tooltip="http://pro-rozpocty.cz/cs/software-a-data/kros-plus/"/>
          <a:extLst>
            <a:ext uri="{FF2B5EF4-FFF2-40B4-BE49-F238E27FC236}">
              <a16:creationId xmlns:a16="http://schemas.microsoft.com/office/drawing/2014/main" id="{19961C1B-24A6-43B3-9232-D857EFC896B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161925</xdr:colOff>
      <xdr:row>1</xdr:row>
      <xdr:rowOff>3284</xdr:rowOff>
    </xdr:to>
    <xdr:pic>
      <xdr:nvPicPr>
        <xdr:cNvPr id="10457" name="rad01068.tmp" descr="C:\DOCUME~1\HETYCH~1\LOCALS~1\Temp\KrosPlus\rad01068.tmp">
          <a:hlinkClick xmlns:r="http://schemas.openxmlformats.org/officeDocument/2006/relationships" r:id="rId1" tooltip="http://pro-rozpocty.cz/cs/software-a-data/kros-plus/"/>
          <a:extLst>
            <a:ext uri="{FF2B5EF4-FFF2-40B4-BE49-F238E27FC236}">
              <a16:creationId xmlns:a16="http://schemas.microsoft.com/office/drawing/2014/main" id="{1B68AB94-CA78-49A5-A7FF-29E9F80FD79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CL112"/>
  <sheetViews>
    <sheetView showGridLines="0" tabSelected="1" zoomScale="115" zoomScaleNormal="115" workbookViewId="0">
      <pane ySplit="1" topLeftCell="A2" activePane="bottomLeft" state="frozenSplit"/>
      <selection activeCell="F151" sqref="F151:I151"/>
      <selection pane="bottomLeft" activeCell="AN8" sqref="AN8"/>
    </sheetView>
  </sheetViews>
  <sheetFormatPr defaultColWidth="10.6640625" defaultRowHeight="14.25" customHeight="1" x14ac:dyDescent="0.3"/>
  <cols>
    <col min="1" max="1" width="8.33203125" style="6" customWidth="1"/>
    <col min="2" max="2" width="1.6640625" style="6" customWidth="1"/>
    <col min="3" max="3" width="4.1640625" style="6" customWidth="1"/>
    <col min="4" max="9" width="2.5" style="6" customWidth="1"/>
    <col min="10" max="10" width="8.5" style="6" customWidth="1"/>
    <col min="11" max="31" width="2.5" style="6" customWidth="1"/>
    <col min="32" max="32" width="3" style="6" customWidth="1"/>
    <col min="33" max="33" width="2.5" style="6" customWidth="1"/>
    <col min="34" max="34" width="3.33203125" style="6" customWidth="1"/>
    <col min="35" max="35" width="2.5" style="6" customWidth="1"/>
    <col min="36" max="37" width="3.1640625" style="6" customWidth="1"/>
    <col min="38" max="38" width="7.83203125" style="6" customWidth="1"/>
    <col min="39" max="39" width="8.5" style="6" customWidth="1"/>
    <col min="40" max="40" width="13.33203125" style="6" customWidth="1"/>
    <col min="41" max="41" width="7.5" style="6" customWidth="1"/>
    <col min="42" max="42" width="4.1640625" style="6" customWidth="1"/>
    <col min="43" max="43" width="1.6640625" style="6" customWidth="1"/>
    <col min="44" max="44" width="9.83203125" style="6" customWidth="1"/>
    <col min="45" max="45" width="26.1640625" style="6" hidden="1" customWidth="1"/>
    <col min="46" max="46" width="14" style="6" hidden="1" customWidth="1"/>
    <col min="47" max="47" width="21.6640625" style="6" hidden="1" customWidth="1"/>
    <col min="48" max="48" width="16" style="6" hidden="1" customWidth="1"/>
    <col min="49" max="49" width="16.33203125" style="6" hidden="1" customWidth="1"/>
    <col min="50" max="50" width="15.5" style="6" hidden="1" customWidth="1"/>
    <col min="51" max="51" width="14.33203125" style="6" hidden="1" customWidth="1"/>
    <col min="52" max="52" width="6.83203125" style="6" hidden="1" customWidth="1"/>
    <col min="53" max="53" width="8.5" style="6" hidden="1" customWidth="1"/>
    <col min="54" max="54" width="12.6640625" style="6" hidden="1" customWidth="1"/>
    <col min="55" max="56" width="8" style="6" hidden="1" customWidth="1"/>
    <col min="57" max="57" width="66.5" style="6" customWidth="1"/>
    <col min="58" max="58" width="10.6640625" style="6" customWidth="1"/>
    <col min="59" max="59" width="10.6640625" style="6" hidden="1" customWidth="1"/>
    <col min="60" max="70" width="15.83203125" style="6" hidden="1" customWidth="1"/>
    <col min="71" max="89" width="10.6640625" style="6" hidden="1" customWidth="1"/>
    <col min="90" max="90" width="10.6640625" style="6" customWidth="1"/>
    <col min="91" max="16384" width="10.6640625" style="6"/>
  </cols>
  <sheetData>
    <row r="1" spans="1:73" s="5" customFormat="1" ht="22.5" customHeight="1" x14ac:dyDescent="0.3">
      <c r="A1" s="1">
        <v>2012</v>
      </c>
      <c r="B1" s="2"/>
      <c r="C1" s="2"/>
      <c r="D1" s="3" t="s">
        <v>0</v>
      </c>
      <c r="E1" s="2"/>
      <c r="F1" s="2"/>
      <c r="G1" s="2"/>
      <c r="H1" s="2"/>
      <c r="I1" s="2"/>
      <c r="J1" s="2"/>
      <c r="K1" s="4" t="s">
        <v>113</v>
      </c>
      <c r="L1" s="4"/>
      <c r="M1" s="4"/>
      <c r="N1" s="4"/>
      <c r="O1" s="4"/>
      <c r="P1" s="4"/>
      <c r="Q1" s="4"/>
      <c r="R1" s="4"/>
      <c r="S1" s="4"/>
      <c r="T1" s="2"/>
      <c r="U1" s="2"/>
      <c r="V1" s="2"/>
      <c r="W1" s="4" t="s">
        <v>114</v>
      </c>
      <c r="X1" s="4"/>
      <c r="Y1" s="4"/>
      <c r="Z1" s="4"/>
      <c r="AA1" s="4"/>
      <c r="AB1" s="4"/>
      <c r="AC1" s="4"/>
      <c r="AD1" s="4"/>
      <c r="AE1" s="4"/>
      <c r="AF1" s="4"/>
      <c r="AG1" s="2"/>
      <c r="AH1" s="2"/>
      <c r="BA1" s="1" t="s">
        <v>1</v>
      </c>
      <c r="BT1" s="1" t="s">
        <v>2</v>
      </c>
      <c r="BU1" s="1" t="s">
        <v>2</v>
      </c>
    </row>
    <row r="2" spans="1:73" ht="37.5" customHeight="1" x14ac:dyDescent="0.3">
      <c r="C2" s="295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R2" s="269" t="s">
        <v>3</v>
      </c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S2" s="7" t="s">
        <v>4</v>
      </c>
      <c r="BT2" s="7" t="s">
        <v>5</v>
      </c>
    </row>
    <row r="3" spans="1:73" ht="7.5" customHeight="1" x14ac:dyDescent="0.3"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10"/>
      <c r="BS3" s="7" t="s">
        <v>4</v>
      </c>
      <c r="BT3" s="7" t="s">
        <v>6</v>
      </c>
    </row>
    <row r="4" spans="1:73" ht="37.5" customHeight="1" x14ac:dyDescent="0.3">
      <c r="B4" s="11"/>
      <c r="C4" s="291" t="s">
        <v>7</v>
      </c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270"/>
      <c r="Q4" s="270"/>
      <c r="R4" s="270"/>
      <c r="S4" s="270"/>
      <c r="T4" s="270"/>
      <c r="U4" s="270"/>
      <c r="V4" s="270"/>
      <c r="W4" s="270"/>
      <c r="X4" s="270"/>
      <c r="Y4" s="270"/>
      <c r="Z4" s="270"/>
      <c r="AA4" s="270"/>
      <c r="AB4" s="270"/>
      <c r="AC4" s="270"/>
      <c r="AD4" s="270"/>
      <c r="AE4" s="270"/>
      <c r="AF4" s="270"/>
      <c r="AG4" s="270"/>
      <c r="AH4" s="270"/>
      <c r="AI4" s="270"/>
      <c r="AJ4" s="270"/>
      <c r="AK4" s="270"/>
      <c r="AL4" s="270"/>
      <c r="AM4" s="270"/>
      <c r="AN4" s="270"/>
      <c r="AO4" s="270"/>
      <c r="AP4" s="270"/>
      <c r="AQ4" s="12"/>
      <c r="AS4" s="13" t="s">
        <v>8</v>
      </c>
      <c r="BE4" s="14" t="s">
        <v>9</v>
      </c>
      <c r="BS4" s="7" t="s">
        <v>10</v>
      </c>
    </row>
    <row r="5" spans="1:73" ht="15" customHeight="1" x14ac:dyDescent="0.3">
      <c r="B5" s="11"/>
      <c r="D5" s="15" t="s">
        <v>11</v>
      </c>
      <c r="K5" s="287" t="s">
        <v>161</v>
      </c>
      <c r="L5" s="270"/>
      <c r="M5" s="270"/>
      <c r="N5" s="270"/>
      <c r="O5" s="270"/>
      <c r="P5" s="270"/>
      <c r="Q5" s="270"/>
      <c r="R5" s="270"/>
      <c r="S5" s="270"/>
      <c r="T5" s="270"/>
      <c r="U5" s="270"/>
      <c r="V5" s="270"/>
      <c r="W5" s="270"/>
      <c r="X5" s="270"/>
      <c r="Y5" s="270"/>
      <c r="Z5" s="270"/>
      <c r="AA5" s="270"/>
      <c r="AB5" s="270"/>
      <c r="AC5" s="270"/>
      <c r="AD5" s="270"/>
      <c r="AE5" s="270"/>
      <c r="AF5" s="270"/>
      <c r="AG5" s="270"/>
      <c r="AH5" s="270"/>
      <c r="AI5" s="270"/>
      <c r="AJ5" s="270"/>
      <c r="AK5" s="270"/>
      <c r="AL5" s="270"/>
      <c r="AM5" s="270"/>
      <c r="AN5" s="270"/>
      <c r="AO5" s="270"/>
      <c r="AQ5" s="12"/>
      <c r="BE5" s="286" t="s">
        <v>144</v>
      </c>
      <c r="BS5" s="7" t="s">
        <v>4</v>
      </c>
    </row>
    <row r="6" spans="1:73" ht="37.5" customHeight="1" x14ac:dyDescent="0.3">
      <c r="B6" s="11"/>
      <c r="D6" s="17" t="s">
        <v>12</v>
      </c>
      <c r="K6" s="288" t="s">
        <v>323</v>
      </c>
      <c r="L6" s="270"/>
      <c r="M6" s="270"/>
      <c r="N6" s="270"/>
      <c r="O6" s="270"/>
      <c r="P6" s="270"/>
      <c r="Q6" s="270"/>
      <c r="R6" s="270"/>
      <c r="S6" s="270"/>
      <c r="T6" s="270"/>
      <c r="U6" s="270"/>
      <c r="V6" s="270"/>
      <c r="W6" s="270"/>
      <c r="X6" s="270"/>
      <c r="Y6" s="270"/>
      <c r="Z6" s="270"/>
      <c r="AA6" s="270"/>
      <c r="AB6" s="270"/>
      <c r="AC6" s="270"/>
      <c r="AD6" s="270"/>
      <c r="AE6" s="270"/>
      <c r="AF6" s="270"/>
      <c r="AG6" s="270"/>
      <c r="AH6" s="270"/>
      <c r="AI6" s="270"/>
      <c r="AJ6" s="270"/>
      <c r="AK6" s="270"/>
      <c r="AL6" s="270"/>
      <c r="AM6" s="270"/>
      <c r="AN6" s="270"/>
      <c r="AO6" s="270"/>
      <c r="AQ6" s="12"/>
      <c r="BE6" s="270"/>
      <c r="BS6" s="7" t="s">
        <v>4</v>
      </c>
    </row>
    <row r="7" spans="1:73" ht="15" customHeight="1" x14ac:dyDescent="0.3">
      <c r="B7" s="11"/>
      <c r="D7" s="18" t="s">
        <v>13</v>
      </c>
      <c r="K7" s="287"/>
      <c r="L7" s="287"/>
      <c r="M7" s="287"/>
      <c r="N7" s="287"/>
      <c r="O7" s="287"/>
      <c r="P7" s="287"/>
      <c r="Q7" s="287"/>
      <c r="R7" s="287"/>
      <c r="S7" s="287"/>
      <c r="T7" s="287"/>
      <c r="U7" s="287"/>
      <c r="V7" s="287"/>
      <c r="W7" s="287"/>
      <c r="X7" s="287"/>
      <c r="Y7" s="287"/>
      <c r="Z7" s="287"/>
      <c r="AA7" s="287"/>
      <c r="AB7" s="287"/>
      <c r="AC7" s="287"/>
      <c r="AD7" s="287"/>
      <c r="AE7" s="287"/>
      <c r="AF7" s="287"/>
      <c r="AG7" s="287"/>
      <c r="AH7" s="287"/>
      <c r="AI7" s="287"/>
      <c r="AJ7" s="287"/>
      <c r="AK7" s="18" t="s">
        <v>14</v>
      </c>
      <c r="AN7" s="16"/>
      <c r="AQ7" s="12"/>
      <c r="BE7" s="270"/>
      <c r="BS7" s="7" t="s">
        <v>4</v>
      </c>
    </row>
    <row r="8" spans="1:73" ht="15" customHeight="1" x14ac:dyDescent="0.3">
      <c r="B8" s="11"/>
      <c r="D8" s="18" t="s">
        <v>15</v>
      </c>
      <c r="K8" s="287" t="s">
        <v>322</v>
      </c>
      <c r="L8" s="287"/>
      <c r="M8" s="287"/>
      <c r="N8" s="287"/>
      <c r="O8" s="287"/>
      <c r="P8" s="287"/>
      <c r="Q8" s="287"/>
      <c r="R8" s="287"/>
      <c r="S8" s="287"/>
      <c r="T8" s="287"/>
      <c r="U8" s="287"/>
      <c r="V8" s="287"/>
      <c r="W8" s="287"/>
      <c r="X8" s="287"/>
      <c r="Y8" s="287"/>
      <c r="Z8" s="287"/>
      <c r="AA8" s="287"/>
      <c r="AB8" s="287"/>
      <c r="AC8" s="287"/>
      <c r="AD8" s="287"/>
      <c r="AE8" s="287"/>
      <c r="AF8" s="287"/>
      <c r="AG8" s="287"/>
      <c r="AH8" s="287"/>
      <c r="AI8" s="287"/>
      <c r="AJ8" s="287"/>
      <c r="AK8" s="18" t="s">
        <v>16</v>
      </c>
      <c r="AN8" s="130">
        <v>44105</v>
      </c>
      <c r="AQ8" s="12"/>
      <c r="BE8" s="270"/>
      <c r="BS8" s="7" t="s">
        <v>4</v>
      </c>
    </row>
    <row r="9" spans="1:73" ht="15" customHeight="1" x14ac:dyDescent="0.3">
      <c r="B9" s="11"/>
      <c r="AQ9" s="12"/>
      <c r="BE9" s="270"/>
      <c r="BS9" s="7" t="s">
        <v>4</v>
      </c>
    </row>
    <row r="10" spans="1:73" ht="15" customHeight="1" x14ac:dyDescent="0.3">
      <c r="B10" s="11"/>
      <c r="D10" s="18" t="s">
        <v>17</v>
      </c>
      <c r="AK10" s="18" t="s">
        <v>18</v>
      </c>
      <c r="AN10" s="16">
        <v>60193531</v>
      </c>
      <c r="AQ10" s="12"/>
      <c r="BE10" s="270"/>
      <c r="BS10" s="7" t="s">
        <v>4</v>
      </c>
    </row>
    <row r="11" spans="1:73" ht="19.5" customHeight="1" x14ac:dyDescent="0.3">
      <c r="B11" s="11"/>
      <c r="E11" s="287" t="s">
        <v>320</v>
      </c>
      <c r="F11" s="287"/>
      <c r="G11" s="287"/>
      <c r="H11" s="287"/>
      <c r="I11" s="287"/>
      <c r="J11" s="287"/>
      <c r="K11" s="287"/>
      <c r="L11" s="287"/>
      <c r="M11" s="287"/>
      <c r="N11" s="287"/>
      <c r="O11" s="287"/>
      <c r="P11" s="287"/>
      <c r="Q11" s="287"/>
      <c r="R11" s="287"/>
      <c r="S11" s="287"/>
      <c r="T11" s="287"/>
      <c r="U11" s="287"/>
      <c r="V11" s="287"/>
      <c r="W11" s="287"/>
      <c r="X11" s="287"/>
      <c r="Y11" s="287"/>
      <c r="Z11" s="287"/>
      <c r="AA11" s="287"/>
      <c r="AB11" s="287"/>
      <c r="AC11" s="287"/>
      <c r="AD11" s="287"/>
      <c r="AE11" s="287"/>
      <c r="AF11" s="287"/>
      <c r="AG11" s="287"/>
      <c r="AH11" s="287"/>
      <c r="AI11" s="287"/>
      <c r="AJ11" s="287"/>
      <c r="AK11" s="18" t="s">
        <v>19</v>
      </c>
      <c r="AN11" s="16" t="s">
        <v>321</v>
      </c>
      <c r="AQ11" s="12"/>
      <c r="BE11" s="270"/>
      <c r="BS11" s="7" t="s">
        <v>4</v>
      </c>
    </row>
    <row r="12" spans="1:73" ht="7.5" customHeight="1" x14ac:dyDescent="0.3">
      <c r="B12" s="11"/>
      <c r="AQ12" s="12"/>
      <c r="BE12" s="270"/>
      <c r="BS12" s="7" t="s">
        <v>4</v>
      </c>
    </row>
    <row r="13" spans="1:73" ht="15" customHeight="1" x14ac:dyDescent="0.3">
      <c r="B13" s="11"/>
      <c r="D13" s="18" t="s">
        <v>20</v>
      </c>
      <c r="AK13" s="18" t="s">
        <v>18</v>
      </c>
      <c r="AN13" s="95" t="s">
        <v>21</v>
      </c>
      <c r="AQ13" s="12"/>
      <c r="BE13" s="270"/>
      <c r="BS13" s="7" t="s">
        <v>4</v>
      </c>
    </row>
    <row r="14" spans="1:73" ht="15.75" customHeight="1" x14ac:dyDescent="0.3">
      <c r="B14" s="11"/>
      <c r="E14" s="296" t="s">
        <v>21</v>
      </c>
      <c r="F14" s="297"/>
      <c r="G14" s="297"/>
      <c r="H14" s="297"/>
      <c r="I14" s="297"/>
      <c r="J14" s="297"/>
      <c r="K14" s="297"/>
      <c r="L14" s="297"/>
      <c r="M14" s="297"/>
      <c r="N14" s="297"/>
      <c r="O14" s="297"/>
      <c r="P14" s="297"/>
      <c r="Q14" s="297"/>
      <c r="R14" s="297"/>
      <c r="S14" s="297"/>
      <c r="T14" s="297"/>
      <c r="U14" s="297"/>
      <c r="V14" s="297"/>
      <c r="W14" s="297"/>
      <c r="X14" s="297"/>
      <c r="Y14" s="297"/>
      <c r="Z14" s="297"/>
      <c r="AA14" s="297"/>
      <c r="AB14" s="297"/>
      <c r="AC14" s="297"/>
      <c r="AD14" s="297"/>
      <c r="AE14" s="297"/>
      <c r="AF14" s="297"/>
      <c r="AG14" s="297"/>
      <c r="AH14" s="297"/>
      <c r="AI14" s="297"/>
      <c r="AJ14" s="297"/>
      <c r="AK14" s="18" t="s">
        <v>19</v>
      </c>
      <c r="AN14" s="95" t="s">
        <v>21</v>
      </c>
      <c r="AQ14" s="12"/>
      <c r="BE14" s="270"/>
      <c r="BS14" s="7" t="s">
        <v>4</v>
      </c>
    </row>
    <row r="15" spans="1:73" ht="7.5" customHeight="1" x14ac:dyDescent="0.3">
      <c r="B15" s="11"/>
      <c r="AQ15" s="12"/>
      <c r="BE15" s="270"/>
      <c r="BS15" s="7" t="s">
        <v>2</v>
      </c>
    </row>
    <row r="16" spans="1:73" ht="15" customHeight="1" x14ac:dyDescent="0.3">
      <c r="B16" s="11"/>
      <c r="D16" s="18" t="s">
        <v>22</v>
      </c>
      <c r="AK16" s="18" t="s">
        <v>18</v>
      </c>
      <c r="AN16" s="214" t="s">
        <v>319</v>
      </c>
      <c r="AQ16" s="12"/>
      <c r="BE16" s="270"/>
      <c r="BS16" s="7" t="s">
        <v>2</v>
      </c>
    </row>
    <row r="17" spans="2:71" ht="19.5" customHeight="1" x14ac:dyDescent="0.3">
      <c r="B17" s="11"/>
      <c r="E17" s="287" t="s">
        <v>317</v>
      </c>
      <c r="F17" s="287"/>
      <c r="G17" s="287"/>
      <c r="H17" s="287"/>
      <c r="I17" s="287"/>
      <c r="J17" s="287"/>
      <c r="K17" s="287"/>
      <c r="L17" s="287"/>
      <c r="M17" s="287"/>
      <c r="N17" s="287"/>
      <c r="O17" s="287"/>
      <c r="P17" s="287"/>
      <c r="Q17" s="287"/>
      <c r="R17" s="287"/>
      <c r="S17" s="287"/>
      <c r="T17" s="287"/>
      <c r="U17" s="287"/>
      <c r="V17" s="287"/>
      <c r="W17" s="287"/>
      <c r="X17" s="287"/>
      <c r="Y17" s="287"/>
      <c r="Z17" s="287"/>
      <c r="AA17" s="287"/>
      <c r="AB17" s="287"/>
      <c r="AC17" s="287"/>
      <c r="AD17" s="287"/>
      <c r="AE17" s="287"/>
      <c r="AF17" s="287"/>
      <c r="AG17" s="287"/>
      <c r="AH17" s="287"/>
      <c r="AI17" s="287"/>
      <c r="AJ17" s="287"/>
      <c r="AK17" s="18" t="s">
        <v>19</v>
      </c>
      <c r="AN17" s="16" t="s">
        <v>318</v>
      </c>
      <c r="AQ17" s="12"/>
      <c r="BE17" s="270"/>
      <c r="BS17" s="7" t="s">
        <v>2</v>
      </c>
    </row>
    <row r="18" spans="2:71" ht="7.5" customHeight="1" x14ac:dyDescent="0.3">
      <c r="B18" s="11"/>
      <c r="AQ18" s="12"/>
      <c r="BE18" s="270"/>
      <c r="BS18" s="7" t="s">
        <v>4</v>
      </c>
    </row>
    <row r="19" spans="2:71" ht="15" customHeight="1" x14ac:dyDescent="0.3">
      <c r="B19" s="11"/>
      <c r="D19" s="18" t="s">
        <v>23</v>
      </c>
      <c r="AK19" s="18" t="s">
        <v>18</v>
      </c>
      <c r="AN19" s="214" t="s">
        <v>319</v>
      </c>
      <c r="AQ19" s="12"/>
      <c r="BE19" s="270"/>
      <c r="BS19" s="7" t="s">
        <v>4</v>
      </c>
    </row>
    <row r="20" spans="2:71" ht="19.5" customHeight="1" x14ac:dyDescent="0.3">
      <c r="B20" s="11"/>
      <c r="E20" s="287" t="s">
        <v>317</v>
      </c>
      <c r="F20" s="287"/>
      <c r="G20" s="287"/>
      <c r="H20" s="287"/>
      <c r="I20" s="287"/>
      <c r="J20" s="287"/>
      <c r="K20" s="287"/>
      <c r="L20" s="287"/>
      <c r="M20" s="287"/>
      <c r="N20" s="287"/>
      <c r="O20" s="287"/>
      <c r="P20" s="287"/>
      <c r="Q20" s="287"/>
      <c r="R20" s="287"/>
      <c r="S20" s="287"/>
      <c r="T20" s="287"/>
      <c r="U20" s="287"/>
      <c r="V20" s="287"/>
      <c r="W20" s="287"/>
      <c r="X20" s="287"/>
      <c r="Y20" s="287"/>
      <c r="Z20" s="287"/>
      <c r="AA20" s="287"/>
      <c r="AB20" s="287"/>
      <c r="AC20" s="287"/>
      <c r="AD20" s="287"/>
      <c r="AE20" s="287"/>
      <c r="AF20" s="287"/>
      <c r="AG20" s="287"/>
      <c r="AH20" s="287"/>
      <c r="AI20" s="287"/>
      <c r="AJ20" s="287"/>
      <c r="AK20" s="18" t="s">
        <v>19</v>
      </c>
      <c r="AN20" s="208" t="s">
        <v>318</v>
      </c>
      <c r="AQ20" s="12"/>
      <c r="BE20" s="270"/>
    </row>
    <row r="21" spans="2:71" ht="7.5" customHeight="1" x14ac:dyDescent="0.3">
      <c r="B21" s="11"/>
      <c r="AQ21" s="12"/>
      <c r="BE21" s="270"/>
    </row>
    <row r="22" spans="2:71" ht="7.5" customHeight="1" x14ac:dyDescent="0.3">
      <c r="B22" s="11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Q22" s="12"/>
      <c r="BE22" s="270"/>
    </row>
    <row r="23" spans="2:71" ht="15" customHeight="1" x14ac:dyDescent="0.3">
      <c r="B23" s="11"/>
      <c r="D23" s="20" t="s">
        <v>24</v>
      </c>
      <c r="AK23" s="298">
        <f>ROUND($AG$87,2)</f>
        <v>0</v>
      </c>
      <c r="AL23" s="270"/>
      <c r="AM23" s="270"/>
      <c r="AN23" s="270"/>
      <c r="AO23" s="270"/>
      <c r="AQ23" s="12"/>
      <c r="BE23" s="270"/>
    </row>
    <row r="24" spans="2:71" ht="15" customHeight="1" x14ac:dyDescent="0.3">
      <c r="B24" s="11"/>
      <c r="D24" s="20" t="s">
        <v>25</v>
      </c>
      <c r="AK24" s="298">
        <f>ROUND($AG$100,2)</f>
        <v>0</v>
      </c>
      <c r="AL24" s="270"/>
      <c r="AM24" s="270"/>
      <c r="AN24" s="270"/>
      <c r="AO24" s="270"/>
      <c r="AQ24" s="12"/>
      <c r="BE24" s="270"/>
    </row>
    <row r="25" spans="2:71" s="7" customFormat="1" ht="7.5" customHeight="1" x14ac:dyDescent="0.3">
      <c r="B25" s="21"/>
      <c r="AQ25" s="22"/>
      <c r="BE25" s="267"/>
    </row>
    <row r="26" spans="2:71" s="7" customFormat="1" ht="27" customHeight="1" x14ac:dyDescent="0.3">
      <c r="B26" s="21"/>
      <c r="D26" s="23" t="s">
        <v>26</v>
      </c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99">
        <f>ROUND($AK$23+$AK$24,2)</f>
        <v>0</v>
      </c>
      <c r="AL26" s="300"/>
      <c r="AM26" s="300"/>
      <c r="AN26" s="300"/>
      <c r="AO26" s="300"/>
      <c r="AQ26" s="22"/>
      <c r="BE26" s="267"/>
    </row>
    <row r="27" spans="2:71" s="7" customFormat="1" ht="7.5" customHeight="1" x14ac:dyDescent="0.3">
      <c r="B27" s="21"/>
      <c r="AQ27" s="22"/>
      <c r="BE27" s="267"/>
    </row>
    <row r="28" spans="2:71" s="7" customFormat="1" ht="15" customHeight="1" x14ac:dyDescent="0.3">
      <c r="B28" s="25"/>
      <c r="D28" s="26" t="s">
        <v>27</v>
      </c>
      <c r="F28" s="26" t="s">
        <v>28</v>
      </c>
      <c r="L28" s="283">
        <v>0.21</v>
      </c>
      <c r="M28" s="284"/>
      <c r="N28" s="284"/>
      <c r="O28" s="284"/>
      <c r="T28" s="28" t="s">
        <v>29</v>
      </c>
      <c r="W28" s="285">
        <f>AK26</f>
        <v>0</v>
      </c>
      <c r="X28" s="284"/>
      <c r="Y28" s="284"/>
      <c r="Z28" s="284"/>
      <c r="AA28" s="284"/>
      <c r="AB28" s="284"/>
      <c r="AC28" s="284"/>
      <c r="AD28" s="284"/>
      <c r="AE28" s="284"/>
      <c r="AK28" s="285">
        <f>L28*W28</f>
        <v>0</v>
      </c>
      <c r="AL28" s="284"/>
      <c r="AM28" s="284"/>
      <c r="AN28" s="284"/>
      <c r="AO28" s="284"/>
      <c r="AQ28" s="29"/>
      <c r="BE28" s="284"/>
    </row>
    <row r="29" spans="2:71" s="7" customFormat="1" ht="15" customHeight="1" x14ac:dyDescent="0.3">
      <c r="B29" s="25"/>
      <c r="F29" s="26" t="s">
        <v>30</v>
      </c>
      <c r="L29" s="283">
        <v>0.15</v>
      </c>
      <c r="M29" s="284"/>
      <c r="N29" s="284"/>
      <c r="O29" s="284"/>
      <c r="T29" s="28" t="s">
        <v>29</v>
      </c>
      <c r="W29" s="285">
        <v>0</v>
      </c>
      <c r="X29" s="284"/>
      <c r="Y29" s="284"/>
      <c r="Z29" s="284"/>
      <c r="AA29" s="284"/>
      <c r="AB29" s="284"/>
      <c r="AC29" s="284"/>
      <c r="AD29" s="284"/>
      <c r="AE29" s="284"/>
      <c r="AK29" s="285">
        <v>0</v>
      </c>
      <c r="AL29" s="284"/>
      <c r="AM29" s="284"/>
      <c r="AN29" s="284"/>
      <c r="AO29" s="284"/>
      <c r="AQ29" s="29"/>
      <c r="BE29" s="284"/>
    </row>
    <row r="30" spans="2:71" s="7" customFormat="1" ht="15" hidden="1" customHeight="1" x14ac:dyDescent="0.3">
      <c r="B30" s="25"/>
      <c r="F30" s="26" t="s">
        <v>31</v>
      </c>
      <c r="L30" s="283">
        <v>0.21</v>
      </c>
      <c r="M30" s="284"/>
      <c r="N30" s="284"/>
      <c r="O30" s="284"/>
      <c r="T30" s="28" t="s">
        <v>29</v>
      </c>
      <c r="W30" s="285" t="e">
        <f>ROUND($BQ$87+SUM($CF$106:$CF$110),2)</f>
        <v>#REF!</v>
      </c>
      <c r="X30" s="284"/>
      <c r="Y30" s="284"/>
      <c r="Z30" s="284"/>
      <c r="AA30" s="284"/>
      <c r="AB30" s="284"/>
      <c r="AC30" s="284"/>
      <c r="AD30" s="284"/>
      <c r="AE30" s="284"/>
      <c r="AK30" s="285">
        <v>0</v>
      </c>
      <c r="AL30" s="284"/>
      <c r="AM30" s="284"/>
      <c r="AN30" s="284"/>
      <c r="AO30" s="284"/>
      <c r="AQ30" s="29"/>
      <c r="BE30" s="284"/>
    </row>
    <row r="31" spans="2:71" s="7" customFormat="1" ht="15" hidden="1" customHeight="1" x14ac:dyDescent="0.3">
      <c r="B31" s="25"/>
      <c r="F31" s="26" t="s">
        <v>32</v>
      </c>
      <c r="L31" s="283">
        <v>0.15</v>
      </c>
      <c r="M31" s="284"/>
      <c r="N31" s="284"/>
      <c r="O31" s="284"/>
      <c r="T31" s="28" t="s">
        <v>29</v>
      </c>
      <c r="W31" s="285" t="e">
        <f>ROUND($BR$87+SUM($CG$106:$CG$110),2)</f>
        <v>#REF!</v>
      </c>
      <c r="X31" s="284"/>
      <c r="Y31" s="284"/>
      <c r="Z31" s="284"/>
      <c r="AA31" s="284"/>
      <c r="AB31" s="284"/>
      <c r="AC31" s="284"/>
      <c r="AD31" s="284"/>
      <c r="AE31" s="284"/>
      <c r="AK31" s="285">
        <v>0</v>
      </c>
      <c r="AL31" s="284"/>
      <c r="AM31" s="284"/>
      <c r="AN31" s="284"/>
      <c r="AO31" s="284"/>
      <c r="AQ31" s="29"/>
      <c r="BE31" s="284"/>
    </row>
    <row r="32" spans="2:71" s="7" customFormat="1" ht="15" hidden="1" customHeight="1" x14ac:dyDescent="0.3">
      <c r="B32" s="25"/>
      <c r="F32" s="26" t="s">
        <v>33</v>
      </c>
      <c r="L32" s="283">
        <v>0</v>
      </c>
      <c r="M32" s="284"/>
      <c r="N32" s="284"/>
      <c r="O32" s="284"/>
      <c r="T32" s="28" t="s">
        <v>29</v>
      </c>
      <c r="W32" s="285" t="e">
        <f>ROUND($BS$87+SUM($CH$106:$CH$110),2)</f>
        <v>#REF!</v>
      </c>
      <c r="X32" s="284"/>
      <c r="Y32" s="284"/>
      <c r="Z32" s="284"/>
      <c r="AA32" s="284"/>
      <c r="AB32" s="284"/>
      <c r="AC32" s="284"/>
      <c r="AD32" s="284"/>
      <c r="AE32" s="284"/>
      <c r="AK32" s="285">
        <v>0</v>
      </c>
      <c r="AL32" s="284"/>
      <c r="AM32" s="284"/>
      <c r="AN32" s="284"/>
      <c r="AO32" s="284"/>
      <c r="AQ32" s="29"/>
      <c r="BE32" s="284"/>
    </row>
    <row r="33" spans="2:57" s="7" customFormat="1" ht="7.5" customHeight="1" x14ac:dyDescent="0.3">
      <c r="B33" s="21"/>
      <c r="AQ33" s="22"/>
      <c r="BE33" s="267"/>
    </row>
    <row r="34" spans="2:57" s="7" customFormat="1" ht="27" customHeight="1" x14ac:dyDescent="0.3">
      <c r="B34" s="21"/>
      <c r="C34" s="30"/>
      <c r="D34" s="31" t="s">
        <v>34</v>
      </c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3" t="s">
        <v>35</v>
      </c>
      <c r="U34" s="32"/>
      <c r="V34" s="32"/>
      <c r="W34" s="32"/>
      <c r="X34" s="289" t="s">
        <v>36</v>
      </c>
      <c r="Y34" s="274"/>
      <c r="Z34" s="274"/>
      <c r="AA34" s="274"/>
      <c r="AB34" s="274"/>
      <c r="AC34" s="32"/>
      <c r="AD34" s="32"/>
      <c r="AE34" s="32"/>
      <c r="AF34" s="32"/>
      <c r="AG34" s="32"/>
      <c r="AH34" s="32"/>
      <c r="AI34" s="32"/>
      <c r="AJ34" s="32"/>
      <c r="AK34" s="290">
        <f>ROUND(SUM($AK$26:$AK$32),2)</f>
        <v>0</v>
      </c>
      <c r="AL34" s="274"/>
      <c r="AM34" s="274"/>
      <c r="AN34" s="274"/>
      <c r="AO34" s="276"/>
      <c r="AP34" s="30"/>
      <c r="AQ34" s="22"/>
      <c r="BE34" s="267"/>
    </row>
    <row r="35" spans="2:57" s="7" customFormat="1" ht="15" customHeight="1" x14ac:dyDescent="0.3">
      <c r="B35" s="21"/>
      <c r="AQ35" s="22"/>
    </row>
    <row r="36" spans="2:57" ht="14.25" customHeight="1" x14ac:dyDescent="0.3">
      <c r="B36" s="11"/>
      <c r="AQ36" s="12"/>
    </row>
    <row r="37" spans="2:57" ht="14.25" customHeight="1" x14ac:dyDescent="0.3">
      <c r="B37" s="11"/>
      <c r="AQ37" s="12"/>
    </row>
    <row r="38" spans="2:57" ht="14.25" customHeight="1" x14ac:dyDescent="0.3">
      <c r="B38" s="11"/>
      <c r="AQ38" s="12"/>
    </row>
    <row r="39" spans="2:57" ht="14.25" customHeight="1" x14ac:dyDescent="0.3">
      <c r="B39" s="11"/>
      <c r="AQ39" s="12"/>
    </row>
    <row r="40" spans="2:57" ht="14.25" customHeight="1" x14ac:dyDescent="0.3">
      <c r="B40" s="11"/>
      <c r="AQ40" s="12"/>
    </row>
    <row r="41" spans="2:57" ht="14.25" customHeight="1" x14ac:dyDescent="0.3">
      <c r="B41" s="11"/>
      <c r="AQ41" s="12"/>
    </row>
    <row r="42" spans="2:57" ht="14.25" customHeight="1" x14ac:dyDescent="0.3">
      <c r="B42" s="11"/>
      <c r="AQ42" s="12"/>
    </row>
    <row r="43" spans="2:57" ht="14.25" customHeight="1" x14ac:dyDescent="0.3">
      <c r="B43" s="11"/>
      <c r="AQ43" s="12"/>
    </row>
    <row r="44" spans="2:57" ht="14.25" customHeight="1" x14ac:dyDescent="0.3">
      <c r="B44" s="11"/>
      <c r="AQ44" s="12"/>
    </row>
    <row r="45" spans="2:57" ht="14.25" customHeight="1" x14ac:dyDescent="0.3">
      <c r="B45" s="11"/>
      <c r="AQ45" s="12"/>
    </row>
    <row r="46" spans="2:57" ht="14.25" customHeight="1" x14ac:dyDescent="0.3">
      <c r="B46" s="11"/>
      <c r="AQ46" s="12"/>
    </row>
    <row r="47" spans="2:57" ht="14.25" customHeight="1" x14ac:dyDescent="0.3">
      <c r="B47" s="11"/>
      <c r="AQ47" s="12"/>
    </row>
    <row r="48" spans="2:57" ht="14.25" customHeight="1" x14ac:dyDescent="0.3">
      <c r="B48" s="11"/>
      <c r="AQ48" s="12"/>
    </row>
    <row r="49" spans="2:43" s="7" customFormat="1" ht="15.75" customHeight="1" x14ac:dyDescent="0.3">
      <c r="B49" s="21"/>
      <c r="D49" s="34" t="s">
        <v>37</v>
      </c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6"/>
      <c r="AC49" s="34" t="s">
        <v>38</v>
      </c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6"/>
      <c r="AQ49" s="22"/>
    </row>
    <row r="50" spans="2:43" ht="14.25" customHeight="1" x14ac:dyDescent="0.3">
      <c r="B50" s="11"/>
      <c r="D50" s="37"/>
      <c r="Z50" s="38"/>
      <c r="AC50" s="37"/>
      <c r="AO50" s="38"/>
      <c r="AQ50" s="12"/>
    </row>
    <row r="51" spans="2:43" ht="14.25" customHeight="1" x14ac:dyDescent="0.3">
      <c r="B51" s="11"/>
      <c r="D51" s="37"/>
      <c r="Z51" s="38"/>
      <c r="AC51" s="37"/>
      <c r="AO51" s="38"/>
      <c r="AQ51" s="12"/>
    </row>
    <row r="52" spans="2:43" ht="14.25" customHeight="1" x14ac:dyDescent="0.3">
      <c r="B52" s="11"/>
      <c r="D52" s="37"/>
      <c r="Z52" s="38"/>
      <c r="AC52" s="37"/>
      <c r="AO52" s="38"/>
      <c r="AQ52" s="12"/>
    </row>
    <row r="53" spans="2:43" ht="14.25" customHeight="1" x14ac:dyDescent="0.3">
      <c r="B53" s="11"/>
      <c r="D53" s="37"/>
      <c r="Z53" s="38"/>
      <c r="AC53" s="37"/>
      <c r="AO53" s="38"/>
      <c r="AQ53" s="12"/>
    </row>
    <row r="54" spans="2:43" ht="14.25" customHeight="1" x14ac:dyDescent="0.3">
      <c r="B54" s="11"/>
      <c r="D54" s="37"/>
      <c r="Z54" s="38"/>
      <c r="AC54" s="37"/>
      <c r="AO54" s="38"/>
      <c r="AQ54" s="12"/>
    </row>
    <row r="55" spans="2:43" ht="14.25" customHeight="1" x14ac:dyDescent="0.3">
      <c r="B55" s="11"/>
      <c r="D55" s="37"/>
      <c r="Z55" s="38"/>
      <c r="AC55" s="37"/>
      <c r="AO55" s="38"/>
      <c r="AQ55" s="12"/>
    </row>
    <row r="56" spans="2:43" ht="14.25" customHeight="1" x14ac:dyDescent="0.3">
      <c r="B56" s="11"/>
      <c r="D56" s="37"/>
      <c r="Z56" s="38"/>
      <c r="AC56" s="37"/>
      <c r="AO56" s="38"/>
      <c r="AQ56" s="12"/>
    </row>
    <row r="57" spans="2:43" ht="14.25" customHeight="1" x14ac:dyDescent="0.3">
      <c r="B57" s="11"/>
      <c r="D57" s="37"/>
      <c r="Z57" s="38"/>
      <c r="AC57" s="37"/>
      <c r="AO57" s="38"/>
      <c r="AQ57" s="12"/>
    </row>
    <row r="58" spans="2:43" s="7" customFormat="1" ht="15.75" customHeight="1" x14ac:dyDescent="0.3">
      <c r="B58" s="21"/>
      <c r="D58" s="39" t="s">
        <v>39</v>
      </c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1" t="s">
        <v>40</v>
      </c>
      <c r="S58" s="40"/>
      <c r="T58" s="40"/>
      <c r="U58" s="40"/>
      <c r="V58" s="40"/>
      <c r="W58" s="40"/>
      <c r="X58" s="40"/>
      <c r="Y58" s="40"/>
      <c r="Z58" s="42"/>
      <c r="AC58" s="39" t="s">
        <v>39</v>
      </c>
      <c r="AD58" s="40"/>
      <c r="AE58" s="40"/>
      <c r="AF58" s="40"/>
      <c r="AG58" s="40"/>
      <c r="AH58" s="40"/>
      <c r="AI58" s="40"/>
      <c r="AJ58" s="40"/>
      <c r="AK58" s="40"/>
      <c r="AL58" s="40"/>
      <c r="AM58" s="41" t="s">
        <v>40</v>
      </c>
      <c r="AN58" s="40"/>
      <c r="AO58" s="42"/>
      <c r="AQ58" s="22"/>
    </row>
    <row r="59" spans="2:43" ht="14.25" customHeight="1" x14ac:dyDescent="0.3">
      <c r="B59" s="11"/>
      <c r="AQ59" s="12"/>
    </row>
    <row r="60" spans="2:43" s="7" customFormat="1" ht="15.75" customHeight="1" x14ac:dyDescent="0.3">
      <c r="B60" s="21"/>
      <c r="D60" s="34" t="s">
        <v>41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6"/>
      <c r="AC60" s="34" t="s">
        <v>42</v>
      </c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6"/>
      <c r="AQ60" s="22"/>
    </row>
    <row r="61" spans="2:43" ht="14.25" customHeight="1" x14ac:dyDescent="0.3">
      <c r="B61" s="11"/>
      <c r="D61" s="37"/>
      <c r="Z61" s="38"/>
      <c r="AC61" s="37"/>
      <c r="AO61" s="38"/>
      <c r="AQ61" s="12"/>
    </row>
    <row r="62" spans="2:43" ht="14.25" customHeight="1" x14ac:dyDescent="0.3">
      <c r="B62" s="11"/>
      <c r="D62" s="37"/>
      <c r="Z62" s="38"/>
      <c r="AC62" s="37"/>
      <c r="AO62" s="38"/>
      <c r="AQ62" s="12"/>
    </row>
    <row r="63" spans="2:43" ht="14.25" customHeight="1" x14ac:dyDescent="0.3">
      <c r="B63" s="11"/>
      <c r="D63" s="37"/>
      <c r="Z63" s="38"/>
      <c r="AC63" s="37"/>
      <c r="AO63" s="38"/>
      <c r="AQ63" s="12"/>
    </row>
    <row r="64" spans="2:43" ht="14.25" customHeight="1" x14ac:dyDescent="0.3">
      <c r="B64" s="11"/>
      <c r="D64" s="37"/>
      <c r="Z64" s="38"/>
      <c r="AC64" s="37"/>
      <c r="AO64" s="38"/>
      <c r="AQ64" s="12"/>
    </row>
    <row r="65" spans="2:43" ht="14.25" customHeight="1" x14ac:dyDescent="0.3">
      <c r="B65" s="11"/>
      <c r="D65" s="37"/>
      <c r="Z65" s="38"/>
      <c r="AC65" s="37"/>
      <c r="AO65" s="38"/>
      <c r="AQ65" s="12"/>
    </row>
    <row r="66" spans="2:43" ht="14.25" customHeight="1" x14ac:dyDescent="0.3">
      <c r="B66" s="11"/>
      <c r="D66" s="37"/>
      <c r="Z66" s="38"/>
      <c r="AC66" s="37"/>
      <c r="AO66" s="38"/>
      <c r="AQ66" s="12"/>
    </row>
    <row r="67" spans="2:43" ht="14.25" customHeight="1" x14ac:dyDescent="0.3">
      <c r="B67" s="11"/>
      <c r="D67" s="37"/>
      <c r="Z67" s="38"/>
      <c r="AC67" s="37"/>
      <c r="AO67" s="38"/>
      <c r="AQ67" s="12"/>
    </row>
    <row r="68" spans="2:43" ht="14.25" customHeight="1" x14ac:dyDescent="0.3">
      <c r="B68" s="11"/>
      <c r="D68" s="37"/>
      <c r="Z68" s="38"/>
      <c r="AC68" s="37"/>
      <c r="AO68" s="38"/>
      <c r="AQ68" s="12"/>
    </row>
    <row r="69" spans="2:43" s="7" customFormat="1" ht="15.75" customHeight="1" x14ac:dyDescent="0.3">
      <c r="B69" s="21"/>
      <c r="D69" s="39" t="s">
        <v>39</v>
      </c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1" t="s">
        <v>40</v>
      </c>
      <c r="S69" s="40"/>
      <c r="T69" s="40"/>
      <c r="U69" s="40"/>
      <c r="V69" s="40"/>
      <c r="W69" s="40"/>
      <c r="X69" s="40"/>
      <c r="Y69" s="40"/>
      <c r="Z69" s="42"/>
      <c r="AC69" s="39" t="s">
        <v>39</v>
      </c>
      <c r="AD69" s="40"/>
      <c r="AE69" s="40"/>
      <c r="AF69" s="40"/>
      <c r="AG69" s="40"/>
      <c r="AH69" s="40"/>
      <c r="AI69" s="40"/>
      <c r="AJ69" s="40"/>
      <c r="AK69" s="40"/>
      <c r="AL69" s="40"/>
      <c r="AM69" s="41" t="s">
        <v>40</v>
      </c>
      <c r="AN69" s="40"/>
      <c r="AO69" s="42"/>
      <c r="AQ69" s="22"/>
    </row>
    <row r="70" spans="2:43" s="7" customFormat="1" ht="7.5" customHeight="1" x14ac:dyDescent="0.3">
      <c r="B70" s="21"/>
      <c r="AQ70" s="22"/>
    </row>
    <row r="71" spans="2:43" s="7" customFormat="1" ht="7.5" customHeight="1" x14ac:dyDescent="0.3">
      <c r="B71" s="43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5"/>
    </row>
    <row r="75" spans="2:43" s="7" customFormat="1" ht="7.5" customHeight="1" x14ac:dyDescent="0.3">
      <c r="B75" s="46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47"/>
      <c r="AO75" s="47"/>
      <c r="AP75" s="47"/>
      <c r="AQ75" s="48"/>
    </row>
    <row r="76" spans="2:43" s="7" customFormat="1" ht="37.5" customHeight="1" x14ac:dyDescent="0.3">
      <c r="B76" s="21"/>
      <c r="C76" s="291" t="s">
        <v>43</v>
      </c>
      <c r="D76" s="267"/>
      <c r="E76" s="267"/>
      <c r="F76" s="267"/>
      <c r="G76" s="267"/>
      <c r="H76" s="267"/>
      <c r="I76" s="267"/>
      <c r="J76" s="267"/>
      <c r="K76" s="267"/>
      <c r="L76" s="267"/>
      <c r="M76" s="267"/>
      <c r="N76" s="267"/>
      <c r="O76" s="267"/>
      <c r="P76" s="267"/>
      <c r="Q76" s="267"/>
      <c r="R76" s="267"/>
      <c r="S76" s="267"/>
      <c r="T76" s="267"/>
      <c r="U76" s="267"/>
      <c r="V76" s="267"/>
      <c r="W76" s="267"/>
      <c r="X76" s="267"/>
      <c r="Y76" s="267"/>
      <c r="Z76" s="267"/>
      <c r="AA76" s="267"/>
      <c r="AB76" s="267"/>
      <c r="AC76" s="267"/>
      <c r="AD76" s="267"/>
      <c r="AE76" s="267"/>
      <c r="AF76" s="267"/>
      <c r="AG76" s="267"/>
      <c r="AH76" s="267"/>
      <c r="AI76" s="267"/>
      <c r="AJ76" s="267"/>
      <c r="AK76" s="267"/>
      <c r="AL76" s="267"/>
      <c r="AM76" s="267"/>
      <c r="AN76" s="267"/>
      <c r="AO76" s="267"/>
      <c r="AP76" s="267"/>
      <c r="AQ76" s="22"/>
    </row>
    <row r="77" spans="2:43" s="16" customFormat="1" ht="15" customHeight="1" x14ac:dyDescent="0.3">
      <c r="B77" s="49"/>
      <c r="C77" s="18" t="s">
        <v>11</v>
      </c>
      <c r="L77" s="16" t="str">
        <f>$K$5</f>
        <v>-</v>
      </c>
      <c r="AQ77" s="50"/>
    </row>
    <row r="78" spans="2:43" s="51" customFormat="1" ht="37.5" customHeight="1" x14ac:dyDescent="0.3">
      <c r="B78" s="52"/>
      <c r="C78" s="51" t="s">
        <v>12</v>
      </c>
      <c r="L78" s="292" t="str">
        <f>$K$6</f>
        <v>Instalace FVE pro vlastní spotřebu elektřiny ve společnosti ČEPRO, a.s. v areálu Hněvice</v>
      </c>
      <c r="M78" s="267"/>
      <c r="N78" s="267"/>
      <c r="O78" s="267"/>
      <c r="P78" s="267"/>
      <c r="Q78" s="267"/>
      <c r="R78" s="267"/>
      <c r="S78" s="267"/>
      <c r="T78" s="267"/>
      <c r="U78" s="267"/>
      <c r="V78" s="267"/>
      <c r="W78" s="267"/>
      <c r="X78" s="267"/>
      <c r="Y78" s="267"/>
      <c r="Z78" s="267"/>
      <c r="AA78" s="267"/>
      <c r="AB78" s="267"/>
      <c r="AC78" s="267"/>
      <c r="AD78" s="267"/>
      <c r="AE78" s="267"/>
      <c r="AF78" s="267"/>
      <c r="AG78" s="267"/>
      <c r="AH78" s="267"/>
      <c r="AI78" s="267"/>
      <c r="AJ78" s="267"/>
      <c r="AK78" s="267"/>
      <c r="AL78" s="267"/>
      <c r="AM78" s="267"/>
      <c r="AN78" s="267"/>
      <c r="AO78" s="267"/>
      <c r="AQ78" s="53"/>
    </row>
    <row r="79" spans="2:43" s="7" customFormat="1" ht="7.5" customHeight="1" x14ac:dyDescent="0.3">
      <c r="B79" s="21"/>
      <c r="AQ79" s="22"/>
    </row>
    <row r="80" spans="2:43" s="7" customFormat="1" ht="28.5" customHeight="1" x14ac:dyDescent="0.3">
      <c r="B80" s="21"/>
      <c r="C80" s="18" t="s">
        <v>15</v>
      </c>
      <c r="L80" s="294" t="str">
        <f>IF($K$8="","",$K$8)</f>
        <v>Areál skladu ČEPRO, a.s. - Hněvice 62, 411 08 Štětí, Hněvice</v>
      </c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I80" s="18" t="s">
        <v>16</v>
      </c>
      <c r="AM80" s="293">
        <f>IF($AN$8="","",$AN$8)</f>
        <v>44105</v>
      </c>
      <c r="AN80" s="293"/>
      <c r="AQ80" s="22"/>
    </row>
    <row r="81" spans="1:90" s="7" customFormat="1" ht="7.5" customHeight="1" x14ac:dyDescent="0.3">
      <c r="B81" s="21"/>
      <c r="AQ81" s="22"/>
    </row>
    <row r="82" spans="1:90" s="7" customFormat="1" ht="18.75" customHeight="1" x14ac:dyDescent="0.3">
      <c r="B82" s="21"/>
      <c r="C82" s="18" t="s">
        <v>17</v>
      </c>
      <c r="L82" s="16" t="str">
        <f>IF($E$11="","",$E$11)</f>
        <v>ČEPRO, a.s., Dělnická 213/12, Holešovice, 170 00 Praha 7</v>
      </c>
      <c r="AI82" s="18" t="s">
        <v>22</v>
      </c>
      <c r="AM82" s="287" t="str">
        <f>IF($E$17="","",$E$17)</f>
        <v>YOUNG4ENERGY s.r.o.</v>
      </c>
      <c r="AN82" s="267"/>
      <c r="AO82" s="267"/>
      <c r="AP82" s="267"/>
      <c r="AQ82" s="22"/>
      <c r="BH82" s="277" t="s">
        <v>44</v>
      </c>
      <c r="BI82" s="278"/>
      <c r="BJ82" s="278"/>
      <c r="BK82" s="278"/>
      <c r="BL82" s="278"/>
      <c r="BM82" s="278"/>
      <c r="BN82" s="278"/>
      <c r="BO82" s="278"/>
      <c r="BP82" s="278"/>
      <c r="BQ82" s="278"/>
      <c r="BR82" s="278"/>
      <c r="BS82" s="36"/>
    </row>
    <row r="83" spans="1:90" s="7" customFormat="1" ht="15.75" customHeight="1" x14ac:dyDescent="0.3">
      <c r="B83" s="21"/>
      <c r="C83" s="18" t="s">
        <v>20</v>
      </c>
      <c r="L83" s="16" t="str">
        <f>IF($E$14="Vyplň údaj","",$E$14)</f>
        <v/>
      </c>
      <c r="AI83" s="18" t="s">
        <v>23</v>
      </c>
      <c r="AM83" s="287" t="str">
        <f>IF($E$20="","",$E$20)</f>
        <v>YOUNG4ENERGY s.r.o.</v>
      </c>
      <c r="AN83" s="267"/>
      <c r="AO83" s="267"/>
      <c r="AP83" s="267"/>
      <c r="AQ83" s="22"/>
      <c r="BH83" s="279"/>
      <c r="BI83" s="280"/>
      <c r="BJ83" s="280"/>
      <c r="BK83" s="280"/>
      <c r="BL83" s="280"/>
      <c r="BM83" s="280"/>
      <c r="BN83" s="280"/>
      <c r="BO83" s="280"/>
      <c r="BP83" s="280"/>
      <c r="BQ83" s="280"/>
      <c r="BR83" s="280"/>
      <c r="BS83" s="54"/>
    </row>
    <row r="84" spans="1:90" s="7" customFormat="1" ht="12" customHeight="1" x14ac:dyDescent="0.3">
      <c r="B84" s="21"/>
      <c r="AQ84" s="22"/>
      <c r="BH84" s="281"/>
      <c r="BI84" s="282"/>
      <c r="BJ84" s="282"/>
      <c r="BK84" s="282"/>
      <c r="BL84" s="282"/>
      <c r="BM84" s="282"/>
      <c r="BN84" s="282"/>
      <c r="BO84" s="282"/>
      <c r="BP84" s="282"/>
      <c r="BQ84" s="282"/>
      <c r="BR84" s="282"/>
      <c r="BS84" s="54"/>
    </row>
    <row r="85" spans="1:90" s="7" customFormat="1" ht="30" customHeight="1" x14ac:dyDescent="0.3">
      <c r="B85" s="21"/>
      <c r="C85" s="273" t="s">
        <v>45</v>
      </c>
      <c r="D85" s="274"/>
      <c r="E85" s="274"/>
      <c r="F85" s="274"/>
      <c r="G85" s="274"/>
      <c r="H85" s="32"/>
      <c r="I85" s="275" t="s">
        <v>46</v>
      </c>
      <c r="J85" s="274"/>
      <c r="K85" s="274"/>
      <c r="L85" s="274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5" t="s">
        <v>47</v>
      </c>
      <c r="AH85" s="274"/>
      <c r="AI85" s="274"/>
      <c r="AJ85" s="274"/>
      <c r="AK85" s="274"/>
      <c r="AL85" s="274"/>
      <c r="AM85" s="274"/>
      <c r="AN85" s="275" t="s">
        <v>48</v>
      </c>
      <c r="AO85" s="274"/>
      <c r="AP85" s="276"/>
      <c r="AQ85" s="22"/>
      <c r="BH85" s="55" t="s">
        <v>49</v>
      </c>
      <c r="BI85" s="56" t="s">
        <v>50</v>
      </c>
      <c r="BJ85" s="56" t="s">
        <v>51</v>
      </c>
      <c r="BK85" s="56" t="s">
        <v>52</v>
      </c>
      <c r="BL85" s="56" t="s">
        <v>53</v>
      </c>
      <c r="BM85" s="56" t="s">
        <v>54</v>
      </c>
      <c r="BN85" s="56" t="s">
        <v>55</v>
      </c>
      <c r="BO85" s="56" t="s">
        <v>56</v>
      </c>
      <c r="BP85" s="56" t="s">
        <v>57</v>
      </c>
      <c r="BQ85" s="56" t="s">
        <v>58</v>
      </c>
      <c r="BR85" s="56" t="s">
        <v>59</v>
      </c>
      <c r="BS85" s="57" t="s">
        <v>60</v>
      </c>
    </row>
    <row r="86" spans="1:90" s="7" customFormat="1" ht="12" customHeight="1" x14ac:dyDescent="0.3">
      <c r="B86" s="21"/>
      <c r="AQ86" s="22"/>
      <c r="BE86" s="196"/>
      <c r="BH86" s="58"/>
      <c r="BI86" s="35"/>
      <c r="BJ86" s="35"/>
      <c r="BK86" s="35"/>
      <c r="BL86" s="35"/>
      <c r="BM86" s="35"/>
      <c r="BN86" s="35"/>
      <c r="BO86" s="35"/>
      <c r="BP86" s="35"/>
      <c r="BQ86" s="35"/>
      <c r="BR86" s="35"/>
      <c r="BS86" s="36"/>
    </row>
    <row r="87" spans="1:90" s="51" customFormat="1" ht="33" customHeight="1" x14ac:dyDescent="0.3">
      <c r="B87" s="52"/>
      <c r="C87" s="59" t="s">
        <v>61</v>
      </c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  <c r="AB87" s="59"/>
      <c r="AC87" s="59"/>
      <c r="AD87" s="59"/>
      <c r="AE87" s="59"/>
      <c r="AF87" s="59"/>
      <c r="AG87" s="271">
        <f>ROUND($AL$88+$AL$89+AL90+AL91+AL92+AL98+AL99+AL93+AL94+AL95+AL96+AL97,2)</f>
        <v>0</v>
      </c>
      <c r="AH87" s="272"/>
      <c r="AI87" s="272"/>
      <c r="AJ87" s="272"/>
      <c r="AK87" s="272"/>
      <c r="AL87" s="272"/>
      <c r="AM87" s="272"/>
      <c r="AN87" s="271">
        <f>ROUND(SUM(AN88:AP99),2)</f>
        <v>0</v>
      </c>
      <c r="AO87" s="272"/>
      <c r="AP87" s="272"/>
      <c r="AQ87" s="53"/>
      <c r="BE87" s="195"/>
      <c r="BH87" s="60" t="e">
        <f>ROUND($BH$88+#REF!+#REF!+#REF!+$BH$101,2)</f>
        <v>#REF!</v>
      </c>
      <c r="BI87" s="61" t="e">
        <f>ROUND(SUM($BK$87:$BL$87),2)</f>
        <v>#REF!</v>
      </c>
      <c r="BJ87" s="62" t="e">
        <f>ROUND($BJ$88+#REF!+#REF!+#REF!+$BJ$101,5)</f>
        <v>#REF!</v>
      </c>
      <c r="BK87" s="61" t="e">
        <f>ROUND($BO$87*$L$28,2)</f>
        <v>#REF!</v>
      </c>
      <c r="BL87" s="61" t="e">
        <f>ROUND($BP$87*$L$29,2)</f>
        <v>#REF!</v>
      </c>
      <c r="BM87" s="61" t="e">
        <f>ROUND($BQ$87*$L$28,2)</f>
        <v>#REF!</v>
      </c>
      <c r="BN87" s="61" t="e">
        <f>ROUND($BR$87*$L$29,2)</f>
        <v>#REF!</v>
      </c>
      <c r="BO87" s="61" t="e">
        <f>ROUND($BO$88+#REF!+#REF!+#REF!+$BO$101,2)</f>
        <v>#REF!</v>
      </c>
      <c r="BP87" s="61" t="e">
        <f>ROUND($BP$88+#REF!+#REF!+#REF!+$BP$101,2)</f>
        <v>#REF!</v>
      </c>
      <c r="BQ87" s="61" t="e">
        <f>ROUND($BQ$88+#REF!+#REF!+#REF!+$BQ$101,2)</f>
        <v>#REF!</v>
      </c>
      <c r="BR87" s="61" t="e">
        <f>ROUND($BR$88+#REF!+#REF!+#REF!+$BR$101,2)</f>
        <v>#REF!</v>
      </c>
      <c r="BS87" s="63" t="e">
        <f>ROUND($BS$88+#REF!+#REF!+#REF!+$BS$101,2)</f>
        <v>#REF!</v>
      </c>
      <c r="BT87" s="51" t="s">
        <v>63</v>
      </c>
      <c r="BU87" s="64" t="s">
        <v>64</v>
      </c>
      <c r="BV87" s="51" t="s">
        <v>65</v>
      </c>
      <c r="BW87" s="51" t="s">
        <v>66</v>
      </c>
      <c r="BX87" s="51" t="s">
        <v>67</v>
      </c>
    </row>
    <row r="88" spans="1:90" s="65" customFormat="1" ht="39.950000000000003" customHeight="1" x14ac:dyDescent="0.3">
      <c r="A88" s="151" t="s">
        <v>115</v>
      </c>
      <c r="B88" s="66"/>
      <c r="C88" s="67"/>
      <c r="D88" s="258" t="s">
        <v>451</v>
      </c>
      <c r="E88" s="259"/>
      <c r="F88" s="259"/>
      <c r="G88" s="259"/>
      <c r="H88" s="259"/>
      <c r="I88" s="67"/>
      <c r="J88" s="260" t="s">
        <v>329</v>
      </c>
      <c r="K88" s="260"/>
      <c r="L88" s="260"/>
      <c r="M88" s="260"/>
      <c r="N88" s="260"/>
      <c r="O88" s="260"/>
      <c r="P88" s="260"/>
      <c r="Q88" s="260"/>
      <c r="R88" s="260"/>
      <c r="S88" s="260"/>
      <c r="T88" s="260"/>
      <c r="U88" s="260"/>
      <c r="V88" s="260"/>
      <c r="W88" s="260"/>
      <c r="X88" s="260"/>
      <c r="Y88" s="260"/>
      <c r="Z88" s="260"/>
      <c r="AA88" s="260"/>
      <c r="AB88" s="260"/>
      <c r="AC88" s="260"/>
      <c r="AD88" s="260"/>
      <c r="AE88" s="260"/>
      <c r="AF88" s="260"/>
      <c r="AG88" s="260"/>
      <c r="AH88" s="260"/>
      <c r="AI88" s="260"/>
      <c r="AJ88" s="260"/>
      <c r="AK88" s="127"/>
      <c r="AL88" s="261">
        <f>'SO01'!$M$27</f>
        <v>0</v>
      </c>
      <c r="AM88" s="261"/>
      <c r="AN88" s="261">
        <f>'SO01'!L35</f>
        <v>0</v>
      </c>
      <c r="AO88" s="262"/>
      <c r="AP88" s="262"/>
      <c r="AQ88" s="68"/>
      <c r="BE88" s="194"/>
      <c r="BH88" s="69" t="e">
        <f>ROUND(SUM($BH$89:$BH$89),2)</f>
        <v>#REF!</v>
      </c>
      <c r="BI88" s="70">
        <f>ROUND(SUM($BK$88:$BL$88),2)</f>
        <v>0</v>
      </c>
      <c r="BJ88" s="71" t="e">
        <f>ROUND(SUM($BJ$89:$BJ$89),5)</f>
        <v>#REF!</v>
      </c>
      <c r="BK88" s="70">
        <f>ROUND($BO$88*$L$28,2)</f>
        <v>0</v>
      </c>
      <c r="BL88" s="70">
        <f>ROUND($BP$88*$L$29,2)</f>
        <v>0</v>
      </c>
      <c r="BM88" s="70">
        <f>ROUND($BQ$88*$L$28,2)</f>
        <v>0</v>
      </c>
      <c r="BN88" s="70">
        <f>ROUND($BR$88*$L$29,2)</f>
        <v>0</v>
      </c>
      <c r="BO88" s="70">
        <f>ROUND(SUM($BO$89:$BO$89),2)</f>
        <v>0</v>
      </c>
      <c r="BP88" s="70">
        <f>ROUND(SUM($BP$89:$BP$89),2)</f>
        <v>0</v>
      </c>
      <c r="BQ88" s="70">
        <f>ROUND(SUM($BQ$89:$BQ$89),2)</f>
        <v>0</v>
      </c>
      <c r="BR88" s="70">
        <f>ROUND(SUM($BR$89:$BR$89),2)</f>
        <v>0</v>
      </c>
      <c r="BS88" s="72">
        <f>ROUND(SUM($BS$89:$BS$89),2)</f>
        <v>0</v>
      </c>
      <c r="BT88" s="65" t="s">
        <v>68</v>
      </c>
      <c r="BU88" s="65" t="s">
        <v>64</v>
      </c>
      <c r="BV88" s="65" t="s">
        <v>65</v>
      </c>
      <c r="BW88" s="65" t="s">
        <v>69</v>
      </c>
      <c r="BX88" s="65" t="s">
        <v>66</v>
      </c>
    </row>
    <row r="89" spans="1:90" s="76" customFormat="1" ht="39.950000000000003" customHeight="1" x14ac:dyDescent="0.3">
      <c r="A89" s="151" t="s">
        <v>115</v>
      </c>
      <c r="B89" s="73"/>
      <c r="C89" s="74"/>
      <c r="D89" s="258" t="s">
        <v>132</v>
      </c>
      <c r="E89" s="259"/>
      <c r="F89" s="259"/>
      <c r="G89" s="259"/>
      <c r="H89" s="259"/>
      <c r="I89" s="67"/>
      <c r="J89" s="260" t="s">
        <v>330</v>
      </c>
      <c r="K89" s="260"/>
      <c r="L89" s="260"/>
      <c r="M89" s="260"/>
      <c r="N89" s="260"/>
      <c r="O89" s="260"/>
      <c r="P89" s="260"/>
      <c r="Q89" s="260"/>
      <c r="R89" s="260"/>
      <c r="S89" s="260"/>
      <c r="T89" s="260"/>
      <c r="U89" s="260"/>
      <c r="V89" s="260"/>
      <c r="W89" s="260"/>
      <c r="X89" s="260"/>
      <c r="Y89" s="260"/>
      <c r="Z89" s="260"/>
      <c r="AA89" s="260"/>
      <c r="AB89" s="260"/>
      <c r="AC89" s="260"/>
      <c r="AD89" s="260"/>
      <c r="AE89" s="260"/>
      <c r="AF89" s="260"/>
      <c r="AG89" s="260"/>
      <c r="AH89" s="260"/>
      <c r="AI89" s="260"/>
      <c r="AJ89" s="260"/>
      <c r="AK89" s="127"/>
      <c r="AL89" s="261">
        <f>'SO02'!$M$27</f>
        <v>0</v>
      </c>
      <c r="AM89" s="261"/>
      <c r="AN89" s="261">
        <f>'SO02'!L35</f>
        <v>0</v>
      </c>
      <c r="AO89" s="262"/>
      <c r="AP89" s="262"/>
      <c r="AQ89" s="75"/>
      <c r="BH89" s="77" t="e">
        <f>'SO01'!#REF!</f>
        <v>#REF!</v>
      </c>
      <c r="BI89" s="78">
        <f>ROUND(SUM($BK$89:$BL$89),2)</f>
        <v>0</v>
      </c>
      <c r="BJ89" s="79" t="e">
        <f>'SO01'!$W$111</f>
        <v>#REF!</v>
      </c>
      <c r="BK89" s="78">
        <f>'SO01'!$M$29</f>
        <v>0</v>
      </c>
      <c r="BL89" s="78">
        <f>'SO01'!$M$30</f>
        <v>0</v>
      </c>
      <c r="BM89" s="78">
        <f>'SO01'!$M$31</f>
        <v>0</v>
      </c>
      <c r="BN89" s="78">
        <f>'SO01'!$M$32</f>
        <v>0</v>
      </c>
      <c r="BO89" s="78">
        <f>'SO01'!$H$29</f>
        <v>0</v>
      </c>
      <c r="BP89" s="78">
        <f>'SO01'!$H$30</f>
        <v>0</v>
      </c>
      <c r="BQ89" s="78">
        <f>'SO01'!$H$31</f>
        <v>0</v>
      </c>
      <c r="BR89" s="78">
        <f>'SO01'!$H$32</f>
        <v>0</v>
      </c>
      <c r="BS89" s="80">
        <f>'SO01'!$H$33</f>
        <v>0</v>
      </c>
      <c r="BT89" s="76" t="s">
        <v>70</v>
      </c>
      <c r="BV89" s="76" t="s">
        <v>65</v>
      </c>
      <c r="BW89" s="76" t="s">
        <v>71</v>
      </c>
      <c r="BX89" s="76" t="s">
        <v>69</v>
      </c>
    </row>
    <row r="90" spans="1:90" s="76" customFormat="1" ht="39.950000000000003" customHeight="1" x14ac:dyDescent="0.3">
      <c r="A90" s="151" t="s">
        <v>115</v>
      </c>
      <c r="B90" s="73"/>
      <c r="C90" s="74"/>
      <c r="D90" s="258" t="s">
        <v>133</v>
      </c>
      <c r="E90" s="259"/>
      <c r="F90" s="259"/>
      <c r="G90" s="259"/>
      <c r="H90" s="259"/>
      <c r="I90" s="67"/>
      <c r="J90" s="260" t="s">
        <v>331</v>
      </c>
      <c r="K90" s="260"/>
      <c r="L90" s="260"/>
      <c r="M90" s="260"/>
      <c r="N90" s="260"/>
      <c r="O90" s="260"/>
      <c r="P90" s="260"/>
      <c r="Q90" s="260"/>
      <c r="R90" s="260"/>
      <c r="S90" s="260"/>
      <c r="T90" s="260"/>
      <c r="U90" s="260"/>
      <c r="V90" s="260"/>
      <c r="W90" s="260"/>
      <c r="X90" s="260"/>
      <c r="Y90" s="260"/>
      <c r="Z90" s="260"/>
      <c r="AA90" s="260"/>
      <c r="AB90" s="260"/>
      <c r="AC90" s="260"/>
      <c r="AD90" s="260"/>
      <c r="AE90" s="260"/>
      <c r="AF90" s="260"/>
      <c r="AG90" s="260"/>
      <c r="AH90" s="260"/>
      <c r="AI90" s="260"/>
      <c r="AJ90" s="260"/>
      <c r="AK90" s="127"/>
      <c r="AL90" s="261">
        <f>'SO03'!$M$27</f>
        <v>0</v>
      </c>
      <c r="AM90" s="261"/>
      <c r="AN90" s="261">
        <f>'SO03'!L35</f>
        <v>0</v>
      </c>
      <c r="AO90" s="262"/>
      <c r="AP90" s="262"/>
      <c r="AQ90" s="75"/>
      <c r="BE90" s="195"/>
      <c r="BG90" s="65"/>
      <c r="BH90" s="77" t="e">
        <f>#REF!</f>
        <v>#REF!</v>
      </c>
      <c r="BI90" s="78" t="e">
        <f>ROUND(SUM($BK$90:$BL$90),2)</f>
        <v>#REF!</v>
      </c>
      <c r="BJ90" s="79" t="e">
        <f>#REF!</f>
        <v>#REF!</v>
      </c>
      <c r="BK90" s="78" t="e">
        <f>#REF!</f>
        <v>#REF!</v>
      </c>
      <c r="BL90" s="78" t="e">
        <f>#REF!</f>
        <v>#REF!</v>
      </c>
      <c r="BM90" s="78" t="e">
        <f>#REF!</f>
        <v>#REF!</v>
      </c>
      <c r="BN90" s="78" t="e">
        <f>#REF!</f>
        <v>#REF!</v>
      </c>
      <c r="BO90" s="78" t="e">
        <f>#REF!</f>
        <v>#REF!</v>
      </c>
      <c r="BP90" s="78" t="e">
        <f>#REF!</f>
        <v>#REF!</v>
      </c>
      <c r="BQ90" s="78" t="e">
        <f>#REF!</f>
        <v>#REF!</v>
      </c>
      <c r="BR90" s="78" t="e">
        <f>#REF!</f>
        <v>#REF!</v>
      </c>
      <c r="BS90" s="72"/>
      <c r="BT90" s="65"/>
      <c r="BU90" s="65"/>
      <c r="BV90" s="65"/>
      <c r="BW90" s="65"/>
      <c r="BX90" s="65"/>
      <c r="BY90" s="65"/>
      <c r="BZ90" s="65"/>
      <c r="CA90" s="65"/>
      <c r="CB90" s="65"/>
      <c r="CC90" s="65"/>
      <c r="CD90" s="65"/>
      <c r="CE90" s="65"/>
      <c r="CF90" s="65"/>
      <c r="CG90" s="65"/>
      <c r="CH90" s="65"/>
      <c r="CI90" s="65"/>
      <c r="CJ90" s="65"/>
      <c r="CK90" s="65"/>
      <c r="CL90" s="65"/>
    </row>
    <row r="91" spans="1:90" s="76" customFormat="1" ht="39.950000000000003" customHeight="1" x14ac:dyDescent="0.3">
      <c r="A91" s="151" t="s">
        <v>115</v>
      </c>
      <c r="B91" s="73"/>
      <c r="C91" s="74"/>
      <c r="D91" s="258" t="s">
        <v>134</v>
      </c>
      <c r="E91" s="259"/>
      <c r="F91" s="259"/>
      <c r="G91" s="259"/>
      <c r="H91" s="259"/>
      <c r="I91" s="158"/>
      <c r="J91" s="260" t="s">
        <v>332</v>
      </c>
      <c r="K91" s="260"/>
      <c r="L91" s="260"/>
      <c r="M91" s="260"/>
      <c r="N91" s="260"/>
      <c r="O91" s="260"/>
      <c r="P91" s="260"/>
      <c r="Q91" s="260"/>
      <c r="R91" s="260"/>
      <c r="S91" s="260"/>
      <c r="T91" s="260"/>
      <c r="U91" s="260"/>
      <c r="V91" s="260"/>
      <c r="W91" s="260"/>
      <c r="X91" s="260"/>
      <c r="Y91" s="260"/>
      <c r="Z91" s="260"/>
      <c r="AA91" s="260"/>
      <c r="AB91" s="260"/>
      <c r="AC91" s="260"/>
      <c r="AD91" s="260"/>
      <c r="AE91" s="260"/>
      <c r="AF91" s="260"/>
      <c r="AG91" s="260"/>
      <c r="AH91" s="260"/>
      <c r="AI91" s="260"/>
      <c r="AJ91" s="260"/>
      <c r="AK91" s="127"/>
      <c r="AL91" s="261">
        <f>'SO04'!$M$27</f>
        <v>0</v>
      </c>
      <c r="AM91" s="261"/>
      <c r="AN91" s="261">
        <f>'SO04'!L35</f>
        <v>0</v>
      </c>
      <c r="AO91" s="262"/>
      <c r="AP91" s="262"/>
      <c r="AQ91" s="75"/>
      <c r="BE91" s="197"/>
      <c r="BG91" s="65"/>
      <c r="BH91" s="77"/>
      <c r="BI91" s="78"/>
      <c r="BJ91" s="79"/>
      <c r="BK91" s="78"/>
      <c r="BL91" s="78"/>
      <c r="BM91" s="78"/>
      <c r="BN91" s="78"/>
      <c r="BO91" s="78"/>
      <c r="BP91" s="78"/>
      <c r="BQ91" s="78"/>
      <c r="BR91" s="78"/>
      <c r="BS91" s="72"/>
      <c r="BT91" s="65"/>
      <c r="BU91" s="65"/>
      <c r="BV91" s="65"/>
      <c r="BW91" s="65"/>
      <c r="BX91" s="65"/>
      <c r="BY91" s="65"/>
      <c r="BZ91" s="65"/>
      <c r="CA91" s="65"/>
      <c r="CB91" s="65"/>
      <c r="CC91" s="65"/>
      <c r="CD91" s="65"/>
      <c r="CE91" s="65"/>
      <c r="CF91" s="65"/>
      <c r="CG91" s="65"/>
      <c r="CH91" s="65"/>
      <c r="CI91" s="65"/>
      <c r="CJ91" s="65"/>
      <c r="CK91" s="65"/>
      <c r="CL91" s="65"/>
    </row>
    <row r="92" spans="1:90" s="76" customFormat="1" ht="39.950000000000003" customHeight="1" x14ac:dyDescent="0.3">
      <c r="A92" s="151" t="s">
        <v>115</v>
      </c>
      <c r="B92" s="73"/>
      <c r="C92" s="74"/>
      <c r="D92" s="258" t="s">
        <v>163</v>
      </c>
      <c r="E92" s="259"/>
      <c r="F92" s="259"/>
      <c r="G92" s="259"/>
      <c r="H92" s="259"/>
      <c r="I92" s="158"/>
      <c r="J92" s="260" t="s">
        <v>333</v>
      </c>
      <c r="K92" s="260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260"/>
      <c r="Y92" s="260"/>
      <c r="Z92" s="260"/>
      <c r="AA92" s="260"/>
      <c r="AB92" s="260"/>
      <c r="AC92" s="260"/>
      <c r="AD92" s="260"/>
      <c r="AE92" s="260"/>
      <c r="AF92" s="260"/>
      <c r="AG92" s="260"/>
      <c r="AH92" s="260"/>
      <c r="AI92" s="260"/>
      <c r="AJ92" s="260"/>
      <c r="AK92" s="127"/>
      <c r="AL92" s="261">
        <f>'SO05'!$M$27</f>
        <v>0</v>
      </c>
      <c r="AM92" s="261"/>
      <c r="AN92" s="261">
        <f>'SO05'!L35</f>
        <v>0</v>
      </c>
      <c r="AO92" s="262"/>
      <c r="AP92" s="262"/>
      <c r="AQ92" s="75"/>
      <c r="BG92" s="65"/>
      <c r="BH92" s="77"/>
      <c r="BI92" s="78"/>
      <c r="BJ92" s="79"/>
      <c r="BK92" s="78"/>
      <c r="BL92" s="78"/>
      <c r="BM92" s="78"/>
      <c r="BN92" s="78"/>
      <c r="BO92" s="78"/>
      <c r="BP92" s="78"/>
      <c r="BQ92" s="78"/>
      <c r="BR92" s="78"/>
      <c r="BS92" s="72"/>
      <c r="BT92" s="65"/>
      <c r="BU92" s="65"/>
      <c r="BV92" s="65"/>
      <c r="BW92" s="65"/>
      <c r="BX92" s="65"/>
      <c r="BY92" s="65"/>
      <c r="BZ92" s="65"/>
      <c r="CA92" s="65"/>
      <c r="CB92" s="65"/>
      <c r="CC92" s="65"/>
      <c r="CD92" s="65"/>
      <c r="CE92" s="65"/>
      <c r="CF92" s="65"/>
      <c r="CG92" s="65"/>
      <c r="CH92" s="65"/>
      <c r="CI92" s="65"/>
      <c r="CJ92" s="65"/>
      <c r="CK92" s="65"/>
      <c r="CL92" s="65"/>
    </row>
    <row r="93" spans="1:90" s="76" customFormat="1" ht="39.950000000000003" customHeight="1" x14ac:dyDescent="0.3">
      <c r="A93" s="151" t="s">
        <v>115</v>
      </c>
      <c r="B93" s="73"/>
      <c r="C93" s="74"/>
      <c r="D93" s="258" t="s">
        <v>164</v>
      </c>
      <c r="E93" s="259"/>
      <c r="F93" s="259"/>
      <c r="G93" s="259"/>
      <c r="H93" s="259"/>
      <c r="I93" s="211"/>
      <c r="J93" s="260" t="s">
        <v>334</v>
      </c>
      <c r="K93" s="260"/>
      <c r="L93" s="260"/>
      <c r="M93" s="260"/>
      <c r="N93" s="260"/>
      <c r="O93" s="260"/>
      <c r="P93" s="260"/>
      <c r="Q93" s="260"/>
      <c r="R93" s="260"/>
      <c r="S93" s="260"/>
      <c r="T93" s="260"/>
      <c r="U93" s="260"/>
      <c r="V93" s="260"/>
      <c r="W93" s="260"/>
      <c r="X93" s="260"/>
      <c r="Y93" s="260"/>
      <c r="Z93" s="260"/>
      <c r="AA93" s="260"/>
      <c r="AB93" s="260"/>
      <c r="AC93" s="260"/>
      <c r="AD93" s="260"/>
      <c r="AE93" s="260"/>
      <c r="AF93" s="260"/>
      <c r="AG93" s="260"/>
      <c r="AH93" s="260"/>
      <c r="AI93" s="260"/>
      <c r="AJ93" s="260"/>
      <c r="AK93" s="127"/>
      <c r="AL93" s="261">
        <f>'SO06'!$M$27</f>
        <v>0</v>
      </c>
      <c r="AM93" s="261"/>
      <c r="AN93" s="261">
        <f>'SO06'!L35</f>
        <v>0</v>
      </c>
      <c r="AO93" s="262"/>
      <c r="AP93" s="262"/>
      <c r="AQ93" s="75"/>
      <c r="BG93" s="65"/>
      <c r="BH93" s="77"/>
      <c r="BI93" s="78"/>
      <c r="BJ93" s="79"/>
      <c r="BK93" s="78"/>
      <c r="BL93" s="78"/>
      <c r="BM93" s="78"/>
      <c r="BN93" s="78"/>
      <c r="BO93" s="78"/>
      <c r="BP93" s="78"/>
      <c r="BQ93" s="78"/>
      <c r="BR93" s="78"/>
      <c r="BS93" s="72"/>
      <c r="BT93" s="65"/>
      <c r="BU93" s="65"/>
      <c r="BV93" s="65"/>
      <c r="BW93" s="65"/>
      <c r="BX93" s="65"/>
      <c r="BY93" s="65"/>
      <c r="BZ93" s="65"/>
      <c r="CA93" s="65"/>
      <c r="CB93" s="65"/>
      <c r="CC93" s="65"/>
      <c r="CD93" s="65"/>
      <c r="CE93" s="65"/>
      <c r="CF93" s="65"/>
      <c r="CG93" s="65"/>
      <c r="CH93" s="65"/>
      <c r="CI93" s="65"/>
      <c r="CJ93" s="65"/>
      <c r="CK93" s="65"/>
      <c r="CL93" s="65"/>
    </row>
    <row r="94" spans="1:90" s="76" customFormat="1" ht="39.950000000000003" customHeight="1" x14ac:dyDescent="0.3">
      <c r="A94" s="151" t="s">
        <v>115</v>
      </c>
      <c r="B94" s="73"/>
      <c r="C94" s="74"/>
      <c r="D94" s="258" t="s">
        <v>244</v>
      </c>
      <c r="E94" s="259"/>
      <c r="F94" s="259"/>
      <c r="G94" s="259"/>
      <c r="H94" s="259"/>
      <c r="I94" s="211"/>
      <c r="J94" s="260" t="s">
        <v>335</v>
      </c>
      <c r="K94" s="260"/>
      <c r="L94" s="260"/>
      <c r="M94" s="260"/>
      <c r="N94" s="260"/>
      <c r="O94" s="260"/>
      <c r="P94" s="260"/>
      <c r="Q94" s="260"/>
      <c r="R94" s="260"/>
      <c r="S94" s="260"/>
      <c r="T94" s="260"/>
      <c r="U94" s="260"/>
      <c r="V94" s="260"/>
      <c r="W94" s="260"/>
      <c r="X94" s="260"/>
      <c r="Y94" s="260"/>
      <c r="Z94" s="260"/>
      <c r="AA94" s="260"/>
      <c r="AB94" s="260"/>
      <c r="AC94" s="260"/>
      <c r="AD94" s="260"/>
      <c r="AE94" s="260"/>
      <c r="AF94" s="260"/>
      <c r="AG94" s="260"/>
      <c r="AH94" s="260"/>
      <c r="AI94" s="260"/>
      <c r="AJ94" s="260"/>
      <c r="AK94" s="127"/>
      <c r="AL94" s="261">
        <f>'SO07'!$M$27</f>
        <v>0</v>
      </c>
      <c r="AM94" s="261"/>
      <c r="AN94" s="261">
        <f>'SO07'!L35</f>
        <v>0</v>
      </c>
      <c r="AO94" s="262"/>
      <c r="AP94" s="262"/>
      <c r="AQ94" s="75"/>
      <c r="BG94" s="65"/>
      <c r="BH94" s="77"/>
      <c r="BI94" s="78"/>
      <c r="BJ94" s="79"/>
      <c r="BK94" s="78"/>
      <c r="BL94" s="78"/>
      <c r="BM94" s="78"/>
      <c r="BN94" s="78"/>
      <c r="BO94" s="78"/>
      <c r="BP94" s="78"/>
      <c r="BQ94" s="78"/>
      <c r="BR94" s="78"/>
      <c r="BS94" s="72"/>
      <c r="BT94" s="65"/>
      <c r="BU94" s="65"/>
      <c r="BV94" s="65"/>
      <c r="BW94" s="65"/>
      <c r="BX94" s="65"/>
      <c r="BY94" s="65"/>
      <c r="BZ94" s="65"/>
      <c r="CA94" s="65"/>
      <c r="CB94" s="65"/>
      <c r="CC94" s="65"/>
      <c r="CD94" s="65"/>
      <c r="CE94" s="65"/>
      <c r="CF94" s="65"/>
      <c r="CG94" s="65"/>
      <c r="CH94" s="65"/>
      <c r="CI94" s="65"/>
      <c r="CJ94" s="65"/>
      <c r="CK94" s="65"/>
      <c r="CL94" s="65"/>
    </row>
    <row r="95" spans="1:90" s="76" customFormat="1" ht="39.950000000000003" customHeight="1" x14ac:dyDescent="0.3">
      <c r="A95" s="151" t="s">
        <v>115</v>
      </c>
      <c r="B95" s="73"/>
      <c r="C95" s="74"/>
      <c r="D95" s="258" t="s">
        <v>324</v>
      </c>
      <c r="E95" s="259"/>
      <c r="F95" s="259"/>
      <c r="G95" s="259"/>
      <c r="H95" s="259"/>
      <c r="I95" s="211"/>
      <c r="J95" s="260" t="s">
        <v>336</v>
      </c>
      <c r="K95" s="260"/>
      <c r="L95" s="260"/>
      <c r="M95" s="260"/>
      <c r="N95" s="260"/>
      <c r="O95" s="260"/>
      <c r="P95" s="260"/>
      <c r="Q95" s="260"/>
      <c r="R95" s="260"/>
      <c r="S95" s="260"/>
      <c r="T95" s="260"/>
      <c r="U95" s="260"/>
      <c r="V95" s="260"/>
      <c r="W95" s="260"/>
      <c r="X95" s="260"/>
      <c r="Y95" s="260"/>
      <c r="Z95" s="260"/>
      <c r="AA95" s="260"/>
      <c r="AB95" s="260"/>
      <c r="AC95" s="260"/>
      <c r="AD95" s="260"/>
      <c r="AE95" s="260"/>
      <c r="AF95" s="260"/>
      <c r="AG95" s="260"/>
      <c r="AH95" s="260"/>
      <c r="AI95" s="260"/>
      <c r="AJ95" s="260"/>
      <c r="AK95" s="127"/>
      <c r="AL95" s="261">
        <f>'SO08'!$M$27</f>
        <v>0</v>
      </c>
      <c r="AM95" s="261"/>
      <c r="AN95" s="261">
        <f>'SO08'!L35</f>
        <v>0</v>
      </c>
      <c r="AO95" s="262"/>
      <c r="AP95" s="262"/>
      <c r="AQ95" s="75"/>
      <c r="BG95" s="65"/>
      <c r="BH95" s="77"/>
      <c r="BI95" s="78"/>
      <c r="BJ95" s="79"/>
      <c r="BK95" s="78"/>
      <c r="BL95" s="78"/>
      <c r="BM95" s="78"/>
      <c r="BN95" s="78"/>
      <c r="BO95" s="78"/>
      <c r="BP95" s="78"/>
      <c r="BQ95" s="78"/>
      <c r="BR95" s="78"/>
      <c r="BS95" s="72"/>
      <c r="BT95" s="65"/>
      <c r="BU95" s="65"/>
      <c r="BV95" s="65"/>
      <c r="BW95" s="65"/>
      <c r="BX95" s="65"/>
      <c r="BY95" s="65"/>
      <c r="BZ95" s="65"/>
      <c r="CA95" s="65"/>
      <c r="CB95" s="65"/>
      <c r="CC95" s="65"/>
      <c r="CD95" s="65"/>
      <c r="CE95" s="65"/>
      <c r="CF95" s="65"/>
      <c r="CG95" s="65"/>
      <c r="CH95" s="65"/>
      <c r="CI95" s="65"/>
      <c r="CJ95" s="65"/>
      <c r="CK95" s="65"/>
      <c r="CL95" s="65"/>
    </row>
    <row r="96" spans="1:90" s="76" customFormat="1" ht="39.950000000000003" customHeight="1" x14ac:dyDescent="0.3">
      <c r="A96" s="151" t="s">
        <v>115</v>
      </c>
      <c r="B96" s="73"/>
      <c r="C96" s="74"/>
      <c r="D96" s="258" t="s">
        <v>325</v>
      </c>
      <c r="E96" s="259"/>
      <c r="F96" s="259"/>
      <c r="G96" s="259"/>
      <c r="H96" s="259"/>
      <c r="I96" s="211"/>
      <c r="J96" s="260" t="s">
        <v>337</v>
      </c>
      <c r="K96" s="260"/>
      <c r="L96" s="260"/>
      <c r="M96" s="260"/>
      <c r="N96" s="260"/>
      <c r="O96" s="260"/>
      <c r="P96" s="260"/>
      <c r="Q96" s="260"/>
      <c r="R96" s="260"/>
      <c r="S96" s="260"/>
      <c r="T96" s="260"/>
      <c r="U96" s="260"/>
      <c r="V96" s="260"/>
      <c r="W96" s="260"/>
      <c r="X96" s="260"/>
      <c r="Y96" s="260"/>
      <c r="Z96" s="260"/>
      <c r="AA96" s="260"/>
      <c r="AB96" s="260"/>
      <c r="AC96" s="260"/>
      <c r="AD96" s="260"/>
      <c r="AE96" s="260"/>
      <c r="AF96" s="260"/>
      <c r="AG96" s="260"/>
      <c r="AH96" s="260"/>
      <c r="AI96" s="260"/>
      <c r="AJ96" s="260"/>
      <c r="AK96" s="127"/>
      <c r="AL96" s="261">
        <f>'SO09'!$M$27</f>
        <v>0</v>
      </c>
      <c r="AM96" s="261"/>
      <c r="AN96" s="261">
        <f>'SO09'!L35</f>
        <v>0</v>
      </c>
      <c r="AO96" s="262"/>
      <c r="AP96" s="262"/>
      <c r="AQ96" s="75"/>
      <c r="BG96" s="65"/>
      <c r="BH96" s="77"/>
      <c r="BI96" s="78"/>
      <c r="BJ96" s="79"/>
      <c r="BK96" s="78"/>
      <c r="BL96" s="78"/>
      <c r="BM96" s="78"/>
      <c r="BN96" s="78"/>
      <c r="BO96" s="78"/>
      <c r="BP96" s="78"/>
      <c r="BQ96" s="78"/>
      <c r="BR96" s="78"/>
      <c r="BS96" s="72"/>
      <c r="BT96" s="65"/>
      <c r="BU96" s="65"/>
      <c r="BV96" s="65"/>
      <c r="BW96" s="65"/>
      <c r="BX96" s="65"/>
      <c r="BY96" s="65"/>
      <c r="BZ96" s="65"/>
      <c r="CA96" s="65"/>
      <c r="CB96" s="65"/>
      <c r="CC96" s="65"/>
      <c r="CD96" s="65"/>
      <c r="CE96" s="65"/>
      <c r="CF96" s="65"/>
      <c r="CG96" s="65"/>
      <c r="CH96" s="65"/>
      <c r="CI96" s="65"/>
      <c r="CJ96" s="65"/>
      <c r="CK96" s="65"/>
      <c r="CL96" s="65"/>
    </row>
    <row r="97" spans="1:90" s="76" customFormat="1" ht="39.950000000000003" customHeight="1" x14ac:dyDescent="0.3">
      <c r="A97" s="151" t="s">
        <v>115</v>
      </c>
      <c r="B97" s="73"/>
      <c r="C97" s="74"/>
      <c r="D97" s="258" t="s">
        <v>327</v>
      </c>
      <c r="E97" s="259"/>
      <c r="F97" s="259"/>
      <c r="G97" s="259"/>
      <c r="H97" s="259"/>
      <c r="I97" s="211"/>
      <c r="J97" s="260" t="s">
        <v>338</v>
      </c>
      <c r="K97" s="260"/>
      <c r="L97" s="260"/>
      <c r="M97" s="260"/>
      <c r="N97" s="260"/>
      <c r="O97" s="260"/>
      <c r="P97" s="260"/>
      <c r="Q97" s="260"/>
      <c r="R97" s="260"/>
      <c r="S97" s="260"/>
      <c r="T97" s="260"/>
      <c r="U97" s="260"/>
      <c r="V97" s="260"/>
      <c r="W97" s="260"/>
      <c r="X97" s="260"/>
      <c r="Y97" s="260"/>
      <c r="Z97" s="260"/>
      <c r="AA97" s="260"/>
      <c r="AB97" s="260"/>
      <c r="AC97" s="260"/>
      <c r="AD97" s="260"/>
      <c r="AE97" s="260"/>
      <c r="AF97" s="260"/>
      <c r="AG97" s="260"/>
      <c r="AH97" s="260"/>
      <c r="AI97" s="260"/>
      <c r="AJ97" s="260"/>
      <c r="AK97" s="127"/>
      <c r="AL97" s="261">
        <f>'SO10'!$M$27</f>
        <v>0</v>
      </c>
      <c r="AM97" s="261"/>
      <c r="AN97" s="261">
        <f>'SO10'!L35</f>
        <v>0</v>
      </c>
      <c r="AO97" s="262"/>
      <c r="AP97" s="262"/>
      <c r="AQ97" s="75"/>
      <c r="BG97" s="65"/>
      <c r="BH97" s="77"/>
      <c r="BI97" s="78"/>
      <c r="BJ97" s="79"/>
      <c r="BK97" s="78"/>
      <c r="BL97" s="78"/>
      <c r="BM97" s="78"/>
      <c r="BN97" s="78"/>
      <c r="BO97" s="78"/>
      <c r="BP97" s="78"/>
      <c r="BQ97" s="78"/>
      <c r="BR97" s="78"/>
      <c r="BS97" s="72"/>
      <c r="BT97" s="65"/>
      <c r="BU97" s="65"/>
      <c r="BV97" s="65"/>
      <c r="BW97" s="65"/>
      <c r="BX97" s="65"/>
      <c r="BY97" s="65"/>
      <c r="BZ97" s="65"/>
      <c r="CA97" s="65"/>
      <c r="CB97" s="65"/>
      <c r="CC97" s="65"/>
      <c r="CD97" s="65"/>
      <c r="CE97" s="65"/>
      <c r="CF97" s="65"/>
      <c r="CG97" s="65"/>
      <c r="CH97" s="65"/>
      <c r="CI97" s="65"/>
      <c r="CJ97" s="65"/>
      <c r="CK97" s="65"/>
      <c r="CL97" s="65"/>
    </row>
    <row r="98" spans="1:90" s="76" customFormat="1" ht="24.95" customHeight="1" x14ac:dyDescent="0.3">
      <c r="A98" s="151" t="s">
        <v>115</v>
      </c>
      <c r="B98" s="73"/>
      <c r="C98" s="74"/>
      <c r="D98" s="258" t="s">
        <v>326</v>
      </c>
      <c r="E98" s="259"/>
      <c r="F98" s="259"/>
      <c r="G98" s="259"/>
      <c r="H98" s="259"/>
      <c r="I98" s="158"/>
      <c r="J98" s="260" t="s">
        <v>339</v>
      </c>
      <c r="K98" s="260"/>
      <c r="L98" s="260"/>
      <c r="M98" s="260"/>
      <c r="N98" s="260"/>
      <c r="O98" s="260"/>
      <c r="P98" s="260"/>
      <c r="Q98" s="260"/>
      <c r="R98" s="260"/>
      <c r="S98" s="260"/>
      <c r="T98" s="260"/>
      <c r="U98" s="260"/>
      <c r="V98" s="260"/>
      <c r="W98" s="260"/>
      <c r="X98" s="260"/>
      <c r="Y98" s="260"/>
      <c r="Z98" s="260"/>
      <c r="AA98" s="260"/>
      <c r="AB98" s="260"/>
      <c r="AC98" s="260"/>
      <c r="AD98" s="260"/>
      <c r="AE98" s="260"/>
      <c r="AF98" s="260"/>
      <c r="AG98" s="260"/>
      <c r="AH98" s="260"/>
      <c r="AI98" s="260"/>
      <c r="AJ98" s="260"/>
      <c r="AK98" s="127"/>
      <c r="AL98" s="261">
        <f>'SO11'!$M$27</f>
        <v>0</v>
      </c>
      <c r="AM98" s="261"/>
      <c r="AN98" s="261">
        <f>'SO11'!L35</f>
        <v>0</v>
      </c>
      <c r="AO98" s="262"/>
      <c r="AP98" s="262"/>
      <c r="AQ98" s="75"/>
      <c r="BG98" s="65"/>
      <c r="BH98" s="77"/>
      <c r="BI98" s="78"/>
      <c r="BJ98" s="79"/>
      <c r="BK98" s="78"/>
      <c r="BL98" s="78"/>
      <c r="BM98" s="78"/>
      <c r="BN98" s="78"/>
      <c r="BO98" s="78"/>
      <c r="BP98" s="78"/>
      <c r="BQ98" s="78"/>
      <c r="BR98" s="78"/>
      <c r="BS98" s="72"/>
      <c r="BT98" s="65"/>
      <c r="BU98" s="65"/>
      <c r="BV98" s="65"/>
      <c r="BW98" s="65"/>
      <c r="BX98" s="65"/>
      <c r="BY98" s="65"/>
      <c r="BZ98" s="65"/>
      <c r="CA98" s="65"/>
      <c r="CB98" s="65"/>
      <c r="CC98" s="65"/>
      <c r="CD98" s="65"/>
      <c r="CE98" s="65"/>
      <c r="CF98" s="65"/>
      <c r="CG98" s="65"/>
      <c r="CH98" s="65"/>
      <c r="CI98" s="65"/>
      <c r="CJ98" s="65"/>
      <c r="CK98" s="65"/>
      <c r="CL98" s="65"/>
    </row>
    <row r="99" spans="1:90" s="76" customFormat="1" ht="24.95" customHeight="1" x14ac:dyDescent="0.3">
      <c r="A99" s="151" t="s">
        <v>115</v>
      </c>
      <c r="B99" s="66"/>
      <c r="C99" s="67"/>
      <c r="D99" s="258" t="s">
        <v>328</v>
      </c>
      <c r="E99" s="259"/>
      <c r="F99" s="259"/>
      <c r="G99" s="259"/>
      <c r="H99" s="259"/>
      <c r="I99" s="67"/>
      <c r="J99" s="260" t="s">
        <v>233</v>
      </c>
      <c r="K99" s="263"/>
      <c r="L99" s="263"/>
      <c r="M99" s="263"/>
      <c r="N99" s="263"/>
      <c r="O99" s="263"/>
      <c r="P99" s="263"/>
      <c r="Q99" s="263"/>
      <c r="R99" s="263"/>
      <c r="S99" s="263"/>
      <c r="T99" s="263"/>
      <c r="U99" s="263"/>
      <c r="V99" s="263"/>
      <c r="W99" s="263"/>
      <c r="X99" s="263"/>
      <c r="Y99" s="263"/>
      <c r="Z99" s="263"/>
      <c r="AA99" s="263"/>
      <c r="AB99" s="263"/>
      <c r="AC99" s="263"/>
      <c r="AD99" s="263"/>
      <c r="AE99" s="263"/>
      <c r="AF99" s="263"/>
      <c r="AG99" s="65"/>
      <c r="AH99" s="137"/>
      <c r="AI99" s="137"/>
      <c r="AJ99" s="137"/>
      <c r="AK99" s="127"/>
      <c r="AL99" s="261">
        <f>'VN + ON'!$M$26</f>
        <v>0</v>
      </c>
      <c r="AM99" s="261"/>
      <c r="AN99" s="261">
        <f>'VN + ON'!L34</f>
        <v>0</v>
      </c>
      <c r="AO99" s="262"/>
      <c r="AP99" s="262"/>
      <c r="AQ99" s="22"/>
      <c r="AR99" s="7"/>
      <c r="BG99" s="65"/>
      <c r="BH99" s="77"/>
      <c r="BI99" s="78"/>
      <c r="BJ99" s="79"/>
      <c r="BK99" s="78"/>
      <c r="BL99" s="78"/>
      <c r="BM99" s="78"/>
      <c r="BN99" s="78"/>
      <c r="BO99" s="78"/>
      <c r="BP99" s="78"/>
      <c r="BQ99" s="78"/>
      <c r="BR99" s="78"/>
      <c r="BS99" s="72"/>
      <c r="BT99" s="65"/>
      <c r="BU99" s="65"/>
      <c r="BV99" s="65"/>
      <c r="BW99" s="65"/>
      <c r="BX99" s="65"/>
      <c r="BY99" s="65"/>
      <c r="BZ99" s="65"/>
      <c r="CA99" s="65"/>
      <c r="CB99" s="65"/>
      <c r="CC99" s="65"/>
      <c r="CD99" s="65"/>
      <c r="CE99" s="65"/>
      <c r="CF99" s="65"/>
      <c r="CG99" s="65"/>
      <c r="CH99" s="65"/>
      <c r="CI99" s="65"/>
      <c r="CJ99" s="65"/>
      <c r="CK99" s="65"/>
      <c r="CL99" s="65"/>
    </row>
    <row r="100" spans="1:90" s="76" customFormat="1" ht="23.25" customHeight="1" x14ac:dyDescent="0.3">
      <c r="A100" s="7"/>
      <c r="B100" s="21"/>
      <c r="C100" s="59" t="s">
        <v>143</v>
      </c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271">
        <f>ROUND(SUM(AG101:AM105),2)</f>
        <v>0</v>
      </c>
      <c r="AH100" s="267"/>
      <c r="AI100" s="267"/>
      <c r="AJ100" s="267"/>
      <c r="AK100" s="267"/>
      <c r="AL100" s="267"/>
      <c r="AM100" s="267"/>
      <c r="AN100" s="271">
        <f>ROUND(SUM($AN$101:$AN$105),2)</f>
        <v>0</v>
      </c>
      <c r="AO100" s="267"/>
      <c r="AP100" s="267"/>
      <c r="AQ100" s="22"/>
      <c r="AR100" s="7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G100" s="65"/>
      <c r="BH100" s="77"/>
      <c r="BI100" s="78"/>
      <c r="BJ100" s="79"/>
      <c r="BK100" s="78"/>
      <c r="BL100" s="78"/>
      <c r="BM100" s="78"/>
      <c r="BN100" s="78"/>
      <c r="BO100" s="78"/>
      <c r="BP100" s="78"/>
      <c r="BQ100" s="78"/>
      <c r="BR100" s="78"/>
      <c r="BS100" s="72"/>
      <c r="BT100" s="65"/>
      <c r="BU100" s="65"/>
      <c r="BV100" s="65"/>
      <c r="BW100" s="65"/>
      <c r="BX100" s="65"/>
      <c r="BY100" s="65"/>
      <c r="BZ100" s="65"/>
      <c r="CA100" s="65"/>
      <c r="CB100" s="65"/>
      <c r="CC100" s="65"/>
      <c r="CD100" s="65"/>
      <c r="CE100" s="65"/>
      <c r="CF100" s="65"/>
      <c r="CG100" s="65"/>
      <c r="CH100" s="65"/>
      <c r="CI100" s="65"/>
      <c r="CJ100" s="65"/>
      <c r="CK100" s="65"/>
      <c r="CL100" s="65"/>
    </row>
    <row r="101" spans="1:90" s="7" customFormat="1" ht="30.75" customHeight="1" x14ac:dyDescent="0.3">
      <c r="B101" s="21"/>
      <c r="D101" s="268" t="s">
        <v>77</v>
      </c>
      <c r="E101" s="268"/>
      <c r="F101" s="268"/>
      <c r="G101" s="268"/>
      <c r="H101" s="268"/>
      <c r="I101" s="268"/>
      <c r="J101" s="268"/>
      <c r="K101" s="268"/>
      <c r="L101" s="268"/>
      <c r="M101" s="268"/>
      <c r="N101" s="268"/>
      <c r="O101" s="268"/>
      <c r="P101" s="268"/>
      <c r="Q101" s="268"/>
      <c r="R101" s="268"/>
      <c r="S101" s="268"/>
      <c r="T101" s="268"/>
      <c r="U101" s="268"/>
      <c r="V101" s="268"/>
      <c r="W101" s="268"/>
      <c r="X101" s="268"/>
      <c r="Y101" s="268"/>
      <c r="Z101" s="268"/>
      <c r="AA101" s="268"/>
      <c r="AB101" s="268"/>
      <c r="AG101" s="264">
        <v>0</v>
      </c>
      <c r="AH101" s="265"/>
      <c r="AI101" s="265"/>
      <c r="AJ101" s="265"/>
      <c r="AK101" s="265"/>
      <c r="AL101" s="265"/>
      <c r="AM101" s="265"/>
      <c r="AN101" s="266">
        <f>ROUND(AG101*1.21,2)</f>
        <v>0</v>
      </c>
      <c r="AO101" s="267"/>
      <c r="AP101" s="267"/>
      <c r="AQ101" s="22"/>
      <c r="BG101" s="65"/>
      <c r="BH101" s="81" t="e">
        <f>'VN + ON'!#REF!</f>
        <v>#REF!</v>
      </c>
      <c r="BI101" s="82">
        <f>ROUND(SUM($BK$101:$BL$101),2)</f>
        <v>0</v>
      </c>
      <c r="BJ101" s="83" t="e">
        <f>'VN + ON'!$W$108</f>
        <v>#REF!</v>
      </c>
      <c r="BK101" s="82">
        <f>'VN + ON'!$M$28</f>
        <v>0</v>
      </c>
      <c r="BL101" s="82">
        <f>'VN + ON'!$M$29</f>
        <v>0</v>
      </c>
      <c r="BM101" s="82">
        <f>'VN + ON'!$M$30</f>
        <v>0</v>
      </c>
      <c r="BN101" s="82">
        <f>'VN + ON'!$M$31</f>
        <v>0</v>
      </c>
      <c r="BO101" s="82">
        <f>'VN + ON'!$H$28</f>
        <v>0</v>
      </c>
      <c r="BP101" s="82">
        <f>'VN + ON'!$H$29</f>
        <v>0</v>
      </c>
      <c r="BQ101" s="82">
        <f>'VN + ON'!$H$30</f>
        <v>0</v>
      </c>
      <c r="BR101" s="82">
        <f>'VN + ON'!$H$31</f>
        <v>0</v>
      </c>
      <c r="BS101" s="84">
        <f>'VN + ON'!$H$32</f>
        <v>0</v>
      </c>
      <c r="BT101" s="65" t="s">
        <v>68</v>
      </c>
      <c r="BU101" s="65"/>
      <c r="BV101" s="65" t="s">
        <v>65</v>
      </c>
      <c r="BW101" s="65" t="s">
        <v>72</v>
      </c>
      <c r="BX101" s="65" t="s">
        <v>66</v>
      </c>
      <c r="BY101" s="65"/>
      <c r="BZ101" s="65"/>
      <c r="CA101" s="65"/>
      <c r="CB101" s="65"/>
      <c r="CC101" s="65"/>
      <c r="CD101" s="65"/>
      <c r="CE101" s="65"/>
      <c r="CF101" s="65"/>
      <c r="CG101" s="65"/>
      <c r="CH101" s="65"/>
      <c r="CI101" s="65"/>
      <c r="CJ101" s="65"/>
      <c r="CK101" s="65"/>
      <c r="CL101" s="65"/>
    </row>
    <row r="102" spans="1:90" s="7" customFormat="1" ht="21" customHeight="1" x14ac:dyDescent="0.3">
      <c r="B102" s="21"/>
      <c r="D102" s="268" t="s">
        <v>77</v>
      </c>
      <c r="E102" s="268"/>
      <c r="F102" s="268"/>
      <c r="G102" s="268"/>
      <c r="H102" s="268"/>
      <c r="I102" s="268"/>
      <c r="J102" s="268"/>
      <c r="K102" s="268"/>
      <c r="L102" s="268"/>
      <c r="M102" s="268"/>
      <c r="N102" s="268"/>
      <c r="O102" s="268"/>
      <c r="P102" s="268"/>
      <c r="Q102" s="268"/>
      <c r="R102" s="268"/>
      <c r="S102" s="268"/>
      <c r="T102" s="268"/>
      <c r="U102" s="268"/>
      <c r="V102" s="268"/>
      <c r="W102" s="268"/>
      <c r="X102" s="268"/>
      <c r="Y102" s="268"/>
      <c r="Z102" s="268"/>
      <c r="AA102" s="268"/>
      <c r="AB102" s="268"/>
      <c r="AG102" s="264">
        <v>0</v>
      </c>
      <c r="AH102" s="265"/>
      <c r="AI102" s="265"/>
      <c r="AJ102" s="265"/>
      <c r="AK102" s="265"/>
      <c r="AL102" s="265"/>
      <c r="AM102" s="265"/>
      <c r="AN102" s="266">
        <f t="shared" ref="AN102:AN105" si="0">ROUND(AG102*1.21,2)</f>
        <v>0</v>
      </c>
      <c r="AO102" s="267"/>
      <c r="AP102" s="267"/>
      <c r="AQ102" s="22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</row>
    <row r="103" spans="1:90" s="7" customFormat="1" ht="21" customHeight="1" x14ac:dyDescent="0.3">
      <c r="B103" s="21"/>
      <c r="D103" s="268" t="s">
        <v>77</v>
      </c>
      <c r="E103" s="268"/>
      <c r="F103" s="268"/>
      <c r="G103" s="268"/>
      <c r="H103" s="268"/>
      <c r="I103" s="268"/>
      <c r="J103" s="268"/>
      <c r="K103" s="268"/>
      <c r="L103" s="268"/>
      <c r="M103" s="268"/>
      <c r="N103" s="268"/>
      <c r="O103" s="268"/>
      <c r="P103" s="268"/>
      <c r="Q103" s="268"/>
      <c r="R103" s="268"/>
      <c r="S103" s="268"/>
      <c r="T103" s="268"/>
      <c r="U103" s="268"/>
      <c r="V103" s="268"/>
      <c r="W103" s="268"/>
      <c r="X103" s="268"/>
      <c r="Y103" s="268"/>
      <c r="Z103" s="268"/>
      <c r="AA103" s="268"/>
      <c r="AB103" s="268"/>
      <c r="AG103" s="264">
        <v>0</v>
      </c>
      <c r="AH103" s="265"/>
      <c r="AI103" s="265"/>
      <c r="AJ103" s="265"/>
      <c r="AK103" s="265"/>
      <c r="AL103" s="265"/>
      <c r="AM103" s="265"/>
      <c r="AN103" s="266">
        <f t="shared" si="0"/>
        <v>0</v>
      </c>
      <c r="AO103" s="267"/>
      <c r="AP103" s="267"/>
      <c r="AQ103" s="22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</row>
    <row r="104" spans="1:90" s="7" customFormat="1" ht="21" customHeight="1" x14ac:dyDescent="0.3">
      <c r="B104" s="21"/>
      <c r="D104" s="268" t="s">
        <v>77</v>
      </c>
      <c r="E104" s="268"/>
      <c r="F104" s="268"/>
      <c r="G104" s="268"/>
      <c r="H104" s="268"/>
      <c r="I104" s="268"/>
      <c r="J104" s="268"/>
      <c r="K104" s="268"/>
      <c r="L104" s="268"/>
      <c r="M104" s="268"/>
      <c r="N104" s="268"/>
      <c r="O104" s="268"/>
      <c r="P104" s="268"/>
      <c r="Q104" s="268"/>
      <c r="R104" s="268"/>
      <c r="S104" s="268"/>
      <c r="T104" s="268"/>
      <c r="U104" s="268"/>
      <c r="V104" s="268"/>
      <c r="W104" s="268"/>
      <c r="X104" s="268"/>
      <c r="Y104" s="268"/>
      <c r="Z104" s="268"/>
      <c r="AA104" s="268"/>
      <c r="AB104" s="268"/>
      <c r="AG104" s="264">
        <v>0</v>
      </c>
      <c r="AH104" s="265"/>
      <c r="AI104" s="265"/>
      <c r="AJ104" s="265"/>
      <c r="AK104" s="265"/>
      <c r="AL104" s="265"/>
      <c r="AM104" s="265"/>
      <c r="AN104" s="266">
        <f t="shared" si="0"/>
        <v>0</v>
      </c>
      <c r="AO104" s="267"/>
      <c r="AP104" s="267"/>
      <c r="AQ104" s="22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</row>
    <row r="105" spans="1:90" s="7" customFormat="1" ht="21" customHeight="1" x14ac:dyDescent="0.3">
      <c r="B105" s="21"/>
      <c r="D105" s="268" t="s">
        <v>77</v>
      </c>
      <c r="E105" s="265"/>
      <c r="F105" s="265"/>
      <c r="G105" s="265"/>
      <c r="H105" s="265"/>
      <c r="I105" s="265"/>
      <c r="J105" s="265"/>
      <c r="K105" s="265"/>
      <c r="L105" s="265"/>
      <c r="M105" s="265"/>
      <c r="N105" s="265"/>
      <c r="O105" s="265"/>
      <c r="P105" s="265"/>
      <c r="Q105" s="265"/>
      <c r="R105" s="265"/>
      <c r="S105" s="265"/>
      <c r="T105" s="265"/>
      <c r="U105" s="265"/>
      <c r="V105" s="265"/>
      <c r="W105" s="265"/>
      <c r="X105" s="265"/>
      <c r="Y105" s="265"/>
      <c r="Z105" s="265"/>
      <c r="AA105" s="265"/>
      <c r="AB105" s="265"/>
      <c r="AG105" s="264">
        <v>0</v>
      </c>
      <c r="AH105" s="265"/>
      <c r="AI105" s="265"/>
      <c r="AJ105" s="265"/>
      <c r="AK105" s="265"/>
      <c r="AL105" s="265"/>
      <c r="AM105" s="265"/>
      <c r="AN105" s="266">
        <f t="shared" si="0"/>
        <v>0</v>
      </c>
      <c r="AO105" s="267"/>
      <c r="AP105" s="267"/>
      <c r="AQ105" s="22"/>
      <c r="BH105" s="55" t="s">
        <v>73</v>
      </c>
      <c r="BI105" s="56" t="s">
        <v>74</v>
      </c>
      <c r="BJ105" s="56" t="s">
        <v>27</v>
      </c>
      <c r="BK105" s="57" t="s">
        <v>50</v>
      </c>
    </row>
    <row r="106" spans="1:90" s="7" customFormat="1" ht="21" customHeight="1" x14ac:dyDescent="0.3">
      <c r="B106" s="21"/>
      <c r="AQ106" s="22"/>
      <c r="BH106" s="85">
        <v>0</v>
      </c>
      <c r="BI106" s="86" t="s">
        <v>75</v>
      </c>
      <c r="BJ106" s="86" t="s">
        <v>28</v>
      </c>
      <c r="BK106" s="87" t="e">
        <f>ROUND(IF($BJ$106="základní",#REF!*$L$28,IF($BJ$106="snížená",#REF!*$L$29,0)),2)</f>
        <v>#REF!</v>
      </c>
      <c r="BV106" s="7" t="s">
        <v>76</v>
      </c>
      <c r="BY106" s="88" t="e">
        <f>IF($BJ$106="základní",$BK$106,0)</f>
        <v>#REF!</v>
      </c>
      <c r="BZ106" s="88">
        <f>IF($BJ$106="snížená",$BK$106,0)</f>
        <v>0</v>
      </c>
      <c r="CA106" s="88">
        <v>0</v>
      </c>
      <c r="CB106" s="88">
        <v>0</v>
      </c>
      <c r="CC106" s="88">
        <v>0</v>
      </c>
      <c r="CD106" s="88" t="e">
        <f>IF($BJ$106="základní",#REF!,0)</f>
        <v>#REF!</v>
      </c>
      <c r="CE106" s="88">
        <f>IF($BJ$106="snížená",#REF!,0)</f>
        <v>0</v>
      </c>
      <c r="CF106" s="88">
        <f>IF($BJ$106="zákl. přenesená",#REF!,0)</f>
        <v>0</v>
      </c>
      <c r="CG106" s="88">
        <f>IF($BJ$106="sníž. přenesená",#REF!,0)</f>
        <v>0</v>
      </c>
      <c r="CH106" s="88">
        <f>IF($BJ$106="nulová",#REF!,0)</f>
        <v>0</v>
      </c>
      <c r="CI106" s="7">
        <f>IF($BJ$106="základní",1,IF($BJ$106="snížená",2,IF($BJ$106="zákl. přenesená",4,IF($BJ$106="sníž. přenesená",5,3))))</f>
        <v>1</v>
      </c>
      <c r="CJ106" s="7">
        <f>IF($BI$106="stavební čast",1,IF(88103="investiční čast",2,3))</f>
        <v>1</v>
      </c>
      <c r="CK106" s="7" t="e">
        <f>IF(#REF!="Vyplň vlastní","","x")</f>
        <v>#REF!</v>
      </c>
    </row>
    <row r="107" spans="1:90" s="7" customFormat="1" ht="21" customHeight="1" x14ac:dyDescent="0.3">
      <c r="B107" s="21"/>
      <c r="C107" s="94" t="s">
        <v>79</v>
      </c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  <c r="AF107" s="30"/>
      <c r="AG107" s="256">
        <f>ROUND($AG$87+$AG$100,2)</f>
        <v>0</v>
      </c>
      <c r="AH107" s="257"/>
      <c r="AI107" s="257"/>
      <c r="AJ107" s="257"/>
      <c r="AK107" s="257"/>
      <c r="AL107" s="257"/>
      <c r="AM107" s="257"/>
      <c r="AN107" s="256">
        <f>ROUND($AN$87+$AN$100,2)</f>
        <v>0</v>
      </c>
      <c r="AO107" s="257"/>
      <c r="AP107" s="257"/>
      <c r="AQ107" s="22"/>
      <c r="AR107" s="6"/>
      <c r="BH107" s="89">
        <v>0</v>
      </c>
      <c r="BI107" s="90" t="s">
        <v>75</v>
      </c>
      <c r="BJ107" s="90" t="s">
        <v>28</v>
      </c>
      <c r="BK107" s="80">
        <f>ROUND(IF($BJ$107="nulová",0,IF(OR($BJ$107="základní",$BJ$107="zákl. přenesená"),$AG$101*$L$28,$AG$101*$L$29)),2)</f>
        <v>0</v>
      </c>
      <c r="BV107" s="7" t="s">
        <v>78</v>
      </c>
      <c r="BY107" s="88">
        <f>IF($BJ$107="základní",$BK$107,0)</f>
        <v>0</v>
      </c>
      <c r="BZ107" s="88">
        <f>IF($BJ$107="snížená",$BK$107,0)</f>
        <v>0</v>
      </c>
      <c r="CA107" s="88">
        <f>IF($BJ$107="zákl. přenesená",$BK$107,0)</f>
        <v>0</v>
      </c>
      <c r="CB107" s="88">
        <f>IF($BJ$107="sníž. přenesená",$BK$107,0)</f>
        <v>0</v>
      </c>
      <c r="CC107" s="88">
        <f>IF($BJ$107="nulová",$BK$107,0)</f>
        <v>0</v>
      </c>
      <c r="CD107" s="88">
        <f>IF($BJ$107="základní",$AG$101,0)</f>
        <v>0</v>
      </c>
      <c r="CE107" s="88">
        <f>IF($BJ$107="snížená",$AG$101,0)</f>
        <v>0</v>
      </c>
      <c r="CF107" s="88">
        <f>IF($BJ$107="zákl. přenesená",$AG$101,0)</f>
        <v>0</v>
      </c>
      <c r="CG107" s="88">
        <f>IF($BJ$107="sníž. přenesená",$AG$101,0)</f>
        <v>0</v>
      </c>
      <c r="CH107" s="88">
        <f>IF($BJ$107="nulová",$AG$101,0)</f>
        <v>0</v>
      </c>
      <c r="CI107" s="7">
        <f>IF($BJ$107="základní",1,IF($BJ$107="snížená",2,IF($BJ$107="zákl. přenesená",4,IF($BJ$107="sníž. přenesená",5,3))))</f>
        <v>1</v>
      </c>
      <c r="CJ107" s="7">
        <f>IF($BI$107="stavební čast",1,IF(88104="investiční čast",2,3))</f>
        <v>1</v>
      </c>
      <c r="CK107" s="7" t="str">
        <f>IF($D$101="Vyplň vlastní","","x")</f>
        <v/>
      </c>
    </row>
    <row r="108" spans="1:90" s="7" customFormat="1" ht="12" customHeight="1" x14ac:dyDescent="0.3">
      <c r="B108" s="43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A108" s="44"/>
      <c r="AB108" s="44"/>
      <c r="AC108" s="44"/>
      <c r="AD108" s="44"/>
      <c r="AE108" s="44"/>
      <c r="AF108" s="44"/>
      <c r="AG108" s="44"/>
      <c r="AH108" s="44"/>
      <c r="AI108" s="44"/>
      <c r="AJ108" s="44"/>
      <c r="AK108" s="44"/>
      <c r="AL108" s="44"/>
      <c r="AM108" s="44"/>
      <c r="AN108" s="44"/>
      <c r="AO108" s="44"/>
      <c r="AP108" s="44"/>
      <c r="AQ108" s="136"/>
      <c r="AR108" s="6"/>
      <c r="BH108" s="89">
        <v>0</v>
      </c>
      <c r="BI108" s="90" t="s">
        <v>75</v>
      </c>
      <c r="BJ108" s="90" t="s">
        <v>28</v>
      </c>
      <c r="BK108" s="80">
        <f>ROUND(IF($BJ$108="nulová",0,IF(OR($BJ$108="základní",$BJ$108="zákl. přenesená"),$AG$102*$L$28,$AG$102*$L$29)),2)</f>
        <v>0</v>
      </c>
      <c r="BV108" s="7" t="s">
        <v>78</v>
      </c>
      <c r="BY108" s="88">
        <f>IF($BJ$108="základní",$BK$108,0)</f>
        <v>0</v>
      </c>
      <c r="BZ108" s="88">
        <f>IF($BJ$108="snížená",$BK$108,0)</f>
        <v>0</v>
      </c>
      <c r="CA108" s="88">
        <f>IF($BJ$108="zákl. přenesená",$BK$108,0)</f>
        <v>0</v>
      </c>
      <c r="CB108" s="88">
        <f>IF($BJ$108="sníž. přenesená",$BK$108,0)</f>
        <v>0</v>
      </c>
      <c r="CC108" s="88">
        <f>IF($BJ$108="nulová",$BK$108,0)</f>
        <v>0</v>
      </c>
      <c r="CD108" s="88">
        <f>IF($BJ$108="základní",$AG$102,0)</f>
        <v>0</v>
      </c>
      <c r="CE108" s="88">
        <f>IF($BJ$108="snížená",$AG$102,0)</f>
        <v>0</v>
      </c>
      <c r="CF108" s="88">
        <f>IF($BJ$108="zákl. přenesená",$AG$102,0)</f>
        <v>0</v>
      </c>
      <c r="CG108" s="88">
        <f>IF($BJ$108="sníž. přenesená",$AG$102,0)</f>
        <v>0</v>
      </c>
      <c r="CH108" s="88">
        <f>IF($BJ$108="nulová",$AG$102,0)</f>
        <v>0</v>
      </c>
      <c r="CI108" s="7">
        <f>IF($BJ$108="základní",1,IF($BJ$108="snížená",2,IF($BJ$108="zákl. přenesená",4,IF($BJ$108="sníž. přenesená",5,3))))</f>
        <v>1</v>
      </c>
      <c r="CJ108" s="7">
        <f>IF($BI$108="stavební čast",1,IF(88105="investiční čast",2,3))</f>
        <v>1</v>
      </c>
      <c r="CK108" s="7" t="str">
        <f>IF($D$102="Vyplň vlastní","","x")</f>
        <v/>
      </c>
    </row>
    <row r="109" spans="1:90" s="7" customFormat="1" ht="30.75" customHeight="1" x14ac:dyDescent="0.3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BH109" s="91">
        <v>0</v>
      </c>
      <c r="BI109" s="92" t="s">
        <v>75</v>
      </c>
      <c r="BJ109" s="92" t="s">
        <v>28</v>
      </c>
      <c r="BK109" s="93">
        <f>ROUND(IF($BJ$109="nulová",0,IF(OR($BJ$109="základní",$BJ$109="zákl. přenesená"),$AG$105*$L$28,$AG$105*$L$29)),2)</f>
        <v>0</v>
      </c>
      <c r="BV109" s="7" t="s">
        <v>78</v>
      </c>
      <c r="BY109" s="88">
        <f>IF($BJ$109="základní",$BK$109,0)</f>
        <v>0</v>
      </c>
      <c r="BZ109" s="88">
        <f>IF($BJ$109="snížená",$BK$109,0)</f>
        <v>0</v>
      </c>
      <c r="CA109" s="88">
        <f>IF($BJ$109="zákl. přenesená",$BK$109,0)</f>
        <v>0</v>
      </c>
      <c r="CB109" s="88">
        <f>IF($BJ$109="sníž. přenesená",$BK$109,0)</f>
        <v>0</v>
      </c>
      <c r="CC109" s="88">
        <f>IF($BJ$109="nulová",$BK$109,0)</f>
        <v>0</v>
      </c>
      <c r="CD109" s="88">
        <f>IF($BJ$109="základní",$AG$105,0)</f>
        <v>0</v>
      </c>
      <c r="CE109" s="88">
        <f>IF($BJ$109="snížená",$AG$105,0)</f>
        <v>0</v>
      </c>
      <c r="CF109" s="88">
        <f>IF($BJ$109="zákl. přenesená",$AG$105,0)</f>
        <v>0</v>
      </c>
      <c r="CG109" s="88">
        <f>IF($BJ$109="sníž. přenesená",$AG$105,0)</f>
        <v>0</v>
      </c>
      <c r="CH109" s="88">
        <f>IF($BJ$109="nulová",$AG$105,0)</f>
        <v>0</v>
      </c>
      <c r="CI109" s="7">
        <f>IF($BJ$109="základní",1,IF($BJ$109="snížená",2,IF($BJ$109="zákl. přenesená",4,IF($BJ$109="sníž. přenesená",5,3))))</f>
        <v>1</v>
      </c>
      <c r="CJ109" s="7">
        <f>IF($BI$109="stavební čast",1,IF(88106="investiční čast",2,3))</f>
        <v>1</v>
      </c>
      <c r="CK109" s="7" t="str">
        <f>IF($D$105="Vyplň vlastní","","x")</f>
        <v/>
      </c>
    </row>
    <row r="110" spans="1:90" s="7" customFormat="1" ht="7.5" customHeight="1" x14ac:dyDescent="0.3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</row>
    <row r="111" spans="1:90" ht="14.25" customHeight="1" x14ac:dyDescent="0.3"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7"/>
      <c r="BZ111" s="7"/>
      <c r="CA111" s="7"/>
      <c r="CB111" s="7"/>
      <c r="CC111" s="7"/>
      <c r="CD111" s="7"/>
      <c r="CE111" s="7"/>
      <c r="CF111" s="7"/>
      <c r="CG111" s="7"/>
      <c r="CH111" s="7"/>
      <c r="CI111" s="7"/>
      <c r="CJ111" s="7"/>
      <c r="CK111" s="7"/>
      <c r="CL111" s="7"/>
    </row>
    <row r="112" spans="1:90" ht="14.25" customHeight="1" x14ac:dyDescent="0.3"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7"/>
      <c r="BZ112" s="7"/>
      <c r="CA112" s="7"/>
      <c r="CB112" s="7"/>
      <c r="CC112" s="7"/>
      <c r="CD112" s="7"/>
      <c r="CE112" s="7"/>
      <c r="CF112" s="7"/>
      <c r="CG112" s="7"/>
      <c r="CH112" s="7"/>
      <c r="CI112" s="7"/>
      <c r="CJ112" s="7"/>
      <c r="CK112" s="7"/>
      <c r="CL112" s="7"/>
    </row>
  </sheetData>
  <sheetProtection algorithmName="SHA-512" hashValue="Ek2YgmV9RjcWqR/TTTcz9m+5TOEOjK+6IV6ReuwIt/vcYtOP7DGjOUjGcdHj1advBYhms90ktGlHihwTFoUdJQ==" saltValue="WeufhAVBicfdfQEkKIZnWg==" spinCount="100000" sheet="1" selectLockedCells="1"/>
  <mergeCells count="112">
    <mergeCell ref="D94:H94"/>
    <mergeCell ref="J94:AJ94"/>
    <mergeCell ref="AL94:AM94"/>
    <mergeCell ref="AN96:AP96"/>
    <mergeCell ref="D97:H97"/>
    <mergeCell ref="J97:AJ97"/>
    <mergeCell ref="AL97:AM97"/>
    <mergeCell ref="AN97:AP97"/>
    <mergeCell ref="AN94:AP94"/>
    <mergeCell ref="D95:H95"/>
    <mergeCell ref="J95:AJ95"/>
    <mergeCell ref="AL95:AM95"/>
    <mergeCell ref="AN95:AP95"/>
    <mergeCell ref="D91:H91"/>
    <mergeCell ref="J91:AJ91"/>
    <mergeCell ref="AL91:AM91"/>
    <mergeCell ref="AN91:AP91"/>
    <mergeCell ref="D92:H92"/>
    <mergeCell ref="J92:AJ92"/>
    <mergeCell ref="AL92:AM92"/>
    <mergeCell ref="AN92:AP92"/>
    <mergeCell ref="D93:H93"/>
    <mergeCell ref="J93:AJ93"/>
    <mergeCell ref="AL93:AM93"/>
    <mergeCell ref="AN93:AP93"/>
    <mergeCell ref="AN87:AP87"/>
    <mergeCell ref="L80:AG80"/>
    <mergeCell ref="C2:AP2"/>
    <mergeCell ref="C4:AP4"/>
    <mergeCell ref="E14:AJ14"/>
    <mergeCell ref="AK23:AO23"/>
    <mergeCell ref="AK24:AO24"/>
    <mergeCell ref="K7:AJ7"/>
    <mergeCell ref="E17:AJ17"/>
    <mergeCell ref="E20:AJ20"/>
    <mergeCell ref="K8:AJ8"/>
    <mergeCell ref="E11:AJ11"/>
    <mergeCell ref="AK26:AO26"/>
    <mergeCell ref="AK28:AO28"/>
    <mergeCell ref="L29:O29"/>
    <mergeCell ref="W29:AE29"/>
    <mergeCell ref="AK29:AO29"/>
    <mergeCell ref="L28:O28"/>
    <mergeCell ref="W28:AE28"/>
    <mergeCell ref="L30:O30"/>
    <mergeCell ref="W30:AE30"/>
    <mergeCell ref="AK30:AO30"/>
    <mergeCell ref="BH82:BR84"/>
    <mergeCell ref="L31:O31"/>
    <mergeCell ref="W31:AE31"/>
    <mergeCell ref="AK31:AO31"/>
    <mergeCell ref="L32:O32"/>
    <mergeCell ref="W32:AE32"/>
    <mergeCell ref="AK32:AO32"/>
    <mergeCell ref="BE5:BE34"/>
    <mergeCell ref="K5:AO5"/>
    <mergeCell ref="K6:AO6"/>
    <mergeCell ref="X34:AB34"/>
    <mergeCell ref="AK34:AO34"/>
    <mergeCell ref="C76:AP76"/>
    <mergeCell ref="L78:AO78"/>
    <mergeCell ref="AM82:AP82"/>
    <mergeCell ref="AM83:AP83"/>
    <mergeCell ref="AM80:AN80"/>
    <mergeCell ref="AR2:BE2"/>
    <mergeCell ref="D105:AB105"/>
    <mergeCell ref="AG105:AM105"/>
    <mergeCell ref="AN105:AP105"/>
    <mergeCell ref="AG87:AM87"/>
    <mergeCell ref="AL99:AM99"/>
    <mergeCell ref="D103:AB103"/>
    <mergeCell ref="D104:AB104"/>
    <mergeCell ref="D90:H90"/>
    <mergeCell ref="J90:AJ90"/>
    <mergeCell ref="AL90:AM90"/>
    <mergeCell ref="AN90:AP90"/>
    <mergeCell ref="D102:AB102"/>
    <mergeCell ref="AN101:AP101"/>
    <mergeCell ref="AG100:AM100"/>
    <mergeCell ref="AN100:AP100"/>
    <mergeCell ref="C85:G85"/>
    <mergeCell ref="I85:AF85"/>
    <mergeCell ref="AG85:AM85"/>
    <mergeCell ref="D88:H88"/>
    <mergeCell ref="AL88:AM88"/>
    <mergeCell ref="J88:AJ88"/>
    <mergeCell ref="AN85:AP85"/>
    <mergeCell ref="AN88:AP88"/>
    <mergeCell ref="AG107:AM107"/>
    <mergeCell ref="AN107:AP107"/>
    <mergeCell ref="D89:H89"/>
    <mergeCell ref="J89:AJ89"/>
    <mergeCell ref="AL89:AM89"/>
    <mergeCell ref="AN89:AP89"/>
    <mergeCell ref="D99:H99"/>
    <mergeCell ref="J99:AF99"/>
    <mergeCell ref="AG104:AM104"/>
    <mergeCell ref="AN103:AP103"/>
    <mergeCell ref="AN104:AP104"/>
    <mergeCell ref="AN99:AP99"/>
    <mergeCell ref="AG102:AM102"/>
    <mergeCell ref="AN102:AP102"/>
    <mergeCell ref="D98:H98"/>
    <mergeCell ref="J98:AJ98"/>
    <mergeCell ref="AG103:AM103"/>
    <mergeCell ref="D101:AB101"/>
    <mergeCell ref="AG101:AM101"/>
    <mergeCell ref="AL98:AM98"/>
    <mergeCell ref="D96:H96"/>
    <mergeCell ref="J96:AJ96"/>
    <mergeCell ref="AL96:AM96"/>
    <mergeCell ref="AN98:AP98"/>
  </mergeCells>
  <phoneticPr fontId="0" type="noConversion"/>
  <dataValidations disablePrompts="1" count="2">
    <dataValidation type="list" allowBlank="1" showInputMessage="1" showErrorMessage="1" error="Povoleny jsou hodnoty základní, snížená, zákl. přenesená, sníž. přenesená, nulová." sqref="AU107 BJ106:BJ109" xr:uid="{00000000-0002-0000-0000-000000000000}">
      <formula1>"základní,snížená,zákl. přenesená,sníž. přenesená,nulová"</formula1>
    </dataValidation>
    <dataValidation type="list" allowBlank="1" showInputMessage="1" showErrorMessage="1" error="Povoleny jsou hodnoty stavební čast, technologická čast, investiční čast." sqref="AT107 BI106:BI109" xr:uid="{00000000-0002-0000-0000-000001000000}">
      <formula1>"stavební čast,technologická čast,investiční čast"</formula1>
    </dataValidation>
  </dataValidations>
  <hyperlinks>
    <hyperlink ref="K1:S1" location="C2" tooltip="Souhrnný list stavby" display="1) Souhrnný list stavby" xr:uid="{00000000-0004-0000-0000-000000000000}"/>
    <hyperlink ref="W1:AF1" location="C87" tooltip="Rekapitulace objektů" display="2) Rekapitulace objektů" xr:uid="{00000000-0004-0000-0000-000001000000}"/>
    <hyperlink ref="A88" location="'SO01'!C4" tooltip="SO01" display="/" xr:uid="{00000000-0004-0000-0000-000002000000}"/>
    <hyperlink ref="A99" location="'VN + ON'!C4" tooltip="VN + ON" display="/" xr:uid="{00000000-0004-0000-0000-000003000000}"/>
    <hyperlink ref="A89" location="'SO02'!C4" tooltip="SO02" display="/" xr:uid="{00000000-0004-0000-0000-000004000000}"/>
    <hyperlink ref="A91" location="'SO04'!C4" tooltip="SO04" display="/" xr:uid="{00000000-0004-0000-0000-000006000000}"/>
    <hyperlink ref="A92" location="'SO05'!C4" tooltip="SO05" display="/" xr:uid="{00000000-0004-0000-0000-000007000000}"/>
    <hyperlink ref="A98" location="'SO11'!C4" tooltip="SO11" display="/" xr:uid="{00000000-0004-0000-0000-000008000000}"/>
    <hyperlink ref="A97" location="'SO10'!C4" tooltip="SO10" display="/" xr:uid="{514DE8C1-3C73-4B48-A84C-AAB74AC2D166}"/>
    <hyperlink ref="A96" location="'SO09'!C4" tooltip="SO09" display="/" xr:uid="{0198E268-7C78-4E28-A44B-B0D3702A5312}"/>
    <hyperlink ref="A95" location="'SO08'!C4" tooltip="SO08" display="/" xr:uid="{1B247183-61CA-4FCD-9629-929426FCDA78}"/>
    <hyperlink ref="A94" location="'SO07'!C4" tooltip="SO07" display="/" xr:uid="{381FC9A6-A301-4BB0-A3A6-667E957F63B3}"/>
    <hyperlink ref="A93" location="'SO06'!C4" tooltip="SO06" display="/" xr:uid="{36DC668A-35C6-48E9-B13A-F8754F4F9342}"/>
    <hyperlink ref="A90" location="'SO03'!C4" tooltip="SO03" display="/" xr:uid="{00000000-0004-0000-0000-000005000000}"/>
  </hyperlinks>
  <pageMargins left="0.59027779102325439" right="0.59027779102325439" top="0.59027779102325439" bottom="0.59027779102325439" header="0" footer="0"/>
  <pageSetup paperSize="9" fitToHeight="100" orientation="landscape" blackAndWhite="1" r:id="rId1"/>
  <headerFooter alignWithMargins="0">
    <oddFooter>&amp;CStrana &amp;P z &amp;N</oddFooter>
  </headerFooter>
  <ignoredErrors>
    <ignoredError sqref="AN19 AN16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pageSetUpPr fitToPage="1"/>
  </sheetPr>
  <dimension ref="A1:BK171"/>
  <sheetViews>
    <sheetView showGridLines="0" zoomScale="115" zoomScaleNormal="115" workbookViewId="0">
      <pane ySplit="1" topLeftCell="A2" activePane="bottomLeft" state="frozenSplit"/>
      <selection activeCell="F151" sqref="F151:I151"/>
      <selection pane="bottomLeft" activeCell="O10" sqref="O10:P10"/>
    </sheetView>
  </sheetViews>
  <sheetFormatPr defaultColWidth="10.5" defaultRowHeight="14.25" customHeight="1" x14ac:dyDescent="0.3"/>
  <cols>
    <col min="1" max="1" width="8.33203125" style="6" customWidth="1"/>
    <col min="2" max="2" width="1.6640625" style="6" customWidth="1"/>
    <col min="3" max="3" width="4.1640625" style="6" customWidth="1"/>
    <col min="4" max="4" width="4.33203125" style="6" customWidth="1"/>
    <col min="5" max="5" width="17.1640625" style="6" customWidth="1"/>
    <col min="6" max="7" width="11.1640625" style="6" customWidth="1"/>
    <col min="8" max="8" width="12.5" style="6" customWidth="1"/>
    <col min="9" max="9" width="7" style="6" customWidth="1"/>
    <col min="10" max="10" width="5.1640625" style="6" customWidth="1"/>
    <col min="11" max="11" width="11.5" style="6" customWidth="1"/>
    <col min="12" max="12" width="12" style="6" customWidth="1"/>
    <col min="13" max="14" width="6" style="6" customWidth="1"/>
    <col min="15" max="15" width="2" style="6" customWidth="1"/>
    <col min="16" max="16" width="12.5" style="6" customWidth="1"/>
    <col min="17" max="17" width="4.1640625" style="6" customWidth="1"/>
    <col min="18" max="18" width="1.6640625" style="6" customWidth="1"/>
    <col min="19" max="19" width="8.1640625" style="6" customWidth="1"/>
    <col min="20" max="20" width="29.6640625" style="6" hidden="1" customWidth="1"/>
    <col min="21" max="21" width="16.33203125" style="6" hidden="1" customWidth="1"/>
    <col min="22" max="22" width="12.33203125" style="6" hidden="1" customWidth="1"/>
    <col min="23" max="23" width="16.33203125" style="6" hidden="1" customWidth="1"/>
    <col min="24" max="24" width="12.1640625" style="6" hidden="1" customWidth="1"/>
    <col min="25" max="25" width="15" style="6" hidden="1" customWidth="1"/>
    <col min="26" max="26" width="11" style="6" hidden="1" customWidth="1"/>
    <col min="27" max="27" width="15" style="6" hidden="1" customWidth="1"/>
    <col min="28" max="28" width="16.33203125" style="6" hidden="1" customWidth="1"/>
    <col min="29" max="29" width="11" style="6" customWidth="1"/>
    <col min="30" max="30" width="15" style="6" customWidth="1"/>
    <col min="31" max="31" width="16.33203125" style="6" customWidth="1"/>
    <col min="32" max="42" width="10.5" style="6" customWidth="1"/>
    <col min="43" max="43" width="15.83203125" style="6" customWidth="1"/>
    <col min="44" max="53" width="10.5" style="6" customWidth="1"/>
    <col min="54" max="54" width="6.5" style="6" customWidth="1"/>
    <col min="55" max="55" width="11.33203125" style="6" customWidth="1"/>
    <col min="56" max="56" width="5.83203125" style="6" customWidth="1"/>
    <col min="57" max="57" width="8" style="6" customWidth="1"/>
    <col min="58" max="58" width="9.1640625" style="6" customWidth="1"/>
    <col min="59" max="59" width="10.33203125" style="6" customWidth="1"/>
    <col min="60" max="60" width="9.6640625" style="6" customWidth="1"/>
    <col min="61" max="61" width="12.5" style="6" customWidth="1"/>
    <col min="62" max="62" width="11.6640625" style="6" customWidth="1"/>
    <col min="63" max="63" width="16.6640625" style="6" customWidth="1"/>
    <col min="64" max="64" width="6.6640625" style="6" customWidth="1"/>
    <col min="65" max="74" width="10.5" style="6" customWidth="1"/>
    <col min="75" max="16384" width="10.5" style="6"/>
  </cols>
  <sheetData>
    <row r="1" spans="2:29" s="5" customFormat="1" ht="22.5" customHeight="1" x14ac:dyDescent="0.3">
      <c r="B1" s="2"/>
      <c r="C1" s="2"/>
      <c r="D1" s="3" t="s">
        <v>0</v>
      </c>
      <c r="E1" s="2"/>
      <c r="F1" s="4" t="s">
        <v>116</v>
      </c>
      <c r="G1" s="4"/>
      <c r="H1" s="328" t="s">
        <v>117</v>
      </c>
      <c r="I1" s="328"/>
      <c r="J1" s="328"/>
      <c r="K1" s="328"/>
      <c r="L1" s="4" t="s">
        <v>118</v>
      </c>
      <c r="M1" s="2"/>
      <c r="N1" s="2"/>
      <c r="O1" s="3" t="s">
        <v>80</v>
      </c>
      <c r="P1" s="2"/>
      <c r="Q1" s="2"/>
      <c r="R1" s="2"/>
      <c r="S1" s="4" t="s">
        <v>119</v>
      </c>
      <c r="T1" s="4"/>
    </row>
    <row r="2" spans="2:29" ht="37.5" customHeight="1" x14ac:dyDescent="0.3">
      <c r="C2" s="32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S2" s="269" t="s">
        <v>3</v>
      </c>
      <c r="T2" s="270"/>
      <c r="U2" s="270"/>
      <c r="V2" s="270"/>
      <c r="W2" s="270"/>
      <c r="X2" s="270"/>
      <c r="Y2" s="270"/>
      <c r="Z2" s="270"/>
      <c r="AA2" s="270"/>
      <c r="AB2" s="270"/>
      <c r="AC2" s="270"/>
    </row>
    <row r="3" spans="2:29" ht="7.5" customHeight="1" x14ac:dyDescent="0.3"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10"/>
    </row>
    <row r="4" spans="2:29" ht="37.5" customHeight="1" x14ac:dyDescent="0.3">
      <c r="B4" s="11"/>
      <c r="C4" s="291" t="s">
        <v>81</v>
      </c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270"/>
      <c r="Q4" s="270"/>
      <c r="R4" s="12"/>
      <c r="T4" s="13" t="s">
        <v>8</v>
      </c>
    </row>
    <row r="5" spans="2:29" ht="7.5" customHeight="1" x14ac:dyDescent="0.3">
      <c r="B5" s="11"/>
      <c r="R5" s="12"/>
    </row>
    <row r="6" spans="2:29" ht="26.25" customHeight="1" x14ac:dyDescent="0.3">
      <c r="B6" s="11"/>
      <c r="D6" s="18" t="s">
        <v>12</v>
      </c>
      <c r="F6" s="321" t="str">
        <f>Rekapitulace!$K$6</f>
        <v>Instalace FVE pro vlastní spotřebu elektřiny ve společnosti ČEPRO, a.s. v areálu Hněvice</v>
      </c>
      <c r="G6" s="270"/>
      <c r="H6" s="270"/>
      <c r="I6" s="270"/>
      <c r="J6" s="270"/>
      <c r="K6" s="270"/>
      <c r="L6" s="270"/>
      <c r="M6" s="270"/>
      <c r="N6" s="270"/>
      <c r="O6" s="270"/>
      <c r="P6" s="270"/>
      <c r="R6" s="12"/>
    </row>
    <row r="7" spans="2:29" ht="26.25" customHeight="1" x14ac:dyDescent="0.3">
      <c r="B7" s="11"/>
      <c r="D7" s="18" t="s">
        <v>82</v>
      </c>
      <c r="F7" s="321" t="str">
        <f>Rekapitulace!J88</f>
        <v>SO 01 - Instalace FVE 1 o výkonu 97,92 kWp na střeše budovy "054 a 071 - Administrativní budovy"</v>
      </c>
      <c r="G7" s="270"/>
      <c r="H7" s="270"/>
      <c r="I7" s="270"/>
      <c r="J7" s="270"/>
      <c r="K7" s="270"/>
      <c r="L7" s="270"/>
      <c r="M7" s="270"/>
      <c r="N7" s="270"/>
      <c r="O7" s="270"/>
      <c r="P7" s="270"/>
      <c r="R7" s="12"/>
    </row>
    <row r="8" spans="2:29" s="7" customFormat="1" ht="33.75" customHeight="1" x14ac:dyDescent="0.3">
      <c r="B8" s="21"/>
      <c r="D8" s="17" t="s">
        <v>83</v>
      </c>
      <c r="F8" s="288" t="s">
        <v>329</v>
      </c>
      <c r="G8" s="267"/>
      <c r="H8" s="267"/>
      <c r="I8" s="267"/>
      <c r="J8" s="267"/>
      <c r="K8" s="267"/>
      <c r="L8" s="267"/>
      <c r="M8" s="267"/>
      <c r="N8" s="267"/>
      <c r="O8" s="267"/>
      <c r="P8" s="267"/>
      <c r="R8" s="22"/>
    </row>
    <row r="9" spans="2:29" s="7" customFormat="1" ht="15" customHeight="1" x14ac:dyDescent="0.3">
      <c r="B9" s="21"/>
      <c r="D9" s="18" t="s">
        <v>13</v>
      </c>
      <c r="F9" s="16"/>
      <c r="M9" s="18" t="s">
        <v>14</v>
      </c>
      <c r="O9" s="16"/>
      <c r="R9" s="22"/>
    </row>
    <row r="10" spans="2:29" s="7" customFormat="1" ht="15" customHeight="1" x14ac:dyDescent="0.3">
      <c r="B10" s="21"/>
      <c r="D10" s="18" t="s">
        <v>15</v>
      </c>
      <c r="F10" s="287" t="str">
        <f>Rekapitulace!L80</f>
        <v>Areál skladu ČEPRO, a.s. - Hněvice 62, 411 08 Štětí, Hněvice</v>
      </c>
      <c r="G10" s="287"/>
      <c r="H10" s="287"/>
      <c r="I10" s="287"/>
      <c r="J10" s="287"/>
      <c r="K10" s="287"/>
      <c r="L10" s="287"/>
      <c r="M10" s="18" t="s">
        <v>16</v>
      </c>
      <c r="O10" s="322">
        <f>Rekapitulace!$AN$8</f>
        <v>44105</v>
      </c>
      <c r="P10" s="322"/>
      <c r="R10" s="22"/>
    </row>
    <row r="11" spans="2:29" s="7" customFormat="1" ht="12" customHeight="1" x14ac:dyDescent="0.3">
      <c r="B11" s="21"/>
      <c r="R11" s="22"/>
    </row>
    <row r="12" spans="2:29" s="7" customFormat="1" ht="15" customHeight="1" x14ac:dyDescent="0.3">
      <c r="B12" s="21"/>
      <c r="D12" s="18" t="s">
        <v>17</v>
      </c>
      <c r="M12" s="18" t="s">
        <v>18</v>
      </c>
      <c r="O12" s="287">
        <f>IF(Rekapitulace!$AN$10="","",Rekapitulace!$AN$10)</f>
        <v>60193531</v>
      </c>
      <c r="P12" s="267"/>
      <c r="R12" s="22"/>
    </row>
    <row r="13" spans="2:29" s="7" customFormat="1" ht="18.75" customHeight="1" x14ac:dyDescent="0.3">
      <c r="B13" s="21"/>
      <c r="E13" s="16" t="str">
        <f>IF(Rekapitulace!$E$11="","",Rekapitulace!$E$11)</f>
        <v>ČEPRO, a.s., Dělnická 213/12, Holešovice, 170 00 Praha 7</v>
      </c>
      <c r="M13" s="18" t="s">
        <v>19</v>
      </c>
      <c r="O13" s="287" t="str">
        <f>IF(Rekapitulace!$AN$11="","",Rekapitulace!$AN$11)</f>
        <v>CZ60193531</v>
      </c>
      <c r="P13" s="267"/>
      <c r="R13" s="22"/>
    </row>
    <row r="14" spans="2:29" s="7" customFormat="1" ht="7.5" customHeight="1" x14ac:dyDescent="0.3">
      <c r="B14" s="21"/>
      <c r="R14" s="22"/>
    </row>
    <row r="15" spans="2:29" s="7" customFormat="1" ht="15" customHeight="1" x14ac:dyDescent="0.3">
      <c r="B15" s="21"/>
      <c r="D15" s="18" t="s">
        <v>20</v>
      </c>
      <c r="M15" s="18" t="s">
        <v>18</v>
      </c>
      <c r="O15" s="318" t="str">
        <f>IF(Rekapitulace!$AN$13="","",Rekapitulace!$AN$13)</f>
        <v>Vyplň údaj</v>
      </c>
      <c r="P15" s="265"/>
      <c r="R15" s="22"/>
    </row>
    <row r="16" spans="2:29" s="7" customFormat="1" ht="18.75" customHeight="1" x14ac:dyDescent="0.3">
      <c r="B16" s="21"/>
      <c r="E16" s="318" t="str">
        <f>IF(Rekapitulace!$E$14="","",Rekapitulace!$E$14)</f>
        <v>Vyplň údaj</v>
      </c>
      <c r="F16" s="265"/>
      <c r="G16" s="265"/>
      <c r="H16" s="265"/>
      <c r="I16" s="265"/>
      <c r="J16" s="265"/>
      <c r="K16" s="265"/>
      <c r="L16" s="265"/>
      <c r="M16" s="18" t="s">
        <v>19</v>
      </c>
      <c r="O16" s="318" t="str">
        <f>IF(Rekapitulace!$AN$14="","",Rekapitulace!$AN$14)</f>
        <v>Vyplň údaj</v>
      </c>
      <c r="P16" s="265"/>
      <c r="R16" s="22"/>
    </row>
    <row r="17" spans="2:18" s="7" customFormat="1" ht="7.5" customHeight="1" x14ac:dyDescent="0.3">
      <c r="B17" s="21"/>
      <c r="R17" s="22"/>
    </row>
    <row r="18" spans="2:18" s="7" customFormat="1" ht="15" customHeight="1" x14ac:dyDescent="0.3">
      <c r="B18" s="21"/>
      <c r="D18" s="18" t="s">
        <v>22</v>
      </c>
      <c r="M18" s="18" t="s">
        <v>18</v>
      </c>
      <c r="O18" s="287" t="str">
        <f>IF(Rekapitulace!$AN$16="","",Rekapitulace!$AN$16)</f>
        <v>04083351</v>
      </c>
      <c r="P18" s="267"/>
      <c r="R18" s="22"/>
    </row>
    <row r="19" spans="2:18" s="7" customFormat="1" ht="18.75" customHeight="1" x14ac:dyDescent="0.3">
      <c r="B19" s="21"/>
      <c r="E19" s="16" t="str">
        <f>IF(Rekapitulace!$E$17="","",Rekapitulace!$E$17)</f>
        <v>YOUNG4ENERGY s.r.o.</v>
      </c>
      <c r="M19" s="18" t="s">
        <v>19</v>
      </c>
      <c r="O19" s="287" t="str">
        <f>IF(Rekapitulace!$AN$17="","",Rekapitulace!$AN$17)</f>
        <v>CZ04083351</v>
      </c>
      <c r="P19" s="267"/>
      <c r="R19" s="22"/>
    </row>
    <row r="20" spans="2:18" s="7" customFormat="1" ht="7.5" customHeight="1" x14ac:dyDescent="0.3">
      <c r="B20" s="21"/>
      <c r="R20" s="22"/>
    </row>
    <row r="21" spans="2:18" s="7" customFormat="1" ht="15" customHeight="1" x14ac:dyDescent="0.3">
      <c r="B21" s="21"/>
      <c r="D21" s="18" t="s">
        <v>23</v>
      </c>
      <c r="M21" s="18" t="s">
        <v>18</v>
      </c>
      <c r="O21" s="287" t="str">
        <f>IF(Rekapitulace!$AN$19="","",Rekapitulace!$AN$19)</f>
        <v>04083351</v>
      </c>
      <c r="P21" s="267"/>
      <c r="R21" s="22"/>
    </row>
    <row r="22" spans="2:18" s="7" customFormat="1" ht="18.75" customHeight="1" x14ac:dyDescent="0.3">
      <c r="B22" s="21"/>
      <c r="E22" s="16" t="str">
        <f>IF(Rekapitulace!$E$20="","",Rekapitulace!$E$20)</f>
        <v>YOUNG4ENERGY s.r.o.</v>
      </c>
      <c r="M22" s="18" t="s">
        <v>19</v>
      </c>
      <c r="O22" s="287" t="str">
        <f>IF(Rekapitulace!$AN$20="","",Rekapitulace!$AN$20)</f>
        <v>CZ04083351</v>
      </c>
      <c r="P22" s="267"/>
      <c r="R22" s="22"/>
    </row>
    <row r="23" spans="2:18" s="7" customFormat="1" ht="7.5" customHeight="1" x14ac:dyDescent="0.3">
      <c r="B23" s="21"/>
      <c r="R23" s="22"/>
    </row>
    <row r="24" spans="2:18" s="7" customFormat="1" ht="7.5" customHeight="1" x14ac:dyDescent="0.3">
      <c r="B24" s="21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R24" s="22"/>
    </row>
    <row r="25" spans="2:18" s="7" customFormat="1" ht="15" customHeight="1" x14ac:dyDescent="0.3">
      <c r="B25" s="21"/>
      <c r="D25" s="76" t="s">
        <v>84</v>
      </c>
      <c r="M25" s="298">
        <f>$N$87</f>
        <v>0</v>
      </c>
      <c r="N25" s="267"/>
      <c r="O25" s="267"/>
      <c r="P25" s="267"/>
      <c r="R25" s="22"/>
    </row>
    <row r="26" spans="2:18" s="7" customFormat="1" ht="7.5" customHeight="1" x14ac:dyDescent="0.3">
      <c r="B26" s="21"/>
      <c r="R26" s="22"/>
    </row>
    <row r="27" spans="2:18" s="7" customFormat="1" ht="26.25" customHeight="1" x14ac:dyDescent="0.3">
      <c r="B27" s="21"/>
      <c r="D27" s="96" t="s">
        <v>26</v>
      </c>
      <c r="M27" s="319">
        <f>ROUND($M$25,2)</f>
        <v>0</v>
      </c>
      <c r="N27" s="267"/>
      <c r="O27" s="267"/>
      <c r="P27" s="267"/>
      <c r="R27" s="22"/>
    </row>
    <row r="28" spans="2:18" s="7" customFormat="1" ht="7.5" customHeight="1" x14ac:dyDescent="0.3">
      <c r="B28" s="21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R28" s="22"/>
    </row>
    <row r="29" spans="2:18" s="7" customFormat="1" ht="15" customHeight="1" x14ac:dyDescent="0.3">
      <c r="B29" s="21"/>
      <c r="D29" s="26" t="s">
        <v>27</v>
      </c>
      <c r="E29" s="26" t="s">
        <v>28</v>
      </c>
      <c r="F29" s="27">
        <v>0.21</v>
      </c>
      <c r="G29" s="97" t="s">
        <v>29</v>
      </c>
      <c r="H29" s="317">
        <f>M27</f>
        <v>0</v>
      </c>
      <c r="I29" s="267"/>
      <c r="J29" s="267"/>
      <c r="M29" s="317">
        <f>(H29)*$F$29</f>
        <v>0</v>
      </c>
      <c r="N29" s="267"/>
      <c r="O29" s="267"/>
      <c r="P29" s="267"/>
      <c r="R29" s="22"/>
    </row>
    <row r="30" spans="2:18" s="7" customFormat="1" ht="15" customHeight="1" x14ac:dyDescent="0.3">
      <c r="B30" s="21"/>
      <c r="E30" s="26" t="s">
        <v>30</v>
      </c>
      <c r="F30" s="27">
        <v>0.15</v>
      </c>
      <c r="G30" s="97" t="s">
        <v>29</v>
      </c>
      <c r="H30" s="317">
        <f>(SUM($BF$92:$BF$92)+SUM($BF$111:$BF$164))</f>
        <v>0</v>
      </c>
      <c r="I30" s="267"/>
      <c r="J30" s="267"/>
      <c r="M30" s="317">
        <f>(SUM($BF$92:$BF$92)+SUM($BF$111:$BF$164))*$F$30</f>
        <v>0</v>
      </c>
      <c r="N30" s="267"/>
      <c r="O30" s="267"/>
      <c r="P30" s="267"/>
      <c r="R30" s="22"/>
    </row>
    <row r="31" spans="2:18" s="7" customFormat="1" ht="15" hidden="1" customHeight="1" x14ac:dyDescent="0.3">
      <c r="B31" s="21"/>
      <c r="E31" s="26" t="s">
        <v>31</v>
      </c>
      <c r="F31" s="27">
        <v>0.21</v>
      </c>
      <c r="G31" s="97" t="s">
        <v>29</v>
      </c>
      <c r="H31" s="317">
        <f>(SUM($BG$92:$BG$92)+SUM($BG$111:$BG$167))</f>
        <v>0</v>
      </c>
      <c r="I31" s="267"/>
      <c r="J31" s="267"/>
      <c r="M31" s="317">
        <v>0</v>
      </c>
      <c r="N31" s="267"/>
      <c r="O31" s="267"/>
      <c r="P31" s="267"/>
      <c r="R31" s="22"/>
    </row>
    <row r="32" spans="2:18" s="7" customFormat="1" ht="15" hidden="1" customHeight="1" x14ac:dyDescent="0.3">
      <c r="B32" s="21"/>
      <c r="E32" s="26" t="s">
        <v>32</v>
      </c>
      <c r="F32" s="27">
        <v>0.15</v>
      </c>
      <c r="G32" s="97" t="s">
        <v>29</v>
      </c>
      <c r="H32" s="317">
        <f>(SUM($BH$92:$BH$92)+SUM($BH$111:$BH$167))</f>
        <v>0</v>
      </c>
      <c r="I32" s="267"/>
      <c r="J32" s="267"/>
      <c r="M32" s="317">
        <v>0</v>
      </c>
      <c r="N32" s="267"/>
      <c r="O32" s="267"/>
      <c r="P32" s="267"/>
      <c r="R32" s="22"/>
    </row>
    <row r="33" spans="2:18" s="7" customFormat="1" ht="15" hidden="1" customHeight="1" x14ac:dyDescent="0.3">
      <c r="B33" s="21"/>
      <c r="E33" s="26" t="s">
        <v>33</v>
      </c>
      <c r="F33" s="27">
        <v>0</v>
      </c>
      <c r="G33" s="97" t="s">
        <v>29</v>
      </c>
      <c r="H33" s="317">
        <f>(SUM($BI$92:$BI$92)+SUM($BI$111:$BI$167))</f>
        <v>0</v>
      </c>
      <c r="I33" s="267"/>
      <c r="J33" s="267"/>
      <c r="M33" s="317">
        <v>0</v>
      </c>
      <c r="N33" s="267"/>
      <c r="O33" s="267"/>
      <c r="P33" s="267"/>
      <c r="R33" s="22"/>
    </row>
    <row r="34" spans="2:18" s="7" customFormat="1" ht="7.5" customHeight="1" x14ac:dyDescent="0.3">
      <c r="B34" s="21"/>
      <c r="R34" s="22"/>
    </row>
    <row r="35" spans="2:18" s="7" customFormat="1" ht="26.25" customHeight="1" x14ac:dyDescent="0.3">
      <c r="B35" s="21"/>
      <c r="C35" s="30"/>
      <c r="D35" s="31" t="s">
        <v>34</v>
      </c>
      <c r="E35" s="32"/>
      <c r="F35" s="32"/>
      <c r="G35" s="98" t="s">
        <v>35</v>
      </c>
      <c r="H35" s="33" t="s">
        <v>36</v>
      </c>
      <c r="I35" s="32"/>
      <c r="J35" s="32"/>
      <c r="K35" s="32"/>
      <c r="L35" s="290">
        <f>ROUND(SUM($M$27:$M$33),2)</f>
        <v>0</v>
      </c>
      <c r="M35" s="274"/>
      <c r="N35" s="274"/>
      <c r="O35" s="274"/>
      <c r="P35" s="276"/>
      <c r="Q35" s="30"/>
      <c r="R35" s="22"/>
    </row>
    <row r="36" spans="2:18" s="7" customFormat="1" ht="15" customHeight="1" x14ac:dyDescent="0.3">
      <c r="B36" s="21"/>
      <c r="R36" s="22"/>
    </row>
    <row r="37" spans="2:18" s="7" customFormat="1" ht="15" customHeight="1" x14ac:dyDescent="0.3">
      <c r="B37" s="21"/>
      <c r="K37" s="317"/>
      <c r="L37" s="267"/>
      <c r="M37" s="267"/>
      <c r="R37" s="22"/>
    </row>
    <row r="38" spans="2:18" ht="14.25" customHeight="1" x14ac:dyDescent="0.3">
      <c r="B38" s="11"/>
      <c r="R38" s="12"/>
    </row>
    <row r="39" spans="2:18" ht="14.25" customHeight="1" x14ac:dyDescent="0.3">
      <c r="B39" s="11"/>
      <c r="R39" s="12"/>
    </row>
    <row r="40" spans="2:18" ht="14.25" customHeight="1" x14ac:dyDescent="0.3">
      <c r="B40" s="11"/>
      <c r="R40" s="12"/>
    </row>
    <row r="41" spans="2:18" ht="14.25" customHeight="1" x14ac:dyDescent="0.3">
      <c r="B41" s="11"/>
      <c r="R41" s="12"/>
    </row>
    <row r="42" spans="2:18" ht="14.25" customHeight="1" x14ac:dyDescent="0.3">
      <c r="B42" s="11"/>
      <c r="R42" s="12"/>
    </row>
    <row r="43" spans="2:18" ht="14.25" customHeight="1" x14ac:dyDescent="0.3">
      <c r="B43" s="11"/>
      <c r="R43" s="12"/>
    </row>
    <row r="44" spans="2:18" ht="14.25" customHeight="1" x14ac:dyDescent="0.3">
      <c r="B44" s="11"/>
      <c r="R44" s="12"/>
    </row>
    <row r="45" spans="2:18" ht="14.25" customHeight="1" x14ac:dyDescent="0.3">
      <c r="B45" s="11"/>
      <c r="R45" s="12"/>
    </row>
    <row r="46" spans="2:18" ht="14.25" customHeight="1" x14ac:dyDescent="0.3">
      <c r="B46" s="11"/>
      <c r="R46" s="12"/>
    </row>
    <row r="47" spans="2:18" ht="14.25" customHeight="1" x14ac:dyDescent="0.3">
      <c r="B47" s="11"/>
      <c r="R47" s="12"/>
    </row>
    <row r="48" spans="2:18" ht="14.25" customHeight="1" x14ac:dyDescent="0.3">
      <c r="B48" s="11"/>
      <c r="R48" s="12"/>
    </row>
    <row r="49" spans="2:18" s="7" customFormat="1" ht="15.75" customHeight="1" x14ac:dyDescent="0.3">
      <c r="B49" s="21"/>
      <c r="D49" s="34" t="s">
        <v>37</v>
      </c>
      <c r="E49" s="35"/>
      <c r="F49" s="35"/>
      <c r="G49" s="35"/>
      <c r="H49" s="36"/>
      <c r="J49" s="34" t="s">
        <v>38</v>
      </c>
      <c r="K49" s="35"/>
      <c r="L49" s="35"/>
      <c r="M49" s="35"/>
      <c r="N49" s="35"/>
      <c r="O49" s="35"/>
      <c r="P49" s="36"/>
      <c r="R49" s="22"/>
    </row>
    <row r="50" spans="2:18" ht="14.25" customHeight="1" x14ac:dyDescent="0.3">
      <c r="B50" s="11"/>
      <c r="D50" s="37"/>
      <c r="H50" s="38"/>
      <c r="J50" s="37"/>
      <c r="P50" s="38"/>
      <c r="R50" s="12"/>
    </row>
    <row r="51" spans="2:18" ht="14.25" customHeight="1" x14ac:dyDescent="0.3">
      <c r="B51" s="11"/>
      <c r="D51" s="37"/>
      <c r="H51" s="38"/>
      <c r="J51" s="37"/>
      <c r="P51" s="38"/>
      <c r="R51" s="12"/>
    </row>
    <row r="52" spans="2:18" ht="14.25" customHeight="1" x14ac:dyDescent="0.3">
      <c r="B52" s="11"/>
      <c r="D52" s="37"/>
      <c r="H52" s="38"/>
      <c r="J52" s="37"/>
      <c r="P52" s="38"/>
      <c r="R52" s="12"/>
    </row>
    <row r="53" spans="2:18" ht="14.25" customHeight="1" x14ac:dyDescent="0.3">
      <c r="B53" s="11"/>
      <c r="D53" s="37"/>
      <c r="H53" s="38"/>
      <c r="J53" s="37"/>
      <c r="P53" s="38"/>
      <c r="R53" s="12"/>
    </row>
    <row r="54" spans="2:18" ht="14.25" customHeight="1" x14ac:dyDescent="0.3">
      <c r="B54" s="11"/>
      <c r="D54" s="37"/>
      <c r="H54" s="38"/>
      <c r="J54" s="37"/>
      <c r="P54" s="38"/>
      <c r="R54" s="12"/>
    </row>
    <row r="55" spans="2:18" ht="14.25" customHeight="1" x14ac:dyDescent="0.3">
      <c r="B55" s="11"/>
      <c r="D55" s="37"/>
      <c r="H55" s="38"/>
      <c r="J55" s="37"/>
      <c r="P55" s="38"/>
      <c r="R55" s="12"/>
    </row>
    <row r="56" spans="2:18" ht="14.25" customHeight="1" x14ac:dyDescent="0.3">
      <c r="B56" s="11"/>
      <c r="D56" s="37"/>
      <c r="H56" s="38"/>
      <c r="J56" s="37"/>
      <c r="P56" s="38"/>
      <c r="R56" s="12"/>
    </row>
    <row r="57" spans="2:18" ht="14.25" customHeight="1" x14ac:dyDescent="0.3">
      <c r="B57" s="11"/>
      <c r="D57" s="37"/>
      <c r="H57" s="38"/>
      <c r="J57" s="37"/>
      <c r="P57" s="38"/>
      <c r="R57" s="12"/>
    </row>
    <row r="58" spans="2:18" s="7" customFormat="1" ht="15.75" customHeight="1" x14ac:dyDescent="0.3">
      <c r="B58" s="21"/>
      <c r="D58" s="39" t="s">
        <v>39</v>
      </c>
      <c r="E58" s="40"/>
      <c r="F58" s="40"/>
      <c r="G58" s="41" t="s">
        <v>40</v>
      </c>
      <c r="H58" s="42"/>
      <c r="J58" s="39" t="s">
        <v>39</v>
      </c>
      <c r="K58" s="40"/>
      <c r="L58" s="40"/>
      <c r="M58" s="40"/>
      <c r="N58" s="41" t="s">
        <v>40</v>
      </c>
      <c r="O58" s="40"/>
      <c r="P58" s="42"/>
      <c r="R58" s="22"/>
    </row>
    <row r="59" spans="2:18" ht="14.25" customHeight="1" x14ac:dyDescent="0.3">
      <c r="B59" s="11"/>
      <c r="R59" s="12"/>
    </row>
    <row r="60" spans="2:18" s="7" customFormat="1" ht="15.75" customHeight="1" x14ac:dyDescent="0.3">
      <c r="B60" s="21"/>
      <c r="D60" s="34" t="s">
        <v>41</v>
      </c>
      <c r="E60" s="35"/>
      <c r="F60" s="35"/>
      <c r="G60" s="35"/>
      <c r="H60" s="36"/>
      <c r="J60" s="34" t="s">
        <v>42</v>
      </c>
      <c r="K60" s="35"/>
      <c r="L60" s="35"/>
      <c r="M60" s="35"/>
      <c r="N60" s="35"/>
      <c r="O60" s="35"/>
      <c r="P60" s="36"/>
      <c r="R60" s="22"/>
    </row>
    <row r="61" spans="2:18" ht="14.25" customHeight="1" x14ac:dyDescent="0.3">
      <c r="B61" s="11"/>
      <c r="D61" s="37"/>
      <c r="H61" s="38"/>
      <c r="J61" s="37"/>
      <c r="P61" s="38"/>
      <c r="R61" s="12"/>
    </row>
    <row r="62" spans="2:18" ht="14.25" customHeight="1" x14ac:dyDescent="0.3">
      <c r="B62" s="11"/>
      <c r="D62" s="37"/>
      <c r="H62" s="38"/>
      <c r="J62" s="37"/>
      <c r="P62" s="38"/>
      <c r="R62" s="12"/>
    </row>
    <row r="63" spans="2:18" ht="14.25" customHeight="1" x14ac:dyDescent="0.3">
      <c r="B63" s="11"/>
      <c r="D63" s="37"/>
      <c r="H63" s="38"/>
      <c r="J63" s="37"/>
      <c r="P63" s="38"/>
      <c r="R63" s="12"/>
    </row>
    <row r="64" spans="2:18" ht="14.25" customHeight="1" x14ac:dyDescent="0.3">
      <c r="B64" s="11"/>
      <c r="D64" s="37"/>
      <c r="H64" s="38"/>
      <c r="J64" s="37"/>
      <c r="P64" s="38"/>
      <c r="R64" s="12"/>
    </row>
    <row r="65" spans="2:18" ht="14.25" customHeight="1" x14ac:dyDescent="0.3">
      <c r="B65" s="11"/>
      <c r="D65" s="37"/>
      <c r="H65" s="38"/>
      <c r="J65" s="37"/>
      <c r="P65" s="38"/>
      <c r="R65" s="12"/>
    </row>
    <row r="66" spans="2:18" ht="14.25" customHeight="1" x14ac:dyDescent="0.3">
      <c r="B66" s="11"/>
      <c r="D66" s="37"/>
      <c r="H66" s="38"/>
      <c r="J66" s="37"/>
      <c r="P66" s="38"/>
      <c r="R66" s="12"/>
    </row>
    <row r="67" spans="2:18" ht="14.25" customHeight="1" x14ac:dyDescent="0.3">
      <c r="B67" s="11"/>
      <c r="D67" s="37"/>
      <c r="H67" s="38"/>
      <c r="J67" s="37"/>
      <c r="P67" s="38"/>
      <c r="R67" s="12"/>
    </row>
    <row r="68" spans="2:18" ht="14.25" customHeight="1" x14ac:dyDescent="0.3">
      <c r="B68" s="11"/>
      <c r="D68" s="37"/>
      <c r="H68" s="38"/>
      <c r="J68" s="37"/>
      <c r="P68" s="38"/>
      <c r="R68" s="12"/>
    </row>
    <row r="69" spans="2:18" s="7" customFormat="1" ht="15.75" customHeight="1" x14ac:dyDescent="0.3">
      <c r="B69" s="21"/>
      <c r="D69" s="39" t="s">
        <v>39</v>
      </c>
      <c r="E69" s="40"/>
      <c r="F69" s="40"/>
      <c r="G69" s="41" t="s">
        <v>40</v>
      </c>
      <c r="H69" s="42"/>
      <c r="J69" s="39" t="s">
        <v>39</v>
      </c>
      <c r="K69" s="40"/>
      <c r="L69" s="40"/>
      <c r="M69" s="40"/>
      <c r="N69" s="41" t="s">
        <v>40</v>
      </c>
      <c r="O69" s="40"/>
      <c r="P69" s="42"/>
      <c r="R69" s="22"/>
    </row>
    <row r="70" spans="2:18" s="7" customFormat="1" ht="15" customHeight="1" x14ac:dyDescent="0.3">
      <c r="B70" s="43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5"/>
    </row>
    <row r="74" spans="2:18" s="7" customFormat="1" ht="7.5" customHeight="1" x14ac:dyDescent="0.3">
      <c r="B74" s="46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8"/>
    </row>
    <row r="75" spans="2:18" s="7" customFormat="1" ht="37.5" customHeight="1" x14ac:dyDescent="0.3">
      <c r="B75" s="21"/>
      <c r="C75" s="291" t="s">
        <v>85</v>
      </c>
      <c r="D75" s="267"/>
      <c r="E75" s="267"/>
      <c r="F75" s="267"/>
      <c r="G75" s="267"/>
      <c r="H75" s="267"/>
      <c r="I75" s="267"/>
      <c r="J75" s="267"/>
      <c r="K75" s="267"/>
      <c r="L75" s="267"/>
      <c r="M75" s="267"/>
      <c r="N75" s="267"/>
      <c r="O75" s="267"/>
      <c r="P75" s="267"/>
      <c r="Q75" s="267"/>
      <c r="R75" s="22"/>
    </row>
    <row r="76" spans="2:18" s="7" customFormat="1" ht="7.5" customHeight="1" x14ac:dyDescent="0.3">
      <c r="B76" s="21"/>
      <c r="R76" s="22"/>
    </row>
    <row r="77" spans="2:18" s="7" customFormat="1" ht="30.75" customHeight="1" x14ac:dyDescent="0.3">
      <c r="B77" s="21"/>
      <c r="C77" s="18" t="s">
        <v>12</v>
      </c>
      <c r="F77" s="321" t="str">
        <f>$F$6</f>
        <v>Instalace FVE pro vlastní spotřebu elektřiny ve společnosti ČEPRO, a.s. v areálu Hněvice</v>
      </c>
      <c r="G77" s="267"/>
      <c r="H77" s="267"/>
      <c r="I77" s="267"/>
      <c r="J77" s="267"/>
      <c r="K77" s="267"/>
      <c r="L77" s="267"/>
      <c r="M77" s="267"/>
      <c r="N77" s="267"/>
      <c r="O77" s="267"/>
      <c r="P77" s="267"/>
      <c r="R77" s="22"/>
    </row>
    <row r="78" spans="2:18" ht="30.75" customHeight="1" x14ac:dyDescent="0.3">
      <c r="B78" s="11"/>
      <c r="C78" s="18" t="s">
        <v>82</v>
      </c>
      <c r="F78" s="321" t="str">
        <f>F7</f>
        <v>SO 01 - Instalace FVE 1 o výkonu 97,92 kWp na střeše budovy "054 a 071 - Administrativní budovy"</v>
      </c>
      <c r="G78" s="270"/>
      <c r="H78" s="270"/>
      <c r="I78" s="270"/>
      <c r="J78" s="270"/>
      <c r="K78" s="270"/>
      <c r="L78" s="270"/>
      <c r="M78" s="270"/>
      <c r="N78" s="270"/>
      <c r="O78" s="270"/>
      <c r="P78" s="270"/>
      <c r="R78" s="12"/>
    </row>
    <row r="79" spans="2:18" s="7" customFormat="1" ht="37.5" customHeight="1" x14ac:dyDescent="0.3">
      <c r="B79" s="21"/>
      <c r="C79" s="51" t="s">
        <v>83</v>
      </c>
      <c r="F79" s="292" t="str">
        <f>F8</f>
        <v>SO 01 - Instalace FVE 1 o výkonu 97,92 kWp na střeše budovy "054 a 071 - Administrativní budovy"</v>
      </c>
      <c r="G79" s="267"/>
      <c r="H79" s="267"/>
      <c r="I79" s="267"/>
      <c r="J79" s="267"/>
      <c r="K79" s="267"/>
      <c r="L79" s="267"/>
      <c r="M79" s="267"/>
      <c r="N79" s="267"/>
      <c r="O79" s="267"/>
      <c r="P79" s="267"/>
      <c r="R79" s="22"/>
    </row>
    <row r="80" spans="2:18" s="7" customFormat="1" ht="7.5" customHeight="1" x14ac:dyDescent="0.3">
      <c r="B80" s="21"/>
      <c r="R80" s="22"/>
    </row>
    <row r="81" spans="2:18" s="7" customFormat="1" ht="18.75" customHeight="1" x14ac:dyDescent="0.3">
      <c r="B81" s="21"/>
      <c r="C81" s="18" t="s">
        <v>15</v>
      </c>
      <c r="F81" s="16" t="str">
        <f>$F$10</f>
        <v>Areál skladu ČEPRO, a.s. - Hněvice 62, 411 08 Štětí, Hněvice</v>
      </c>
      <c r="L81" s="18" t="s">
        <v>16</v>
      </c>
      <c r="M81" s="293">
        <f>IF($O$10="","",$O$10)</f>
        <v>44105</v>
      </c>
      <c r="N81" s="267"/>
      <c r="O81" s="267"/>
      <c r="P81" s="267"/>
      <c r="R81" s="22"/>
    </row>
    <row r="82" spans="2:18" s="7" customFormat="1" ht="7.5" customHeight="1" x14ac:dyDescent="0.3">
      <c r="B82" s="21"/>
      <c r="R82" s="22"/>
    </row>
    <row r="83" spans="2:18" s="7" customFormat="1" ht="15.75" customHeight="1" x14ac:dyDescent="0.3">
      <c r="B83" s="21"/>
      <c r="C83" s="18" t="s">
        <v>17</v>
      </c>
      <c r="F83" s="16" t="str">
        <f>$E$13</f>
        <v>ČEPRO, a.s., Dělnická 213/12, Holešovice, 170 00 Praha 7</v>
      </c>
      <c r="L83" s="18" t="s">
        <v>22</v>
      </c>
      <c r="M83" s="287" t="str">
        <f>$E$19</f>
        <v>YOUNG4ENERGY s.r.o.</v>
      </c>
      <c r="N83" s="267"/>
      <c r="O83" s="267"/>
      <c r="P83" s="267"/>
      <c r="Q83" s="267"/>
      <c r="R83" s="22"/>
    </row>
    <row r="84" spans="2:18" s="7" customFormat="1" ht="15" customHeight="1" x14ac:dyDescent="0.3">
      <c r="B84" s="21"/>
      <c r="C84" s="18" t="s">
        <v>20</v>
      </c>
      <c r="F84" s="16" t="str">
        <f>IF($E$16="","",$E$16)</f>
        <v>Vyplň údaj</v>
      </c>
      <c r="L84" s="18" t="s">
        <v>23</v>
      </c>
      <c r="M84" s="287" t="str">
        <f>$E$22</f>
        <v>YOUNG4ENERGY s.r.o.</v>
      </c>
      <c r="N84" s="267"/>
      <c r="O84" s="267"/>
      <c r="P84" s="267"/>
      <c r="Q84" s="267"/>
      <c r="R84" s="22"/>
    </row>
    <row r="85" spans="2:18" s="7" customFormat="1" ht="11.25" customHeight="1" x14ac:dyDescent="0.3">
      <c r="B85" s="21"/>
      <c r="R85" s="22"/>
    </row>
    <row r="86" spans="2:18" s="7" customFormat="1" ht="30" customHeight="1" x14ac:dyDescent="0.3">
      <c r="B86" s="21"/>
      <c r="C86" s="330" t="s">
        <v>86</v>
      </c>
      <c r="D86" s="257"/>
      <c r="E86" s="257"/>
      <c r="F86" s="257"/>
      <c r="G86" s="257"/>
      <c r="H86" s="30"/>
      <c r="I86" s="30"/>
      <c r="J86" s="30"/>
      <c r="K86" s="30"/>
      <c r="L86" s="30"/>
      <c r="M86" s="30"/>
      <c r="N86" s="330" t="s">
        <v>87</v>
      </c>
      <c r="O86" s="267"/>
      <c r="P86" s="267"/>
      <c r="Q86" s="267"/>
      <c r="R86" s="22"/>
    </row>
    <row r="87" spans="2:18" s="7" customFormat="1" ht="30" customHeight="1" x14ac:dyDescent="0.3">
      <c r="B87" s="21"/>
      <c r="C87" s="59" t="s">
        <v>88</v>
      </c>
      <c r="N87" s="271">
        <f>ROUND($N$111,2)</f>
        <v>0</v>
      </c>
      <c r="O87" s="267"/>
      <c r="P87" s="267"/>
      <c r="Q87" s="267"/>
      <c r="R87" s="22"/>
    </row>
    <row r="88" spans="2:18" s="64" customFormat="1" ht="25.5" customHeight="1" x14ac:dyDescent="0.35">
      <c r="B88" s="99"/>
      <c r="D88" s="113" t="str">
        <f>D112</f>
        <v>Instalace FVE 1</v>
      </c>
      <c r="N88" s="326">
        <f>ROUND($N$112,2)</f>
        <v>0</v>
      </c>
      <c r="O88" s="327"/>
      <c r="P88" s="327"/>
      <c r="Q88" s="327"/>
      <c r="R88" s="100"/>
    </row>
    <row r="89" spans="2:18" s="76" customFormat="1" ht="21" customHeight="1" x14ac:dyDescent="0.35">
      <c r="B89" s="101"/>
      <c r="D89" s="113" t="s">
        <v>127</v>
      </c>
      <c r="E89" s="64"/>
      <c r="F89" s="64"/>
      <c r="G89" s="64"/>
      <c r="H89" s="64"/>
      <c r="I89" s="64"/>
      <c r="J89" s="64"/>
      <c r="K89" s="64"/>
      <c r="L89" s="64"/>
      <c r="M89" s="64"/>
      <c r="N89" s="326">
        <f>ROUND($N$123,2)</f>
        <v>0</v>
      </c>
      <c r="O89" s="327"/>
      <c r="P89" s="327"/>
      <c r="Q89" s="327"/>
      <c r="R89" s="102"/>
    </row>
    <row r="90" spans="2:18" s="76" customFormat="1" ht="21" customHeight="1" x14ac:dyDescent="0.35">
      <c r="B90" s="101"/>
      <c r="D90" s="113" t="str">
        <f>D147</f>
        <v>Ostatní materiál</v>
      </c>
      <c r="E90" s="64"/>
      <c r="F90" s="64"/>
      <c r="G90" s="64"/>
      <c r="H90" s="64"/>
      <c r="I90" s="64"/>
      <c r="J90" s="64"/>
      <c r="K90" s="64"/>
      <c r="L90" s="64"/>
      <c r="M90" s="64"/>
      <c r="N90" s="326">
        <f>ROUND($N$147,2)</f>
        <v>0</v>
      </c>
      <c r="O90" s="327"/>
      <c r="P90" s="327"/>
      <c r="Q90" s="327"/>
      <c r="R90" s="102"/>
    </row>
    <row r="91" spans="2:18" s="76" customFormat="1" ht="21" customHeight="1" x14ac:dyDescent="0.35">
      <c r="B91" s="101"/>
      <c r="D91" s="113" t="s">
        <v>430</v>
      </c>
      <c r="E91" s="64"/>
      <c r="F91" s="64"/>
      <c r="G91" s="64"/>
      <c r="H91" s="64"/>
      <c r="I91" s="64"/>
      <c r="J91" s="64"/>
      <c r="K91" s="64"/>
      <c r="L91" s="64"/>
      <c r="M91" s="64"/>
      <c r="N91" s="326">
        <f>ROUND($N$168,2)</f>
        <v>0</v>
      </c>
      <c r="O91" s="327"/>
      <c r="P91" s="327"/>
      <c r="Q91" s="327"/>
      <c r="R91" s="102"/>
    </row>
    <row r="92" spans="2:18" s="7" customFormat="1" ht="14.25" customHeight="1" x14ac:dyDescent="0.3">
      <c r="B92" s="21"/>
      <c r="R92" s="22"/>
    </row>
    <row r="93" spans="2:18" s="7" customFormat="1" ht="30" customHeight="1" x14ac:dyDescent="0.3">
      <c r="B93" s="21"/>
      <c r="C93" s="94" t="s">
        <v>142</v>
      </c>
      <c r="D93" s="30"/>
      <c r="E93" s="30"/>
      <c r="F93" s="30"/>
      <c r="G93" s="30"/>
      <c r="H93" s="30"/>
      <c r="I93" s="30"/>
      <c r="J93" s="30"/>
      <c r="K93" s="30"/>
      <c r="L93" s="256">
        <f>ROUND(SUM($N$88:$Q$91),2)</f>
        <v>0</v>
      </c>
      <c r="M93" s="257"/>
      <c r="N93" s="257"/>
      <c r="O93" s="257"/>
      <c r="P93" s="257"/>
      <c r="Q93" s="257"/>
      <c r="R93" s="22"/>
    </row>
    <row r="94" spans="2:18" s="7" customFormat="1" ht="7.5" customHeight="1" x14ac:dyDescent="0.3">
      <c r="B94" s="43"/>
      <c r="C94" s="44"/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5"/>
    </row>
    <row r="98" spans="2:63" s="7" customFormat="1" ht="7.5" customHeight="1" x14ac:dyDescent="0.3">
      <c r="B98" s="46"/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8"/>
    </row>
    <row r="99" spans="2:63" s="7" customFormat="1" ht="37.5" customHeight="1" x14ac:dyDescent="0.3">
      <c r="B99" s="21"/>
      <c r="C99" s="291" t="s">
        <v>90</v>
      </c>
      <c r="D99" s="267"/>
      <c r="E99" s="267"/>
      <c r="F99" s="267"/>
      <c r="G99" s="267"/>
      <c r="H99" s="267"/>
      <c r="I99" s="267"/>
      <c r="J99" s="267"/>
      <c r="K99" s="267"/>
      <c r="L99" s="267"/>
      <c r="M99" s="267"/>
      <c r="N99" s="267"/>
      <c r="O99" s="267"/>
      <c r="P99" s="267"/>
      <c r="Q99" s="267"/>
      <c r="R99" s="22"/>
    </row>
    <row r="100" spans="2:63" s="7" customFormat="1" ht="7.5" customHeight="1" x14ac:dyDescent="0.3">
      <c r="B100" s="21"/>
      <c r="R100" s="22"/>
    </row>
    <row r="101" spans="2:63" s="7" customFormat="1" ht="30.75" customHeight="1" x14ac:dyDescent="0.3">
      <c r="B101" s="21"/>
      <c r="C101" s="18" t="s">
        <v>12</v>
      </c>
      <c r="F101" s="321" t="str">
        <f>$F$6</f>
        <v>Instalace FVE pro vlastní spotřebu elektřiny ve společnosti ČEPRO, a.s. v areálu Hněvice</v>
      </c>
      <c r="G101" s="267"/>
      <c r="H101" s="267"/>
      <c r="I101" s="267"/>
      <c r="J101" s="267"/>
      <c r="K101" s="267"/>
      <c r="L101" s="267"/>
      <c r="M101" s="267"/>
      <c r="N101" s="267"/>
      <c r="O101" s="267"/>
      <c r="P101" s="267"/>
      <c r="R101" s="22"/>
    </row>
    <row r="102" spans="2:63" ht="30.75" customHeight="1" x14ac:dyDescent="0.3">
      <c r="B102" s="11"/>
      <c r="C102" s="18" t="s">
        <v>82</v>
      </c>
      <c r="F102" s="321" t="str">
        <f>F7</f>
        <v>SO 01 - Instalace FVE 1 o výkonu 97,92 kWp na střeše budovy "054 a 071 - Administrativní budovy"</v>
      </c>
      <c r="G102" s="270"/>
      <c r="H102" s="270"/>
      <c r="I102" s="270"/>
      <c r="J102" s="270"/>
      <c r="K102" s="270"/>
      <c r="L102" s="270"/>
      <c r="M102" s="270"/>
      <c r="N102" s="270"/>
      <c r="O102" s="270"/>
      <c r="P102" s="270"/>
      <c r="R102" s="12"/>
    </row>
    <row r="103" spans="2:63" s="7" customFormat="1" ht="37.5" customHeight="1" x14ac:dyDescent="0.3">
      <c r="B103" s="21"/>
      <c r="C103" s="51" t="s">
        <v>83</v>
      </c>
      <c r="F103" s="292" t="str">
        <f>F8</f>
        <v>SO 01 - Instalace FVE 1 o výkonu 97,92 kWp na střeše budovy "054 a 071 - Administrativní budovy"</v>
      </c>
      <c r="G103" s="267"/>
      <c r="H103" s="267"/>
      <c r="I103" s="267"/>
      <c r="J103" s="267"/>
      <c r="K103" s="267"/>
      <c r="L103" s="267"/>
      <c r="M103" s="267"/>
      <c r="N103" s="267"/>
      <c r="O103" s="267"/>
      <c r="P103" s="267"/>
      <c r="R103" s="22"/>
    </row>
    <row r="104" spans="2:63" s="7" customFormat="1" ht="7.5" customHeight="1" x14ac:dyDescent="0.3">
      <c r="B104" s="21"/>
      <c r="R104" s="22"/>
    </row>
    <row r="105" spans="2:63" s="7" customFormat="1" ht="18.75" customHeight="1" x14ac:dyDescent="0.3">
      <c r="B105" s="21"/>
      <c r="C105" s="18" t="s">
        <v>15</v>
      </c>
      <c r="F105" s="16" t="str">
        <f>$F$10</f>
        <v>Areál skladu ČEPRO, a.s. - Hněvice 62, 411 08 Štětí, Hněvice</v>
      </c>
      <c r="L105" s="18" t="s">
        <v>16</v>
      </c>
      <c r="M105" s="293">
        <f>IF($O$10="","",$O$10)</f>
        <v>44105</v>
      </c>
      <c r="N105" s="267"/>
      <c r="O105" s="267"/>
      <c r="P105" s="267"/>
      <c r="R105" s="22"/>
    </row>
    <row r="106" spans="2:63" s="7" customFormat="1" ht="7.5" customHeight="1" x14ac:dyDescent="0.3">
      <c r="B106" s="21"/>
      <c r="R106" s="22"/>
    </row>
    <row r="107" spans="2:63" s="7" customFormat="1" ht="15.75" customHeight="1" x14ac:dyDescent="0.3">
      <c r="B107" s="21"/>
      <c r="C107" s="18" t="s">
        <v>17</v>
      </c>
      <c r="F107" s="16" t="str">
        <f>$E$13</f>
        <v>ČEPRO, a.s., Dělnická 213/12, Holešovice, 170 00 Praha 7</v>
      </c>
      <c r="L107" s="18" t="s">
        <v>22</v>
      </c>
      <c r="M107" s="287" t="str">
        <f>$E$19</f>
        <v>YOUNG4ENERGY s.r.o.</v>
      </c>
      <c r="N107" s="267"/>
      <c r="O107" s="267"/>
      <c r="P107" s="267"/>
      <c r="Q107" s="267"/>
      <c r="R107" s="22"/>
    </row>
    <row r="108" spans="2:63" s="7" customFormat="1" ht="15" customHeight="1" x14ac:dyDescent="0.3">
      <c r="B108" s="21"/>
      <c r="C108" s="18" t="s">
        <v>20</v>
      </c>
      <c r="F108" s="16" t="str">
        <f>IF($E$16="","",$E$16)</f>
        <v>Vyplň údaj</v>
      </c>
      <c r="L108" s="18" t="s">
        <v>23</v>
      </c>
      <c r="M108" s="287" t="str">
        <f>$E$22</f>
        <v>YOUNG4ENERGY s.r.o.</v>
      </c>
      <c r="N108" s="267"/>
      <c r="O108" s="267"/>
      <c r="P108" s="267"/>
      <c r="Q108" s="267"/>
      <c r="R108" s="22"/>
    </row>
    <row r="109" spans="2:63" s="7" customFormat="1" ht="11.25" customHeight="1" x14ac:dyDescent="0.3">
      <c r="B109" s="21"/>
      <c r="R109" s="22"/>
    </row>
    <row r="110" spans="2:63" s="107" customFormat="1" ht="30" customHeight="1" x14ac:dyDescent="0.3">
      <c r="B110" s="103"/>
      <c r="C110" s="104" t="s">
        <v>91</v>
      </c>
      <c r="D110" s="105" t="s">
        <v>92</v>
      </c>
      <c r="E110" s="105" t="s">
        <v>45</v>
      </c>
      <c r="F110" s="323" t="s">
        <v>93</v>
      </c>
      <c r="G110" s="324"/>
      <c r="H110" s="324"/>
      <c r="I110" s="324"/>
      <c r="J110" s="105" t="s">
        <v>94</v>
      </c>
      <c r="K110" s="105" t="s">
        <v>95</v>
      </c>
      <c r="L110" s="323" t="s">
        <v>96</v>
      </c>
      <c r="M110" s="324"/>
      <c r="N110" s="323" t="s">
        <v>97</v>
      </c>
      <c r="O110" s="324"/>
      <c r="P110" s="324"/>
      <c r="Q110" s="325"/>
      <c r="R110" s="106"/>
      <c r="T110" s="55" t="s">
        <v>98</v>
      </c>
      <c r="U110" s="56" t="s">
        <v>27</v>
      </c>
      <c r="V110" s="56" t="s">
        <v>99</v>
      </c>
      <c r="W110" s="56" t="s">
        <v>100</v>
      </c>
      <c r="X110" s="56" t="s">
        <v>101</v>
      </c>
      <c r="Y110" s="56" t="s">
        <v>102</v>
      </c>
      <c r="Z110" s="56" t="s">
        <v>103</v>
      </c>
      <c r="AA110" s="57" t="s">
        <v>104</v>
      </c>
    </row>
    <row r="111" spans="2:63" s="7" customFormat="1" ht="30" customHeight="1" x14ac:dyDescent="0.35">
      <c r="B111" s="21"/>
      <c r="C111" s="59" t="s">
        <v>84</v>
      </c>
      <c r="N111" s="329">
        <f>N112+N147+N123+N168</f>
        <v>0</v>
      </c>
      <c r="O111" s="267"/>
      <c r="P111" s="267"/>
      <c r="Q111" s="267"/>
      <c r="R111" s="22"/>
      <c r="T111" s="58"/>
      <c r="U111" s="35"/>
      <c r="V111" s="35"/>
      <c r="W111" s="108" t="e">
        <f>$W$112+#REF!+#REF!</f>
        <v>#REF!</v>
      </c>
      <c r="X111" s="35"/>
      <c r="Y111" s="108" t="e">
        <f>$Y$112+#REF!+#REF!</f>
        <v>#REF!</v>
      </c>
      <c r="Z111" s="35"/>
      <c r="AA111" s="109" t="e">
        <f>$AA$112+#REF!+#REF!</f>
        <v>#REF!</v>
      </c>
      <c r="BK111" s="110"/>
    </row>
    <row r="112" spans="2:63" s="112" customFormat="1" ht="24.95" customHeight="1" x14ac:dyDescent="0.35">
      <c r="B112" s="111"/>
      <c r="D112" s="113" t="s">
        <v>165</v>
      </c>
      <c r="E112" s="113"/>
      <c r="F112" s="113"/>
      <c r="G112" s="113"/>
      <c r="H112" s="113"/>
      <c r="I112" s="113"/>
      <c r="J112" s="113"/>
      <c r="K112" s="113"/>
      <c r="L112" s="113"/>
      <c r="M112" s="113"/>
      <c r="N112" s="305">
        <f>N113</f>
        <v>0</v>
      </c>
      <c r="O112" s="302"/>
      <c r="P112" s="302"/>
      <c r="Q112" s="302"/>
      <c r="R112" s="115"/>
      <c r="T112" s="116"/>
      <c r="W112" s="117" t="e">
        <f>$W$113+#REF!+$W$124+#REF!+#REF!+#REF!</f>
        <v>#REF!</v>
      </c>
      <c r="Y112" s="117" t="e">
        <f>$Y$113+#REF!+$Y$124+#REF!+#REF!+#REF!</f>
        <v>#REF!</v>
      </c>
      <c r="AA112" s="118" t="e">
        <f>$AA$113+#REF!+$AA$124+#REF!+#REF!+#REF!</f>
        <v>#REF!</v>
      </c>
      <c r="AR112" s="114"/>
      <c r="AT112" s="114"/>
      <c r="AU112" s="114"/>
      <c r="AY112" s="114"/>
      <c r="BK112" s="119"/>
    </row>
    <row r="113" spans="2:63" s="112" customFormat="1" ht="20.100000000000001" customHeight="1" x14ac:dyDescent="0.3">
      <c r="B113" s="111"/>
      <c r="D113" s="120" t="s">
        <v>166</v>
      </c>
      <c r="E113" s="120"/>
      <c r="F113" s="120"/>
      <c r="G113" s="120"/>
      <c r="H113" s="120"/>
      <c r="I113" s="120"/>
      <c r="J113" s="120"/>
      <c r="K113" s="120"/>
      <c r="L113" s="120"/>
      <c r="M113" s="120"/>
      <c r="N113" s="301">
        <f>SUM(N114:Q122)</f>
        <v>0</v>
      </c>
      <c r="O113" s="302"/>
      <c r="P113" s="302"/>
      <c r="Q113" s="302"/>
      <c r="R113" s="115"/>
      <c r="T113" s="116"/>
      <c r="W113" s="117" t="e">
        <f>SUM($W$114:$W$122)</f>
        <v>#REF!</v>
      </c>
      <c r="Y113" s="117" t="e">
        <f>SUM($Y$114:$Y$122)</f>
        <v>#REF!</v>
      </c>
      <c r="AA113" s="118" t="e">
        <f>SUM($AA$114:$AA$122)</f>
        <v>#REF!</v>
      </c>
      <c r="AR113" s="114"/>
      <c r="AT113" s="114"/>
      <c r="AU113" s="114"/>
      <c r="AY113" s="114"/>
      <c r="BK113" s="119"/>
    </row>
    <row r="114" spans="2:63" s="7" customFormat="1" ht="20.100000000000001" customHeight="1" x14ac:dyDescent="0.3">
      <c r="B114" s="21"/>
      <c r="C114" s="121">
        <v>1</v>
      </c>
      <c r="D114" s="134"/>
      <c r="E114" s="199"/>
      <c r="F114" s="310" t="s">
        <v>120</v>
      </c>
      <c r="G114" s="311" t="s">
        <v>120</v>
      </c>
      <c r="H114" s="311" t="s">
        <v>120</v>
      </c>
      <c r="I114" s="312" t="s">
        <v>120</v>
      </c>
      <c r="J114" s="122" t="s">
        <v>112</v>
      </c>
      <c r="K114" s="123">
        <v>288</v>
      </c>
      <c r="L114" s="315">
        <v>0</v>
      </c>
      <c r="M114" s="316"/>
      <c r="N114" s="303">
        <f>ROUND(L114*K114,2)</f>
        <v>0</v>
      </c>
      <c r="O114" s="304"/>
      <c r="P114" s="304"/>
      <c r="Q114" s="304"/>
      <c r="R114" s="22"/>
      <c r="T114" s="124"/>
      <c r="U114" s="28" t="s">
        <v>28</v>
      </c>
      <c r="V114" s="125">
        <v>0.497</v>
      </c>
      <c r="W114" s="125">
        <f>$V$114*$K$114</f>
        <v>143.136</v>
      </c>
      <c r="X114" s="125">
        <v>3.4000000000000002E-4</v>
      </c>
      <c r="Y114" s="125">
        <f>$X$114*$K$114</f>
        <v>9.7920000000000007E-2</v>
      </c>
      <c r="Z114" s="125">
        <v>0</v>
      </c>
      <c r="AA114" s="126">
        <f>$Z$114*$K$114</f>
        <v>0</v>
      </c>
      <c r="BE114" s="88"/>
      <c r="BF114" s="88"/>
      <c r="BG114" s="88"/>
      <c r="BH114" s="88"/>
      <c r="BI114" s="88"/>
      <c r="BJ114" s="164"/>
      <c r="BK114" s="88"/>
    </row>
    <row r="115" spans="2:63" s="7" customFormat="1" ht="45" customHeight="1" x14ac:dyDescent="0.3">
      <c r="B115" s="21"/>
      <c r="C115" s="121">
        <f t="shared" ref="C115:C122" si="0">C114+1</f>
        <v>2</v>
      </c>
      <c r="D115" s="131"/>
      <c r="E115" s="199"/>
      <c r="F115" s="310" t="s">
        <v>312</v>
      </c>
      <c r="G115" s="311" t="s">
        <v>146</v>
      </c>
      <c r="H115" s="311" t="s">
        <v>146</v>
      </c>
      <c r="I115" s="312" t="s">
        <v>146</v>
      </c>
      <c r="J115" s="129" t="s">
        <v>112</v>
      </c>
      <c r="K115" s="123">
        <v>288</v>
      </c>
      <c r="L115" s="315">
        <v>0</v>
      </c>
      <c r="M115" s="316"/>
      <c r="N115" s="303">
        <f t="shared" ref="N115:N122" si="1">ROUND(L115*K115,2)</f>
        <v>0</v>
      </c>
      <c r="O115" s="304"/>
      <c r="P115" s="304"/>
      <c r="Q115" s="304"/>
      <c r="R115" s="22"/>
      <c r="T115" s="124"/>
      <c r="U115" s="28" t="s">
        <v>28</v>
      </c>
      <c r="V115" s="125">
        <v>0.497</v>
      </c>
      <c r="W115" s="125">
        <f>$V$115*$K$115</f>
        <v>143.136</v>
      </c>
      <c r="X115" s="125">
        <v>3.4000000000000002E-4</v>
      </c>
      <c r="Y115" s="125">
        <f>$X$115*$K$115</f>
        <v>9.7920000000000007E-2</v>
      </c>
      <c r="Z115" s="125">
        <v>0</v>
      </c>
      <c r="AA115" s="126">
        <f>$Z$115*$K$115</f>
        <v>0</v>
      </c>
      <c r="BE115" s="88"/>
      <c r="BF115" s="88"/>
      <c r="BG115" s="88"/>
      <c r="BH115" s="88"/>
      <c r="BI115" s="88"/>
      <c r="BJ115" s="164"/>
      <c r="BK115" s="88"/>
    </row>
    <row r="116" spans="2:63" s="7" customFormat="1" ht="35.1" customHeight="1" x14ac:dyDescent="0.3">
      <c r="B116" s="21"/>
      <c r="C116" s="121">
        <f t="shared" si="0"/>
        <v>3</v>
      </c>
      <c r="D116" s="121"/>
      <c r="E116" s="199"/>
      <c r="F116" s="310" t="s">
        <v>248</v>
      </c>
      <c r="G116" s="311" t="s">
        <v>121</v>
      </c>
      <c r="H116" s="311" t="s">
        <v>121</v>
      </c>
      <c r="I116" s="312" t="s">
        <v>121</v>
      </c>
      <c r="J116" s="129" t="s">
        <v>112</v>
      </c>
      <c r="K116" s="123">
        <v>288</v>
      </c>
      <c r="L116" s="315">
        <v>0</v>
      </c>
      <c r="M116" s="316"/>
      <c r="N116" s="303">
        <f t="shared" si="1"/>
        <v>0</v>
      </c>
      <c r="O116" s="304"/>
      <c r="P116" s="304"/>
      <c r="Q116" s="304"/>
      <c r="R116" s="22"/>
      <c r="T116" s="124"/>
      <c r="U116" s="28" t="s">
        <v>28</v>
      </c>
      <c r="V116" s="125">
        <v>0.497</v>
      </c>
      <c r="W116" s="125">
        <f>$V$116*$K$116</f>
        <v>143.136</v>
      </c>
      <c r="X116" s="125">
        <v>3.4000000000000002E-4</v>
      </c>
      <c r="Y116" s="125">
        <f>$X$116*$K$116</f>
        <v>9.7920000000000007E-2</v>
      </c>
      <c r="Z116" s="125">
        <v>0</v>
      </c>
      <c r="AA116" s="126">
        <f>$Z$116*$K$116</f>
        <v>0</v>
      </c>
      <c r="BE116" s="88"/>
      <c r="BF116" s="88"/>
      <c r="BG116" s="88"/>
      <c r="BH116" s="88"/>
      <c r="BI116" s="88"/>
      <c r="BJ116" s="164"/>
      <c r="BK116" s="88"/>
    </row>
    <row r="117" spans="2:63" s="7" customFormat="1" ht="35.1" customHeight="1" x14ac:dyDescent="0.3">
      <c r="B117" s="21"/>
      <c r="C117" s="121">
        <f t="shared" si="0"/>
        <v>4</v>
      </c>
      <c r="D117" s="121"/>
      <c r="E117" s="199"/>
      <c r="F117" s="310" t="s">
        <v>249</v>
      </c>
      <c r="G117" s="311" t="s">
        <v>122</v>
      </c>
      <c r="H117" s="311" t="s">
        <v>122</v>
      </c>
      <c r="I117" s="312" t="s">
        <v>122</v>
      </c>
      <c r="J117" s="129" t="s">
        <v>109</v>
      </c>
      <c r="K117" s="123">
        <v>1</v>
      </c>
      <c r="L117" s="315">
        <v>0</v>
      </c>
      <c r="M117" s="316"/>
      <c r="N117" s="303">
        <f t="shared" si="1"/>
        <v>0</v>
      </c>
      <c r="O117" s="304"/>
      <c r="P117" s="304"/>
      <c r="Q117" s="304"/>
      <c r="R117" s="22"/>
      <c r="T117" s="124"/>
      <c r="U117" s="28" t="s">
        <v>28</v>
      </c>
      <c r="V117" s="125">
        <v>0.497</v>
      </c>
      <c r="W117" s="125">
        <f>$V$117*$K$117</f>
        <v>0.497</v>
      </c>
      <c r="X117" s="125">
        <v>3.4000000000000002E-4</v>
      </c>
      <c r="Y117" s="125">
        <f>$X$117*$K$117</f>
        <v>3.4000000000000002E-4</v>
      </c>
      <c r="Z117" s="125">
        <v>0</v>
      </c>
      <c r="AA117" s="126">
        <f>$Z$117*$K$117</f>
        <v>0</v>
      </c>
      <c r="BE117" s="88"/>
      <c r="BF117" s="88"/>
      <c r="BG117" s="88"/>
      <c r="BH117" s="88"/>
      <c r="BI117" s="88"/>
      <c r="BJ117" s="164"/>
      <c r="BK117" s="88"/>
    </row>
    <row r="118" spans="2:63" s="209" customFormat="1" ht="60" customHeight="1" x14ac:dyDescent="0.3">
      <c r="B118" s="184"/>
      <c r="C118" s="188">
        <f>C116+1</f>
        <v>4</v>
      </c>
      <c r="D118" s="188"/>
      <c r="E118" s="199"/>
      <c r="F118" s="310" t="s">
        <v>315</v>
      </c>
      <c r="G118" s="311" t="s">
        <v>147</v>
      </c>
      <c r="H118" s="311" t="s">
        <v>147</v>
      </c>
      <c r="I118" s="312" t="s">
        <v>147</v>
      </c>
      <c r="J118" s="192" t="s">
        <v>112</v>
      </c>
      <c r="K118" s="189">
        <v>3</v>
      </c>
      <c r="L118" s="308">
        <v>0</v>
      </c>
      <c r="M118" s="309"/>
      <c r="N118" s="303">
        <f t="shared" si="1"/>
        <v>0</v>
      </c>
      <c r="O118" s="304"/>
      <c r="P118" s="304"/>
      <c r="Q118" s="304"/>
      <c r="R118" s="185"/>
      <c r="T118" s="124"/>
      <c r="U118" s="186"/>
      <c r="V118" s="190"/>
      <c r="W118" s="190"/>
      <c r="X118" s="190"/>
      <c r="Y118" s="190"/>
      <c r="Z118" s="190"/>
      <c r="AA118" s="126"/>
      <c r="BE118" s="187"/>
      <c r="BF118" s="187"/>
      <c r="BG118" s="187"/>
      <c r="BH118" s="187"/>
      <c r="BI118" s="187"/>
      <c r="BK118" s="187"/>
    </row>
    <row r="119" spans="2:63" s="163" customFormat="1" ht="60" customHeight="1" x14ac:dyDescent="0.3">
      <c r="B119" s="21"/>
      <c r="C119" s="147">
        <f>C117+1</f>
        <v>5</v>
      </c>
      <c r="D119" s="147"/>
      <c r="E119" s="199"/>
      <c r="F119" s="310" t="s">
        <v>316</v>
      </c>
      <c r="G119" s="311" t="s">
        <v>147</v>
      </c>
      <c r="H119" s="311" t="s">
        <v>147</v>
      </c>
      <c r="I119" s="312" t="s">
        <v>147</v>
      </c>
      <c r="J119" s="150" t="s">
        <v>112</v>
      </c>
      <c r="K119" s="148">
        <v>1</v>
      </c>
      <c r="L119" s="308">
        <v>0</v>
      </c>
      <c r="M119" s="309"/>
      <c r="N119" s="303">
        <f t="shared" ref="N119" si="2">ROUND(L119*K119,2)</f>
        <v>0</v>
      </c>
      <c r="O119" s="304"/>
      <c r="P119" s="304"/>
      <c r="Q119" s="304"/>
      <c r="R119" s="22"/>
      <c r="T119" s="124"/>
      <c r="U119" s="28" t="s">
        <v>28</v>
      </c>
      <c r="V119" s="125">
        <v>0.26700000000000002</v>
      </c>
      <c r="W119" s="125" t="e">
        <f>#REF!*#REF!</f>
        <v>#REF!</v>
      </c>
      <c r="X119" s="125">
        <v>1E-4</v>
      </c>
      <c r="Y119" s="125" t="e">
        <f>#REF!*#REF!</f>
        <v>#REF!</v>
      </c>
      <c r="Z119" s="125">
        <v>0</v>
      </c>
      <c r="AA119" s="126" t="e">
        <f>#REF!*#REF!</f>
        <v>#REF!</v>
      </c>
      <c r="BE119" s="88"/>
      <c r="BF119" s="88"/>
      <c r="BG119" s="88"/>
      <c r="BH119" s="88"/>
      <c r="BI119" s="88"/>
      <c r="BJ119" s="164"/>
      <c r="BK119" s="88"/>
    </row>
    <row r="120" spans="2:63" s="7" customFormat="1" ht="20.100000000000001" customHeight="1" x14ac:dyDescent="0.3">
      <c r="B120" s="21"/>
      <c r="C120" s="147">
        <f t="shared" si="0"/>
        <v>6</v>
      </c>
      <c r="D120" s="121"/>
      <c r="E120" s="199"/>
      <c r="F120" s="310" t="s">
        <v>123</v>
      </c>
      <c r="G120" s="311" t="s">
        <v>123</v>
      </c>
      <c r="H120" s="311" t="s">
        <v>123</v>
      </c>
      <c r="I120" s="312" t="s">
        <v>123</v>
      </c>
      <c r="J120" s="129" t="s">
        <v>112</v>
      </c>
      <c r="K120" s="123">
        <v>4</v>
      </c>
      <c r="L120" s="308">
        <v>0</v>
      </c>
      <c r="M120" s="309"/>
      <c r="N120" s="303">
        <f t="shared" si="1"/>
        <v>0</v>
      </c>
      <c r="O120" s="304"/>
      <c r="P120" s="304"/>
      <c r="Q120" s="304"/>
      <c r="R120" s="22"/>
      <c r="T120" s="124"/>
      <c r="U120" s="28" t="s">
        <v>28</v>
      </c>
      <c r="V120" s="125">
        <v>0.26700000000000002</v>
      </c>
      <c r="W120" s="125" t="e">
        <f>#REF!*#REF!</f>
        <v>#REF!</v>
      </c>
      <c r="X120" s="125">
        <v>1E-4</v>
      </c>
      <c r="Y120" s="125" t="e">
        <f>#REF!*#REF!</f>
        <v>#REF!</v>
      </c>
      <c r="Z120" s="125">
        <v>0</v>
      </c>
      <c r="AA120" s="126" t="e">
        <f>#REF!*#REF!</f>
        <v>#REF!</v>
      </c>
      <c r="BE120" s="88"/>
      <c r="BF120" s="88"/>
      <c r="BG120" s="88"/>
      <c r="BH120" s="88"/>
      <c r="BI120" s="88"/>
      <c r="BJ120" s="164"/>
      <c r="BK120" s="88"/>
    </row>
    <row r="121" spans="2:63" s="7" customFormat="1" ht="84.95" customHeight="1" x14ac:dyDescent="0.3">
      <c r="B121" s="21"/>
      <c r="C121" s="147">
        <f t="shared" si="0"/>
        <v>7</v>
      </c>
      <c r="D121" s="121"/>
      <c r="E121" s="199"/>
      <c r="F121" s="310" t="s">
        <v>364</v>
      </c>
      <c r="G121" s="311" t="s">
        <v>123</v>
      </c>
      <c r="H121" s="311" t="s">
        <v>123</v>
      </c>
      <c r="I121" s="312" t="s">
        <v>123</v>
      </c>
      <c r="J121" s="129" t="s">
        <v>112</v>
      </c>
      <c r="K121" s="123">
        <v>146</v>
      </c>
      <c r="L121" s="315">
        <v>0</v>
      </c>
      <c r="M121" s="316"/>
      <c r="N121" s="303">
        <f t="shared" si="1"/>
        <v>0</v>
      </c>
      <c r="O121" s="304"/>
      <c r="P121" s="304"/>
      <c r="Q121" s="304"/>
      <c r="R121" s="22"/>
      <c r="T121" s="124"/>
      <c r="U121" s="28"/>
      <c r="V121" s="125"/>
      <c r="W121" s="125"/>
      <c r="X121" s="125"/>
      <c r="Y121" s="125"/>
      <c r="Z121" s="125"/>
      <c r="AA121" s="126"/>
      <c r="BE121" s="88"/>
      <c r="BF121" s="88"/>
      <c r="BG121" s="88"/>
      <c r="BH121" s="88"/>
      <c r="BI121" s="88"/>
      <c r="BK121" s="88"/>
    </row>
    <row r="122" spans="2:63" s="7" customFormat="1" ht="45" customHeight="1" x14ac:dyDescent="0.3">
      <c r="B122" s="21"/>
      <c r="C122" s="147">
        <f t="shared" si="0"/>
        <v>8</v>
      </c>
      <c r="D122" s="121"/>
      <c r="E122" s="199"/>
      <c r="F122" s="310" t="s">
        <v>374</v>
      </c>
      <c r="G122" s="311" t="s">
        <v>124</v>
      </c>
      <c r="H122" s="311" t="s">
        <v>124</v>
      </c>
      <c r="I122" s="312" t="s">
        <v>124</v>
      </c>
      <c r="J122" s="129" t="s">
        <v>109</v>
      </c>
      <c r="K122" s="123">
        <v>1</v>
      </c>
      <c r="L122" s="315">
        <v>0</v>
      </c>
      <c r="M122" s="316"/>
      <c r="N122" s="303">
        <f t="shared" si="1"/>
        <v>0</v>
      </c>
      <c r="O122" s="304"/>
      <c r="P122" s="304"/>
      <c r="Q122" s="304"/>
      <c r="R122" s="22"/>
      <c r="T122" s="124"/>
      <c r="U122" s="28"/>
      <c r="V122" s="125"/>
      <c r="W122" s="125"/>
      <c r="X122" s="125"/>
      <c r="Y122" s="125"/>
      <c r="Z122" s="125"/>
      <c r="AA122" s="126"/>
      <c r="BE122" s="88"/>
      <c r="BF122" s="88"/>
      <c r="BG122" s="88"/>
      <c r="BH122" s="88"/>
      <c r="BI122" s="88"/>
      <c r="BK122" s="88"/>
    </row>
    <row r="123" spans="2:63" s="112" customFormat="1" ht="24.95" customHeight="1" x14ac:dyDescent="0.35">
      <c r="B123" s="111"/>
      <c r="D123" s="113" t="s">
        <v>127</v>
      </c>
      <c r="E123" s="113"/>
      <c r="F123" s="113"/>
      <c r="G123" s="113"/>
      <c r="H123" s="113"/>
      <c r="I123" s="113"/>
      <c r="J123" s="113"/>
      <c r="K123" s="113"/>
      <c r="L123" s="113"/>
      <c r="M123" s="113"/>
      <c r="N123" s="305">
        <f>N124+N129+N132+N136+N138+N144</f>
        <v>0</v>
      </c>
      <c r="O123" s="305"/>
      <c r="P123" s="305"/>
      <c r="Q123" s="305"/>
      <c r="R123" s="115"/>
      <c r="T123" s="116"/>
      <c r="W123" s="117"/>
      <c r="Y123" s="117"/>
      <c r="AA123" s="118"/>
      <c r="AR123" s="114"/>
      <c r="AT123" s="114"/>
      <c r="AU123" s="114"/>
      <c r="AY123" s="114"/>
      <c r="BK123" s="119"/>
    </row>
    <row r="124" spans="2:63" s="112" customFormat="1" ht="20.100000000000001" customHeight="1" x14ac:dyDescent="0.3">
      <c r="B124" s="111"/>
      <c r="D124" s="120" t="s">
        <v>129</v>
      </c>
      <c r="E124" s="120"/>
      <c r="F124" s="120"/>
      <c r="G124" s="120"/>
      <c r="H124" s="120"/>
      <c r="I124" s="120"/>
      <c r="J124" s="120"/>
      <c r="K124" s="120"/>
      <c r="L124" s="120"/>
      <c r="M124" s="120"/>
      <c r="N124" s="301">
        <f>SUM(N125:Q128)</f>
        <v>0</v>
      </c>
      <c r="O124" s="302"/>
      <c r="P124" s="302"/>
      <c r="Q124" s="302"/>
      <c r="R124" s="115"/>
      <c r="T124" s="116"/>
      <c r="W124" s="117" t="e">
        <f>SUM(#REF!)</f>
        <v>#REF!</v>
      </c>
      <c r="Y124" s="117" t="e">
        <f>SUM(#REF!)</f>
        <v>#REF!</v>
      </c>
      <c r="AA124" s="118" t="e">
        <f>SUM(#REF!)</f>
        <v>#REF!</v>
      </c>
      <c r="AR124" s="114"/>
      <c r="AT124" s="114"/>
      <c r="AU124" s="114"/>
      <c r="AY124" s="114"/>
      <c r="BK124" s="119"/>
    </row>
    <row r="125" spans="2:63" s="7" customFormat="1" ht="35.1" customHeight="1" x14ac:dyDescent="0.3">
      <c r="B125" s="21"/>
      <c r="C125" s="121">
        <f>C122+1</f>
        <v>9</v>
      </c>
      <c r="D125" s="121"/>
      <c r="E125" s="200"/>
      <c r="F125" s="313" t="s">
        <v>365</v>
      </c>
      <c r="G125" s="314"/>
      <c r="H125" s="314"/>
      <c r="I125" s="314"/>
      <c r="J125" s="129" t="s">
        <v>107</v>
      </c>
      <c r="K125" s="123">
        <v>480</v>
      </c>
      <c r="L125" s="308">
        <v>0</v>
      </c>
      <c r="M125" s="309"/>
      <c r="N125" s="303">
        <f>ROUND(L125*K125,2)</f>
        <v>0</v>
      </c>
      <c r="O125" s="304"/>
      <c r="P125" s="304"/>
      <c r="Q125" s="304"/>
      <c r="R125" s="22"/>
      <c r="T125" s="124"/>
      <c r="U125" s="28"/>
      <c r="V125" s="125"/>
      <c r="W125" s="125"/>
      <c r="X125" s="125"/>
      <c r="Y125" s="125"/>
      <c r="Z125" s="125"/>
      <c r="AA125" s="126"/>
      <c r="BE125" s="88"/>
      <c r="BF125" s="88"/>
      <c r="BG125" s="88"/>
      <c r="BH125" s="88"/>
      <c r="BI125" s="88"/>
      <c r="BK125" s="88"/>
    </row>
    <row r="126" spans="2:63" s="7" customFormat="1" ht="35.1" customHeight="1" x14ac:dyDescent="0.3">
      <c r="B126" s="21"/>
      <c r="C126" s="121">
        <f>C125+1</f>
        <v>10</v>
      </c>
      <c r="D126" s="121"/>
      <c r="E126" s="200"/>
      <c r="F126" s="313" t="s">
        <v>366</v>
      </c>
      <c r="G126" s="314"/>
      <c r="H126" s="314"/>
      <c r="I126" s="314"/>
      <c r="J126" s="129" t="s">
        <v>107</v>
      </c>
      <c r="K126" s="123">
        <v>500</v>
      </c>
      <c r="L126" s="308">
        <v>0</v>
      </c>
      <c r="M126" s="309"/>
      <c r="N126" s="303">
        <f t="shared" ref="N126:N128" si="3">ROUND(L126*K126,2)</f>
        <v>0</v>
      </c>
      <c r="O126" s="304"/>
      <c r="P126" s="304"/>
      <c r="Q126" s="304"/>
      <c r="R126" s="22"/>
      <c r="T126" s="124"/>
      <c r="U126" s="28"/>
      <c r="V126" s="125"/>
      <c r="W126" s="125"/>
      <c r="X126" s="125"/>
      <c r="Y126" s="125"/>
      <c r="Z126" s="125"/>
      <c r="AA126" s="126"/>
      <c r="BE126" s="88"/>
      <c r="BF126" s="88"/>
      <c r="BG126" s="88"/>
      <c r="BH126" s="88"/>
      <c r="BI126" s="88"/>
      <c r="BK126" s="88"/>
    </row>
    <row r="127" spans="2:63" s="7" customFormat="1" ht="35.1" customHeight="1" x14ac:dyDescent="0.3">
      <c r="B127" s="21"/>
      <c r="C127" s="121">
        <f>C126+1</f>
        <v>11</v>
      </c>
      <c r="D127" s="131"/>
      <c r="E127" s="201"/>
      <c r="F127" s="313" t="s">
        <v>250</v>
      </c>
      <c r="G127" s="314"/>
      <c r="H127" s="314"/>
      <c r="I127" s="314"/>
      <c r="J127" s="129" t="s">
        <v>112</v>
      </c>
      <c r="K127" s="123">
        <v>36</v>
      </c>
      <c r="L127" s="308">
        <v>0</v>
      </c>
      <c r="M127" s="309"/>
      <c r="N127" s="303">
        <f>ROUND(L127*K127,2)</f>
        <v>0</v>
      </c>
      <c r="O127" s="304"/>
      <c r="P127" s="304"/>
      <c r="Q127" s="304"/>
      <c r="R127" s="22"/>
      <c r="T127" s="124"/>
      <c r="U127" s="28"/>
      <c r="V127" s="125"/>
      <c r="W127" s="125"/>
      <c r="X127" s="125"/>
      <c r="Y127" s="125"/>
      <c r="Z127" s="125"/>
      <c r="AA127" s="126"/>
      <c r="BE127" s="88"/>
      <c r="BF127" s="88"/>
      <c r="BG127" s="88"/>
      <c r="BH127" s="88"/>
      <c r="BI127" s="88"/>
      <c r="BK127" s="88"/>
    </row>
    <row r="128" spans="2:63" s="7" customFormat="1" ht="35.1" customHeight="1" x14ac:dyDescent="0.3">
      <c r="B128" s="21"/>
      <c r="C128" s="121">
        <f>C127+1</f>
        <v>12</v>
      </c>
      <c r="D128" s="131"/>
      <c r="E128" s="200"/>
      <c r="F128" s="313" t="s">
        <v>251</v>
      </c>
      <c r="G128" s="314"/>
      <c r="H128" s="314"/>
      <c r="I128" s="314"/>
      <c r="J128" s="129" t="s">
        <v>112</v>
      </c>
      <c r="K128" s="123">
        <v>36</v>
      </c>
      <c r="L128" s="308">
        <v>0</v>
      </c>
      <c r="M128" s="309"/>
      <c r="N128" s="303">
        <f t="shared" si="3"/>
        <v>0</v>
      </c>
      <c r="O128" s="304"/>
      <c r="P128" s="304"/>
      <c r="Q128" s="304"/>
      <c r="R128" s="22"/>
      <c r="T128" s="124"/>
      <c r="U128" s="28"/>
      <c r="V128" s="125"/>
      <c r="W128" s="125"/>
      <c r="X128" s="125"/>
      <c r="Y128" s="125"/>
      <c r="Z128" s="125"/>
      <c r="AA128" s="126"/>
      <c r="BE128" s="88"/>
      <c r="BF128" s="88"/>
      <c r="BG128" s="88"/>
      <c r="BH128" s="88"/>
      <c r="BI128" s="88"/>
      <c r="BK128" s="88"/>
    </row>
    <row r="129" spans="2:63" s="112" customFormat="1" ht="20.100000000000001" customHeight="1" x14ac:dyDescent="0.3">
      <c r="B129" s="111"/>
      <c r="D129" s="120" t="s">
        <v>128</v>
      </c>
      <c r="E129" s="120"/>
      <c r="F129" s="120"/>
      <c r="G129" s="120"/>
      <c r="H129" s="120"/>
      <c r="I129" s="120"/>
      <c r="J129" s="120"/>
      <c r="K129" s="120"/>
      <c r="L129" s="120"/>
      <c r="M129" s="120"/>
      <c r="N129" s="301">
        <f>SUM(N130:Q131)</f>
        <v>0</v>
      </c>
      <c r="O129" s="302"/>
      <c r="P129" s="302"/>
      <c r="Q129" s="302"/>
      <c r="R129" s="115"/>
      <c r="T129" s="116"/>
      <c r="W129" s="117"/>
      <c r="Y129" s="117"/>
      <c r="AA129" s="118"/>
      <c r="AR129" s="114"/>
      <c r="AT129" s="114"/>
      <c r="AU129" s="114"/>
      <c r="AY129" s="114"/>
      <c r="BK129" s="119"/>
    </row>
    <row r="130" spans="2:63" s="7" customFormat="1" ht="35.1" customHeight="1" x14ac:dyDescent="0.3">
      <c r="B130" s="21"/>
      <c r="C130" s="121">
        <f>C128+1</f>
        <v>13</v>
      </c>
      <c r="D130" s="121"/>
      <c r="E130" s="200"/>
      <c r="F130" s="310" t="s">
        <v>367</v>
      </c>
      <c r="G130" s="311" t="s">
        <v>148</v>
      </c>
      <c r="H130" s="311" t="s">
        <v>148</v>
      </c>
      <c r="I130" s="312" t="s">
        <v>148</v>
      </c>
      <c r="J130" s="129" t="s">
        <v>109</v>
      </c>
      <c r="K130" s="123">
        <v>1</v>
      </c>
      <c r="L130" s="308">
        <v>0</v>
      </c>
      <c r="M130" s="309"/>
      <c r="N130" s="303">
        <f>ROUND(L130*K130,2)</f>
        <v>0</v>
      </c>
      <c r="O130" s="304"/>
      <c r="P130" s="304"/>
      <c r="Q130" s="304"/>
      <c r="R130" s="22"/>
      <c r="T130" s="124"/>
      <c r="U130" s="28"/>
      <c r="V130" s="125"/>
      <c r="W130" s="125"/>
      <c r="X130" s="125"/>
      <c r="Y130" s="125"/>
      <c r="Z130" s="125"/>
      <c r="AA130" s="126"/>
      <c r="BE130" s="88"/>
      <c r="BF130" s="88"/>
      <c r="BG130" s="88"/>
      <c r="BH130" s="88"/>
      <c r="BI130" s="88"/>
      <c r="BK130" s="88"/>
    </row>
    <row r="131" spans="2:63" s="163" customFormat="1" ht="35.1" customHeight="1" x14ac:dyDescent="0.3">
      <c r="B131" s="21"/>
      <c r="C131" s="147">
        <f>C130+1</f>
        <v>14</v>
      </c>
      <c r="D131" s="147"/>
      <c r="E131" s="200"/>
      <c r="F131" s="310" t="s">
        <v>368</v>
      </c>
      <c r="G131" s="311" t="s">
        <v>148</v>
      </c>
      <c r="H131" s="311" t="s">
        <v>148</v>
      </c>
      <c r="I131" s="312" t="s">
        <v>148</v>
      </c>
      <c r="J131" s="150" t="s">
        <v>109</v>
      </c>
      <c r="K131" s="148">
        <v>1</v>
      </c>
      <c r="L131" s="308">
        <v>0</v>
      </c>
      <c r="M131" s="309"/>
      <c r="N131" s="303">
        <f>ROUND(L131*K131,2)</f>
        <v>0</v>
      </c>
      <c r="O131" s="304"/>
      <c r="P131" s="304"/>
      <c r="Q131" s="304"/>
      <c r="R131" s="22"/>
      <c r="T131" s="124"/>
      <c r="U131" s="28"/>
      <c r="V131" s="125"/>
      <c r="W131" s="125"/>
      <c r="X131" s="125"/>
      <c r="Y131" s="125"/>
      <c r="Z131" s="125"/>
      <c r="AA131" s="126"/>
      <c r="BE131" s="88"/>
      <c r="BF131" s="88"/>
      <c r="BG131" s="88"/>
      <c r="BH131" s="88"/>
      <c r="BI131" s="88"/>
      <c r="BK131" s="88"/>
    </row>
    <row r="132" spans="2:63" s="7" customFormat="1" ht="20.100000000000001" customHeight="1" x14ac:dyDescent="0.3">
      <c r="B132" s="21"/>
      <c r="C132" s="112"/>
      <c r="D132" s="120" t="s">
        <v>346</v>
      </c>
      <c r="E132" s="120"/>
      <c r="F132" s="120"/>
      <c r="G132" s="120"/>
      <c r="H132" s="120"/>
      <c r="I132" s="120"/>
      <c r="J132" s="120"/>
      <c r="K132" s="120"/>
      <c r="L132" s="120"/>
      <c r="M132" s="120"/>
      <c r="N132" s="301">
        <f>SUM(N133:Q135)</f>
        <v>0</v>
      </c>
      <c r="O132" s="302"/>
      <c r="P132" s="302"/>
      <c r="Q132" s="302"/>
      <c r="R132" s="22"/>
      <c r="T132" s="133"/>
      <c r="U132" s="28"/>
      <c r="V132" s="125"/>
      <c r="W132" s="125"/>
      <c r="X132" s="125"/>
      <c r="Y132" s="125"/>
      <c r="Z132" s="125"/>
      <c r="AA132" s="126"/>
      <c r="BE132" s="88"/>
      <c r="BF132" s="88"/>
      <c r="BG132" s="88"/>
      <c r="BH132" s="88"/>
      <c r="BI132" s="88"/>
      <c r="BK132" s="88"/>
    </row>
    <row r="133" spans="2:63" s="7" customFormat="1" ht="35.1" customHeight="1" x14ac:dyDescent="0.3">
      <c r="B133" s="21"/>
      <c r="C133" s="121">
        <f>C131+1</f>
        <v>15</v>
      </c>
      <c r="D133" s="131"/>
      <c r="E133" s="200"/>
      <c r="F133" s="313" t="s">
        <v>347</v>
      </c>
      <c r="G133" s="314" t="s">
        <v>149</v>
      </c>
      <c r="H133" s="314" t="s">
        <v>149</v>
      </c>
      <c r="I133" s="314" t="s">
        <v>149</v>
      </c>
      <c r="J133" s="129" t="s">
        <v>112</v>
      </c>
      <c r="K133" s="123">
        <v>3</v>
      </c>
      <c r="L133" s="308">
        <v>0</v>
      </c>
      <c r="M133" s="309"/>
      <c r="N133" s="303">
        <f>ROUND(L133*K133,2)</f>
        <v>0</v>
      </c>
      <c r="O133" s="304"/>
      <c r="P133" s="304"/>
      <c r="Q133" s="304"/>
      <c r="R133" s="22"/>
      <c r="T133" s="133"/>
      <c r="U133" s="28"/>
      <c r="V133" s="125"/>
      <c r="W133" s="125"/>
      <c r="X133" s="125"/>
      <c r="Y133" s="125"/>
      <c r="Z133" s="125"/>
      <c r="AA133" s="126"/>
      <c r="BE133" s="88"/>
      <c r="BF133" s="88"/>
      <c r="BG133" s="88"/>
      <c r="BH133" s="88"/>
      <c r="BI133" s="88"/>
      <c r="BK133" s="88"/>
    </row>
    <row r="134" spans="2:63" s="215" customFormat="1" ht="45" customHeight="1" x14ac:dyDescent="0.3">
      <c r="B134" s="184"/>
      <c r="C134" s="188">
        <f>C133+1</f>
        <v>16</v>
      </c>
      <c r="D134" s="131"/>
      <c r="E134" s="200"/>
      <c r="F134" s="313" t="s">
        <v>349</v>
      </c>
      <c r="G134" s="314" t="s">
        <v>150</v>
      </c>
      <c r="H134" s="314" t="s">
        <v>150</v>
      </c>
      <c r="I134" s="314" t="s">
        <v>150</v>
      </c>
      <c r="J134" s="192" t="s">
        <v>109</v>
      </c>
      <c r="K134" s="189">
        <v>1</v>
      </c>
      <c r="L134" s="308">
        <v>0</v>
      </c>
      <c r="M134" s="309"/>
      <c r="N134" s="303">
        <f>ROUND(L134*K134,2)</f>
        <v>0</v>
      </c>
      <c r="O134" s="304"/>
      <c r="P134" s="304"/>
      <c r="Q134" s="304"/>
      <c r="R134" s="185"/>
      <c r="T134" s="133"/>
      <c r="U134" s="186"/>
      <c r="V134" s="190"/>
      <c r="W134" s="190"/>
      <c r="X134" s="190"/>
      <c r="Y134" s="190"/>
      <c r="Z134" s="190"/>
      <c r="AA134" s="126"/>
      <c r="BE134" s="187"/>
      <c r="BF134" s="187"/>
      <c r="BG134" s="187"/>
      <c r="BH134" s="187"/>
      <c r="BI134" s="187"/>
      <c r="BK134" s="187"/>
    </row>
    <row r="135" spans="2:63" s="7" customFormat="1" ht="20.100000000000001" customHeight="1" x14ac:dyDescent="0.3">
      <c r="B135" s="21"/>
      <c r="C135" s="121">
        <f>C134+1</f>
        <v>17</v>
      </c>
      <c r="D135" s="131"/>
      <c r="E135" s="200"/>
      <c r="F135" s="313" t="s">
        <v>167</v>
      </c>
      <c r="G135" s="314" t="s">
        <v>150</v>
      </c>
      <c r="H135" s="314" t="s">
        <v>150</v>
      </c>
      <c r="I135" s="314" t="s">
        <v>150</v>
      </c>
      <c r="J135" s="129" t="s">
        <v>139</v>
      </c>
      <c r="K135" s="123">
        <v>5</v>
      </c>
      <c r="L135" s="308">
        <v>0</v>
      </c>
      <c r="M135" s="309"/>
      <c r="N135" s="303">
        <f>ROUND(L135*K135,2)</f>
        <v>0</v>
      </c>
      <c r="O135" s="304"/>
      <c r="P135" s="304"/>
      <c r="Q135" s="304"/>
      <c r="R135" s="22"/>
      <c r="T135" s="133"/>
      <c r="U135" s="28"/>
      <c r="V135" s="125"/>
      <c r="W135" s="125"/>
      <c r="X135" s="125"/>
      <c r="Y135" s="125"/>
      <c r="Z135" s="125"/>
      <c r="AA135" s="126"/>
      <c r="BE135" s="88"/>
      <c r="BF135" s="88"/>
      <c r="BG135" s="88"/>
      <c r="BH135" s="88"/>
      <c r="BI135" s="88"/>
      <c r="BK135" s="88"/>
    </row>
    <row r="136" spans="2:63" s="163" customFormat="1" ht="20.100000000000001" customHeight="1" x14ac:dyDescent="0.3">
      <c r="B136" s="21"/>
      <c r="C136" s="141"/>
      <c r="D136" s="138" t="s">
        <v>168</v>
      </c>
      <c r="E136" s="138"/>
      <c r="F136" s="138"/>
      <c r="G136" s="138"/>
      <c r="H136" s="138"/>
      <c r="I136" s="138"/>
      <c r="J136" s="138"/>
      <c r="K136" s="138"/>
      <c r="L136" s="138"/>
      <c r="M136" s="138"/>
      <c r="N136" s="301">
        <f>SUM(N137)</f>
        <v>0</v>
      </c>
      <c r="O136" s="302"/>
      <c r="P136" s="302"/>
      <c r="Q136" s="302"/>
      <c r="R136" s="22"/>
      <c r="T136" s="133"/>
      <c r="U136" s="28"/>
      <c r="V136" s="125"/>
      <c r="W136" s="125"/>
      <c r="X136" s="125"/>
      <c r="Y136" s="125"/>
      <c r="Z136" s="125"/>
      <c r="AA136" s="126"/>
      <c r="BE136" s="88"/>
      <c r="BF136" s="88"/>
      <c r="BG136" s="88"/>
      <c r="BH136" s="88"/>
      <c r="BI136" s="88"/>
      <c r="BK136" s="88"/>
    </row>
    <row r="137" spans="2:63" s="163" customFormat="1" ht="75" customHeight="1" x14ac:dyDescent="0.3">
      <c r="B137" s="21"/>
      <c r="C137" s="147">
        <f>C135+1</f>
        <v>18</v>
      </c>
      <c r="D137" s="147"/>
      <c r="E137" s="200"/>
      <c r="F137" s="313" t="s">
        <v>245</v>
      </c>
      <c r="G137" s="314" t="s">
        <v>169</v>
      </c>
      <c r="H137" s="314" t="s">
        <v>169</v>
      </c>
      <c r="I137" s="314" t="s">
        <v>169</v>
      </c>
      <c r="J137" s="150" t="s">
        <v>109</v>
      </c>
      <c r="K137" s="148">
        <v>1</v>
      </c>
      <c r="L137" s="308">
        <v>0</v>
      </c>
      <c r="M137" s="309"/>
      <c r="N137" s="303">
        <f>ROUND(L137*K137,2)</f>
        <v>0</v>
      </c>
      <c r="O137" s="304"/>
      <c r="P137" s="304"/>
      <c r="Q137" s="304"/>
      <c r="R137" s="22"/>
      <c r="T137" s="124"/>
      <c r="U137" s="28"/>
      <c r="V137" s="125"/>
      <c r="W137" s="125"/>
      <c r="X137" s="125"/>
      <c r="Y137" s="125"/>
      <c r="Z137" s="125"/>
      <c r="AA137" s="126"/>
      <c r="BE137" s="88"/>
      <c r="BF137" s="88"/>
      <c r="BG137" s="88"/>
      <c r="BH137" s="88"/>
      <c r="BI137" s="88"/>
      <c r="BK137" s="88"/>
    </row>
    <row r="138" spans="2:63" s="7" customFormat="1" ht="20.100000000000001" customHeight="1" x14ac:dyDescent="0.3">
      <c r="B138" s="21"/>
      <c r="C138" s="112"/>
      <c r="D138" s="120" t="s">
        <v>170</v>
      </c>
      <c r="E138" s="120"/>
      <c r="F138" s="120"/>
      <c r="G138" s="120"/>
      <c r="H138" s="120"/>
      <c r="I138" s="120"/>
      <c r="J138" s="120"/>
      <c r="K138" s="120"/>
      <c r="L138" s="120"/>
      <c r="M138" s="120"/>
      <c r="N138" s="301">
        <f>SUM(N139:Q143)</f>
        <v>0</v>
      </c>
      <c r="O138" s="302"/>
      <c r="P138" s="302"/>
      <c r="Q138" s="302"/>
      <c r="R138" s="22"/>
      <c r="T138" s="133"/>
      <c r="U138" s="28"/>
      <c r="V138" s="125"/>
      <c r="W138" s="125"/>
      <c r="X138" s="125"/>
      <c r="Y138" s="125"/>
      <c r="Z138" s="125"/>
      <c r="AA138" s="126"/>
      <c r="BE138" s="88"/>
      <c r="BF138" s="88"/>
      <c r="BG138" s="88"/>
      <c r="BH138" s="88"/>
      <c r="BI138" s="88"/>
      <c r="BK138" s="88"/>
    </row>
    <row r="139" spans="2:63" s="163" customFormat="1" ht="35.1" customHeight="1" x14ac:dyDescent="0.3">
      <c r="B139" s="21"/>
      <c r="C139" s="147">
        <f>C137+1</f>
        <v>19</v>
      </c>
      <c r="D139" s="147"/>
      <c r="E139" s="200"/>
      <c r="F139" s="310" t="s">
        <v>378</v>
      </c>
      <c r="G139" s="311" t="s">
        <v>171</v>
      </c>
      <c r="H139" s="311" t="s">
        <v>171</v>
      </c>
      <c r="I139" s="312" t="s">
        <v>171</v>
      </c>
      <c r="J139" s="150" t="s">
        <v>107</v>
      </c>
      <c r="K139" s="148">
        <v>20</v>
      </c>
      <c r="L139" s="308">
        <v>0</v>
      </c>
      <c r="M139" s="309"/>
      <c r="N139" s="303">
        <f>ROUND(L139*K139,2)</f>
        <v>0</v>
      </c>
      <c r="O139" s="304"/>
      <c r="P139" s="304"/>
      <c r="Q139" s="304"/>
      <c r="R139" s="22"/>
      <c r="T139" s="124"/>
      <c r="U139" s="28"/>
      <c r="V139" s="125"/>
      <c r="W139" s="125"/>
      <c r="X139" s="125"/>
      <c r="Y139" s="125"/>
      <c r="Z139" s="125"/>
      <c r="AA139" s="126"/>
      <c r="BE139" s="88"/>
      <c r="BF139" s="88"/>
      <c r="BG139" s="88"/>
      <c r="BH139" s="88"/>
      <c r="BI139" s="88"/>
      <c r="BK139" s="88"/>
    </row>
    <row r="140" spans="2:63" s="7" customFormat="1" ht="35.1" customHeight="1" x14ac:dyDescent="0.3">
      <c r="B140" s="21"/>
      <c r="C140" s="147">
        <f>C139+1</f>
        <v>20</v>
      </c>
      <c r="D140" s="121"/>
      <c r="E140" s="200"/>
      <c r="F140" s="310" t="s">
        <v>258</v>
      </c>
      <c r="G140" s="311" t="s">
        <v>151</v>
      </c>
      <c r="H140" s="311" t="s">
        <v>151</v>
      </c>
      <c r="I140" s="312" t="s">
        <v>151</v>
      </c>
      <c r="J140" s="129" t="s">
        <v>107</v>
      </c>
      <c r="K140" s="123">
        <v>20</v>
      </c>
      <c r="L140" s="308">
        <v>0</v>
      </c>
      <c r="M140" s="309"/>
      <c r="N140" s="303">
        <f>ROUND(L140*K140,2)</f>
        <v>0</v>
      </c>
      <c r="O140" s="304"/>
      <c r="P140" s="304"/>
      <c r="Q140" s="304"/>
      <c r="R140" s="22"/>
      <c r="T140" s="124"/>
      <c r="U140" s="28"/>
      <c r="V140" s="125"/>
      <c r="W140" s="125"/>
      <c r="X140" s="125"/>
      <c r="Y140" s="125"/>
      <c r="Z140" s="125"/>
      <c r="AA140" s="126"/>
      <c r="BE140" s="88"/>
      <c r="BF140" s="88"/>
      <c r="BG140" s="88"/>
      <c r="BH140" s="88"/>
      <c r="BI140" s="88"/>
      <c r="BK140" s="88"/>
    </row>
    <row r="141" spans="2:63" s="163" customFormat="1" ht="35.1" customHeight="1" x14ac:dyDescent="0.3">
      <c r="B141" s="21"/>
      <c r="C141" s="147">
        <f>C140+1</f>
        <v>21</v>
      </c>
      <c r="D141" s="147"/>
      <c r="E141" s="200"/>
      <c r="F141" s="310" t="s">
        <v>262</v>
      </c>
      <c r="G141" s="311" t="s">
        <v>135</v>
      </c>
      <c r="H141" s="311" t="s">
        <v>135</v>
      </c>
      <c r="I141" s="312" t="s">
        <v>135</v>
      </c>
      <c r="J141" s="150" t="s">
        <v>107</v>
      </c>
      <c r="K141" s="148">
        <v>10</v>
      </c>
      <c r="L141" s="308">
        <v>0</v>
      </c>
      <c r="M141" s="309"/>
      <c r="N141" s="303">
        <f>ROUND(L141*K141,2)</f>
        <v>0</v>
      </c>
      <c r="O141" s="304"/>
      <c r="P141" s="304"/>
      <c r="Q141" s="304"/>
      <c r="R141" s="22"/>
      <c r="T141" s="124"/>
      <c r="U141" s="28"/>
      <c r="V141" s="125"/>
      <c r="W141" s="125"/>
      <c r="X141" s="125"/>
      <c r="Y141" s="125"/>
      <c r="Z141" s="125"/>
      <c r="AA141" s="126"/>
      <c r="BE141" s="88"/>
      <c r="BF141" s="88"/>
      <c r="BG141" s="88"/>
      <c r="BH141" s="88"/>
      <c r="BI141" s="88"/>
      <c r="BK141" s="88"/>
    </row>
    <row r="142" spans="2:63" s="163" customFormat="1" ht="35.1" customHeight="1" x14ac:dyDescent="0.3">
      <c r="B142" s="21"/>
      <c r="C142" s="147">
        <f>C141+1</f>
        <v>22</v>
      </c>
      <c r="D142" s="147"/>
      <c r="E142" s="200"/>
      <c r="F142" s="310" t="s">
        <v>341</v>
      </c>
      <c r="G142" s="311" t="s">
        <v>135</v>
      </c>
      <c r="H142" s="311" t="s">
        <v>135</v>
      </c>
      <c r="I142" s="312" t="s">
        <v>135</v>
      </c>
      <c r="J142" s="150" t="s">
        <v>107</v>
      </c>
      <c r="K142" s="148">
        <v>10</v>
      </c>
      <c r="L142" s="308">
        <v>0</v>
      </c>
      <c r="M142" s="309"/>
      <c r="N142" s="303">
        <f>ROUND(L142*K142,2)</f>
        <v>0</v>
      </c>
      <c r="O142" s="304"/>
      <c r="P142" s="304"/>
      <c r="Q142" s="304"/>
      <c r="R142" s="22"/>
      <c r="T142" s="124"/>
      <c r="U142" s="28"/>
      <c r="V142" s="125"/>
      <c r="W142" s="125"/>
      <c r="X142" s="125"/>
      <c r="Y142" s="125"/>
      <c r="Z142" s="125"/>
      <c r="AA142" s="126"/>
      <c r="BE142" s="88"/>
      <c r="BF142" s="88"/>
      <c r="BG142" s="88"/>
      <c r="BH142" s="88"/>
      <c r="BI142" s="88"/>
      <c r="BK142" s="88"/>
    </row>
    <row r="143" spans="2:63" s="7" customFormat="1" ht="35.1" customHeight="1" x14ac:dyDescent="0.3">
      <c r="B143" s="21"/>
      <c r="C143" s="147">
        <f>C142+1</f>
        <v>23</v>
      </c>
      <c r="D143" s="121"/>
      <c r="E143" s="200"/>
      <c r="F143" s="310" t="s">
        <v>342</v>
      </c>
      <c r="G143" s="311" t="s">
        <v>135</v>
      </c>
      <c r="H143" s="311" t="s">
        <v>135</v>
      </c>
      <c r="I143" s="312" t="s">
        <v>135</v>
      </c>
      <c r="J143" s="129" t="s">
        <v>107</v>
      </c>
      <c r="K143" s="123">
        <v>20</v>
      </c>
      <c r="L143" s="308">
        <v>0</v>
      </c>
      <c r="M143" s="309"/>
      <c r="N143" s="303">
        <f>ROUND(L143*K143,2)</f>
        <v>0</v>
      </c>
      <c r="O143" s="304"/>
      <c r="P143" s="304"/>
      <c r="Q143" s="304"/>
      <c r="R143" s="22"/>
      <c r="T143" s="124"/>
      <c r="U143" s="28"/>
      <c r="V143" s="125"/>
      <c r="W143" s="125"/>
      <c r="X143" s="125"/>
      <c r="Y143" s="125"/>
      <c r="Z143" s="125"/>
      <c r="AA143" s="126"/>
      <c r="BE143" s="88"/>
      <c r="BF143" s="88"/>
      <c r="BG143" s="88"/>
      <c r="BH143" s="88"/>
      <c r="BI143" s="88"/>
      <c r="BK143" s="88"/>
    </row>
    <row r="144" spans="2:63" s="7" customFormat="1" ht="20.100000000000001" customHeight="1" x14ac:dyDescent="0.3">
      <c r="B144" s="21"/>
      <c r="C144" s="132"/>
      <c r="D144" s="120" t="s">
        <v>173</v>
      </c>
      <c r="E144" s="120"/>
      <c r="F144" s="219"/>
      <c r="G144" s="219"/>
      <c r="H144" s="219"/>
      <c r="I144" s="219"/>
      <c r="J144" s="120"/>
      <c r="K144" s="120"/>
      <c r="L144" s="120"/>
      <c r="M144" s="120"/>
      <c r="N144" s="301">
        <f>SUM(N145:Q146)</f>
        <v>0</v>
      </c>
      <c r="O144" s="302"/>
      <c r="P144" s="302"/>
      <c r="Q144" s="302"/>
      <c r="R144" s="22"/>
      <c r="T144" s="133"/>
      <c r="U144" s="28"/>
      <c r="V144" s="125"/>
      <c r="W144" s="125"/>
      <c r="X144" s="125"/>
      <c r="Y144" s="125"/>
      <c r="Z144" s="125"/>
      <c r="AA144" s="126"/>
      <c r="BE144" s="88"/>
      <c r="BF144" s="88"/>
      <c r="BG144" s="88"/>
      <c r="BH144" s="88"/>
      <c r="BI144" s="88"/>
      <c r="BK144" s="88"/>
    </row>
    <row r="145" spans="2:63" s="7" customFormat="1" ht="20.100000000000001" customHeight="1" x14ac:dyDescent="0.3">
      <c r="B145" s="21"/>
      <c r="C145" s="121">
        <f>C143+1</f>
        <v>24</v>
      </c>
      <c r="D145" s="121"/>
      <c r="E145" s="200"/>
      <c r="F145" s="313" t="s">
        <v>373</v>
      </c>
      <c r="G145" s="314" t="s">
        <v>152</v>
      </c>
      <c r="H145" s="314" t="s">
        <v>152</v>
      </c>
      <c r="I145" s="314" t="s">
        <v>152</v>
      </c>
      <c r="J145" s="129" t="s">
        <v>107</v>
      </c>
      <c r="K145" s="123">
        <v>15</v>
      </c>
      <c r="L145" s="308">
        <v>0</v>
      </c>
      <c r="M145" s="309"/>
      <c r="N145" s="303">
        <f>ROUND(L145*K145,2)</f>
        <v>0</v>
      </c>
      <c r="O145" s="304"/>
      <c r="P145" s="304"/>
      <c r="Q145" s="304"/>
      <c r="R145" s="22"/>
      <c r="T145" s="124"/>
      <c r="U145" s="28"/>
      <c r="V145" s="125"/>
      <c r="W145" s="125"/>
      <c r="X145" s="125"/>
      <c r="Y145" s="125"/>
      <c r="Z145" s="125"/>
      <c r="AA145" s="126"/>
      <c r="BE145" s="88"/>
      <c r="BF145" s="88"/>
      <c r="BG145" s="88"/>
      <c r="BH145" s="88"/>
      <c r="BI145" s="88"/>
      <c r="BK145" s="88"/>
    </row>
    <row r="146" spans="2:63" s="7" customFormat="1" ht="20.100000000000001" customHeight="1" x14ac:dyDescent="0.3">
      <c r="B146" s="21"/>
      <c r="C146" s="121">
        <f>C145+1</f>
        <v>25</v>
      </c>
      <c r="D146" s="121"/>
      <c r="E146" s="200"/>
      <c r="F146" s="313" t="s">
        <v>375</v>
      </c>
      <c r="G146" s="314" t="s">
        <v>153</v>
      </c>
      <c r="H146" s="314" t="s">
        <v>153</v>
      </c>
      <c r="I146" s="314" t="s">
        <v>153</v>
      </c>
      <c r="J146" s="129" t="s">
        <v>107</v>
      </c>
      <c r="K146" s="123">
        <v>13</v>
      </c>
      <c r="L146" s="308">
        <v>0</v>
      </c>
      <c r="M146" s="309"/>
      <c r="N146" s="303">
        <f>ROUND(L146*K146,2)</f>
        <v>0</v>
      </c>
      <c r="O146" s="304"/>
      <c r="P146" s="304"/>
      <c r="Q146" s="304"/>
      <c r="R146" s="22"/>
      <c r="T146" s="124"/>
      <c r="U146" s="28"/>
      <c r="V146" s="125"/>
      <c r="W146" s="125"/>
      <c r="X146" s="125"/>
      <c r="Y146" s="125"/>
      <c r="Z146" s="125"/>
      <c r="AA146" s="126"/>
      <c r="BE146" s="88"/>
      <c r="BF146" s="88"/>
      <c r="BG146" s="88"/>
      <c r="BH146" s="88"/>
      <c r="BI146" s="88"/>
      <c r="BK146" s="88"/>
    </row>
    <row r="147" spans="2:63" s="112" customFormat="1" ht="24.95" customHeight="1" x14ac:dyDescent="0.35">
      <c r="B147" s="111"/>
      <c r="D147" s="113" t="s">
        <v>145</v>
      </c>
      <c r="E147" s="113"/>
      <c r="F147" s="113"/>
      <c r="G147" s="113"/>
      <c r="H147" s="113"/>
      <c r="I147" s="113"/>
      <c r="J147" s="113"/>
      <c r="K147" s="113"/>
      <c r="L147" s="113"/>
      <c r="M147" s="113"/>
      <c r="N147" s="305">
        <f>N163+N161+N148+N159</f>
        <v>0</v>
      </c>
      <c r="O147" s="305"/>
      <c r="P147" s="305"/>
      <c r="Q147" s="305"/>
      <c r="R147" s="115"/>
      <c r="T147" s="116"/>
      <c r="W147" s="117"/>
      <c r="Y147" s="117"/>
      <c r="AA147" s="118"/>
      <c r="AR147" s="114"/>
      <c r="AT147" s="114"/>
      <c r="AU147" s="114"/>
      <c r="AY147" s="114"/>
      <c r="BK147" s="119"/>
    </row>
    <row r="148" spans="2:63" s="112" customFormat="1" ht="20.100000000000001" customHeight="1" x14ac:dyDescent="0.3">
      <c r="B148" s="111"/>
      <c r="D148" s="120" t="s">
        <v>130</v>
      </c>
      <c r="E148" s="120"/>
      <c r="F148" s="120"/>
      <c r="G148" s="120"/>
      <c r="H148" s="120"/>
      <c r="I148" s="120"/>
      <c r="J148" s="120"/>
      <c r="K148" s="120"/>
      <c r="L148" s="120"/>
      <c r="M148" s="120"/>
      <c r="N148" s="301">
        <f>SUM(N149:Q158)</f>
        <v>0</v>
      </c>
      <c r="O148" s="302"/>
      <c r="P148" s="302"/>
      <c r="Q148" s="302"/>
      <c r="R148" s="115"/>
      <c r="T148" s="116"/>
      <c r="W148" s="117"/>
      <c r="Y148" s="117"/>
      <c r="AA148" s="118"/>
      <c r="AR148" s="114"/>
      <c r="AT148" s="114"/>
      <c r="AU148" s="114"/>
      <c r="AY148" s="114"/>
      <c r="BK148" s="119"/>
    </row>
    <row r="149" spans="2:63" s="216" customFormat="1" ht="20.100000000000001" customHeight="1" x14ac:dyDescent="0.3">
      <c r="B149" s="184"/>
      <c r="C149" s="188">
        <f>C146+1</f>
        <v>26</v>
      </c>
      <c r="D149" s="188"/>
      <c r="E149" s="200"/>
      <c r="F149" s="306" t="s">
        <v>379</v>
      </c>
      <c r="G149" s="307" t="s">
        <v>154</v>
      </c>
      <c r="H149" s="307" t="s">
        <v>154</v>
      </c>
      <c r="I149" s="307" t="s">
        <v>154</v>
      </c>
      <c r="J149" s="192" t="s">
        <v>112</v>
      </c>
      <c r="K149" s="189">
        <v>2</v>
      </c>
      <c r="L149" s="308">
        <v>0</v>
      </c>
      <c r="M149" s="309"/>
      <c r="N149" s="303">
        <f t="shared" ref="N149:N154" si="4">ROUND(L149*K149,2)</f>
        <v>0</v>
      </c>
      <c r="O149" s="304"/>
      <c r="P149" s="304"/>
      <c r="Q149" s="304"/>
      <c r="R149" s="185"/>
      <c r="T149" s="124"/>
      <c r="U149" s="186"/>
      <c r="V149" s="190"/>
      <c r="W149" s="190"/>
      <c r="X149" s="190"/>
      <c r="Y149" s="190"/>
      <c r="Z149" s="190"/>
      <c r="AA149" s="126"/>
      <c r="BE149" s="187"/>
      <c r="BF149" s="187"/>
      <c r="BG149" s="187"/>
      <c r="BH149" s="187"/>
      <c r="BI149" s="187"/>
      <c r="BK149" s="187"/>
    </row>
    <row r="150" spans="2:63" s="163" customFormat="1" ht="20.100000000000001" customHeight="1" x14ac:dyDescent="0.3">
      <c r="B150" s="21"/>
      <c r="C150" s="147">
        <f>C149+1</f>
        <v>27</v>
      </c>
      <c r="D150" s="147"/>
      <c r="E150" s="200"/>
      <c r="F150" s="306" t="s">
        <v>380</v>
      </c>
      <c r="G150" s="307" t="s">
        <v>154</v>
      </c>
      <c r="H150" s="307" t="s">
        <v>154</v>
      </c>
      <c r="I150" s="307" t="s">
        <v>154</v>
      </c>
      <c r="J150" s="150" t="s">
        <v>112</v>
      </c>
      <c r="K150" s="148">
        <v>2</v>
      </c>
      <c r="L150" s="308">
        <v>0</v>
      </c>
      <c r="M150" s="309"/>
      <c r="N150" s="303">
        <f t="shared" si="4"/>
        <v>0</v>
      </c>
      <c r="O150" s="304"/>
      <c r="P150" s="304"/>
      <c r="Q150" s="304"/>
      <c r="R150" s="22"/>
      <c r="T150" s="124"/>
      <c r="U150" s="28"/>
      <c r="V150" s="125"/>
      <c r="W150" s="125"/>
      <c r="X150" s="125"/>
      <c r="Y150" s="125"/>
      <c r="Z150" s="125"/>
      <c r="AA150" s="126"/>
      <c r="BE150" s="88"/>
      <c r="BF150" s="88"/>
      <c r="BG150" s="88"/>
      <c r="BH150" s="88"/>
      <c r="BI150" s="88"/>
      <c r="BK150" s="88"/>
    </row>
    <row r="151" spans="2:63" s="163" customFormat="1" ht="20.100000000000001" customHeight="1" x14ac:dyDescent="0.3">
      <c r="B151" s="21"/>
      <c r="C151" s="147">
        <f t="shared" ref="C151:C156" si="5">C150+1</f>
        <v>28</v>
      </c>
      <c r="D151" s="147"/>
      <c r="E151" s="200"/>
      <c r="F151" s="331" t="s">
        <v>381</v>
      </c>
      <c r="G151" s="332" t="s">
        <v>154</v>
      </c>
      <c r="H151" s="332" t="s">
        <v>154</v>
      </c>
      <c r="I151" s="333" t="s">
        <v>154</v>
      </c>
      <c r="J151" s="150" t="s">
        <v>112</v>
      </c>
      <c r="K151" s="148">
        <v>4</v>
      </c>
      <c r="L151" s="308">
        <v>0</v>
      </c>
      <c r="M151" s="309"/>
      <c r="N151" s="334">
        <f t="shared" si="4"/>
        <v>0</v>
      </c>
      <c r="O151" s="335"/>
      <c r="P151" s="335"/>
      <c r="Q151" s="336"/>
      <c r="R151" s="22"/>
      <c r="T151" s="124"/>
      <c r="U151" s="28"/>
      <c r="V151" s="125"/>
      <c r="W151" s="125"/>
      <c r="X151" s="125"/>
      <c r="Y151" s="125"/>
      <c r="Z151" s="125"/>
      <c r="AA151" s="126"/>
      <c r="BE151" s="88"/>
      <c r="BF151" s="88"/>
      <c r="BG151" s="88"/>
      <c r="BH151" s="88"/>
      <c r="BI151" s="88"/>
      <c r="BK151" s="88"/>
    </row>
    <row r="152" spans="2:63" s="7" customFormat="1" ht="20.100000000000001" customHeight="1" x14ac:dyDescent="0.3">
      <c r="B152" s="21"/>
      <c r="C152" s="147">
        <f>C151+1</f>
        <v>29</v>
      </c>
      <c r="D152" s="121"/>
      <c r="E152" s="200"/>
      <c r="F152" s="306" t="s">
        <v>382</v>
      </c>
      <c r="G152" s="307" t="s">
        <v>154</v>
      </c>
      <c r="H152" s="307" t="s">
        <v>154</v>
      </c>
      <c r="I152" s="307" t="s">
        <v>154</v>
      </c>
      <c r="J152" s="129" t="s">
        <v>112</v>
      </c>
      <c r="K152" s="123">
        <v>4</v>
      </c>
      <c r="L152" s="308">
        <v>0</v>
      </c>
      <c r="M152" s="309"/>
      <c r="N152" s="303">
        <f t="shared" si="4"/>
        <v>0</v>
      </c>
      <c r="O152" s="304"/>
      <c r="P152" s="304"/>
      <c r="Q152" s="304"/>
      <c r="R152" s="22"/>
      <c r="T152" s="124"/>
      <c r="U152" s="28"/>
      <c r="V152" s="125"/>
      <c r="W152" s="125"/>
      <c r="X152" s="125"/>
      <c r="Y152" s="125"/>
      <c r="Z152" s="125"/>
      <c r="AA152" s="126"/>
      <c r="BE152" s="88"/>
      <c r="BF152" s="88"/>
      <c r="BG152" s="88"/>
      <c r="BH152" s="88"/>
      <c r="BI152" s="88"/>
      <c r="BK152" s="88"/>
    </row>
    <row r="153" spans="2:63" s="7" customFormat="1" ht="20.100000000000001" customHeight="1" x14ac:dyDescent="0.3">
      <c r="B153" s="21"/>
      <c r="C153" s="121">
        <f t="shared" si="5"/>
        <v>30</v>
      </c>
      <c r="D153" s="121"/>
      <c r="E153" s="200"/>
      <c r="F153" s="306" t="s">
        <v>383</v>
      </c>
      <c r="G153" s="307" t="s">
        <v>155</v>
      </c>
      <c r="H153" s="307" t="s">
        <v>155</v>
      </c>
      <c r="I153" s="307" t="s">
        <v>155</v>
      </c>
      <c r="J153" s="129" t="s">
        <v>112</v>
      </c>
      <c r="K153" s="123">
        <v>2</v>
      </c>
      <c r="L153" s="308">
        <v>0</v>
      </c>
      <c r="M153" s="309"/>
      <c r="N153" s="303">
        <f t="shared" si="4"/>
        <v>0</v>
      </c>
      <c r="O153" s="304"/>
      <c r="P153" s="304"/>
      <c r="Q153" s="304"/>
      <c r="R153" s="22"/>
      <c r="T153" s="124"/>
      <c r="U153" s="28"/>
      <c r="V153" s="125"/>
      <c r="W153" s="125"/>
      <c r="X153" s="125"/>
      <c r="Y153" s="125"/>
      <c r="Z153" s="125"/>
      <c r="AA153" s="126"/>
      <c r="BE153" s="88"/>
      <c r="BF153" s="88"/>
      <c r="BG153" s="88"/>
      <c r="BH153" s="88"/>
      <c r="BI153" s="88"/>
      <c r="BK153" s="88"/>
    </row>
    <row r="154" spans="2:63" s="7" customFormat="1" ht="20.100000000000001" customHeight="1" x14ac:dyDescent="0.3">
      <c r="B154" s="21"/>
      <c r="C154" s="121">
        <f t="shared" si="5"/>
        <v>31</v>
      </c>
      <c r="D154" s="121"/>
      <c r="E154" s="200"/>
      <c r="F154" s="306" t="s">
        <v>384</v>
      </c>
      <c r="G154" s="307" t="s">
        <v>140</v>
      </c>
      <c r="H154" s="307" t="s">
        <v>140</v>
      </c>
      <c r="I154" s="307" t="s">
        <v>140</v>
      </c>
      <c r="J154" s="129" t="s">
        <v>112</v>
      </c>
      <c r="K154" s="123">
        <v>2</v>
      </c>
      <c r="L154" s="308">
        <v>0</v>
      </c>
      <c r="M154" s="309"/>
      <c r="N154" s="303">
        <f t="shared" si="4"/>
        <v>0</v>
      </c>
      <c r="O154" s="304"/>
      <c r="P154" s="304"/>
      <c r="Q154" s="304"/>
      <c r="R154" s="22"/>
      <c r="T154" s="124"/>
      <c r="U154" s="28"/>
      <c r="V154" s="125"/>
      <c r="W154" s="125"/>
      <c r="X154" s="125"/>
      <c r="Y154" s="125"/>
      <c r="Z154" s="125"/>
      <c r="AA154" s="126"/>
      <c r="BE154" s="88"/>
      <c r="BF154" s="88"/>
      <c r="BG154" s="88"/>
      <c r="BH154" s="88"/>
      <c r="BI154" s="88"/>
      <c r="BK154" s="88"/>
    </row>
    <row r="155" spans="2:63" s="7" customFormat="1" ht="35.1" customHeight="1" x14ac:dyDescent="0.3">
      <c r="B155" s="21"/>
      <c r="C155" s="121">
        <f t="shared" si="5"/>
        <v>32</v>
      </c>
      <c r="D155" s="121"/>
      <c r="E155" s="200"/>
      <c r="F155" s="313" t="s">
        <v>255</v>
      </c>
      <c r="G155" s="314" t="s">
        <v>156</v>
      </c>
      <c r="H155" s="314" t="s">
        <v>156</v>
      </c>
      <c r="I155" s="314" t="s">
        <v>156</v>
      </c>
      <c r="J155" s="129" t="s">
        <v>112</v>
      </c>
      <c r="K155" s="123">
        <v>10</v>
      </c>
      <c r="L155" s="308">
        <v>0</v>
      </c>
      <c r="M155" s="309"/>
      <c r="N155" s="303">
        <f t="shared" ref="N155:N156" si="6">ROUND(L155*K155,2)</f>
        <v>0</v>
      </c>
      <c r="O155" s="304"/>
      <c r="P155" s="304"/>
      <c r="Q155" s="304"/>
      <c r="R155" s="22"/>
      <c r="T155" s="124"/>
      <c r="U155" s="28"/>
      <c r="V155" s="125"/>
      <c r="W155" s="125"/>
      <c r="X155" s="125"/>
      <c r="Y155" s="125"/>
      <c r="Z155" s="125"/>
      <c r="AA155" s="126"/>
      <c r="BE155" s="88"/>
      <c r="BF155" s="88"/>
      <c r="BG155" s="88"/>
      <c r="BH155" s="88"/>
      <c r="BI155" s="88"/>
      <c r="BK155" s="88"/>
    </row>
    <row r="156" spans="2:63" s="7" customFormat="1" ht="35.1" customHeight="1" x14ac:dyDescent="0.3">
      <c r="B156" s="21"/>
      <c r="C156" s="121">
        <f t="shared" si="5"/>
        <v>33</v>
      </c>
      <c r="D156" s="121"/>
      <c r="E156" s="200"/>
      <c r="F156" s="313" t="s">
        <v>256</v>
      </c>
      <c r="G156" s="314" t="s">
        <v>157</v>
      </c>
      <c r="H156" s="314" t="s">
        <v>157</v>
      </c>
      <c r="I156" s="314" t="s">
        <v>157</v>
      </c>
      <c r="J156" s="129" t="s">
        <v>112</v>
      </c>
      <c r="K156" s="123">
        <v>6</v>
      </c>
      <c r="L156" s="308">
        <v>0</v>
      </c>
      <c r="M156" s="309"/>
      <c r="N156" s="303">
        <f t="shared" si="6"/>
        <v>0</v>
      </c>
      <c r="O156" s="304"/>
      <c r="P156" s="304"/>
      <c r="Q156" s="304"/>
      <c r="R156" s="22"/>
      <c r="T156" s="124"/>
      <c r="U156" s="28"/>
      <c r="V156" s="125"/>
      <c r="W156" s="125"/>
      <c r="X156" s="125"/>
      <c r="Y156" s="125"/>
      <c r="Z156" s="125"/>
      <c r="AA156" s="126"/>
      <c r="BE156" s="88"/>
      <c r="BF156" s="88"/>
      <c r="BG156" s="88"/>
      <c r="BH156" s="88"/>
      <c r="BI156" s="88"/>
      <c r="BK156" s="88"/>
    </row>
    <row r="157" spans="2:63" s="7" customFormat="1" ht="35.1" customHeight="1" x14ac:dyDescent="0.3">
      <c r="B157" s="21"/>
      <c r="C157" s="121">
        <f>C156+1</f>
        <v>34</v>
      </c>
      <c r="D157" s="121"/>
      <c r="E157" s="200"/>
      <c r="F157" s="313" t="s">
        <v>363</v>
      </c>
      <c r="G157" s="314" t="s">
        <v>125</v>
      </c>
      <c r="H157" s="314" t="s">
        <v>125</v>
      </c>
      <c r="I157" s="314" t="s">
        <v>125</v>
      </c>
      <c r="J157" s="129" t="s">
        <v>112</v>
      </c>
      <c r="K157" s="123">
        <v>10</v>
      </c>
      <c r="L157" s="315">
        <v>0</v>
      </c>
      <c r="M157" s="316"/>
      <c r="N157" s="334">
        <f>ROUND(L157*K157,2)</f>
        <v>0</v>
      </c>
      <c r="O157" s="335"/>
      <c r="P157" s="335"/>
      <c r="Q157" s="336"/>
      <c r="R157" s="22"/>
      <c r="T157" s="124"/>
      <c r="U157" s="28"/>
      <c r="V157" s="125"/>
      <c r="W157" s="125"/>
      <c r="X157" s="125"/>
      <c r="Y157" s="125"/>
      <c r="Z157" s="125"/>
      <c r="AA157" s="126"/>
      <c r="BE157" s="88"/>
      <c r="BF157" s="88"/>
      <c r="BG157" s="88"/>
      <c r="BH157" s="88"/>
      <c r="BI157" s="88"/>
      <c r="BK157" s="88"/>
    </row>
    <row r="158" spans="2:63" s="7" customFormat="1" ht="50.1" customHeight="1" x14ac:dyDescent="0.3">
      <c r="B158" s="21"/>
      <c r="C158" s="121">
        <f>C157+1</f>
        <v>35</v>
      </c>
      <c r="D158" s="121"/>
      <c r="E158" s="200"/>
      <c r="F158" s="313" t="s">
        <v>371</v>
      </c>
      <c r="G158" s="314" t="s">
        <v>126</v>
      </c>
      <c r="H158" s="314" t="s">
        <v>126</v>
      </c>
      <c r="I158" s="314" t="s">
        <v>126</v>
      </c>
      <c r="J158" s="129" t="s">
        <v>112</v>
      </c>
      <c r="K158" s="123">
        <v>1</v>
      </c>
      <c r="L158" s="308">
        <v>0</v>
      </c>
      <c r="M158" s="309"/>
      <c r="N158" s="303">
        <f>ROUND(L158*K158,2)</f>
        <v>0</v>
      </c>
      <c r="O158" s="304"/>
      <c r="P158" s="304"/>
      <c r="Q158" s="304"/>
      <c r="R158" s="22"/>
      <c r="T158" s="124"/>
      <c r="U158" s="28"/>
      <c r="V158" s="125"/>
      <c r="W158" s="125"/>
      <c r="X158" s="125"/>
      <c r="Y158" s="125"/>
      <c r="Z158" s="125"/>
      <c r="AA158" s="126"/>
      <c r="BE158" s="88"/>
      <c r="BF158" s="88"/>
      <c r="BG158" s="88"/>
      <c r="BH158" s="88"/>
      <c r="BI158" s="88"/>
      <c r="BK158" s="88"/>
    </row>
    <row r="159" spans="2:63" s="112" customFormat="1" ht="20.100000000000001" customHeight="1" x14ac:dyDescent="0.3">
      <c r="B159" s="111"/>
      <c r="D159" s="120" t="s">
        <v>131</v>
      </c>
      <c r="E159" s="120"/>
      <c r="F159" s="219"/>
      <c r="G159" s="219"/>
      <c r="H159" s="219"/>
      <c r="I159" s="219"/>
      <c r="J159" s="120"/>
      <c r="K159" s="120"/>
      <c r="L159" s="120"/>
      <c r="M159" s="120"/>
      <c r="N159" s="301">
        <f>SUM(N160:Q160)</f>
        <v>0</v>
      </c>
      <c r="O159" s="302"/>
      <c r="P159" s="302"/>
      <c r="Q159" s="302"/>
      <c r="R159" s="115"/>
      <c r="T159" s="116"/>
      <c r="W159" s="117"/>
      <c r="Y159" s="117"/>
      <c r="AA159" s="118"/>
      <c r="AR159" s="114"/>
      <c r="AT159" s="114"/>
      <c r="AU159" s="114"/>
      <c r="AY159" s="114"/>
      <c r="BK159" s="119"/>
    </row>
    <row r="160" spans="2:63" s="7" customFormat="1" ht="35.1" customHeight="1" x14ac:dyDescent="0.3">
      <c r="B160" s="21"/>
      <c r="C160" s="121">
        <f>C158+1</f>
        <v>36</v>
      </c>
      <c r="D160" s="121"/>
      <c r="E160" s="200"/>
      <c r="F160" s="313" t="s">
        <v>369</v>
      </c>
      <c r="G160" s="314"/>
      <c r="H160" s="314"/>
      <c r="I160" s="314"/>
      <c r="J160" s="129" t="s">
        <v>109</v>
      </c>
      <c r="K160" s="123">
        <v>1</v>
      </c>
      <c r="L160" s="308">
        <v>0</v>
      </c>
      <c r="M160" s="309"/>
      <c r="N160" s="303">
        <f>ROUND(L160*K160,2)</f>
        <v>0</v>
      </c>
      <c r="O160" s="304"/>
      <c r="P160" s="304"/>
      <c r="Q160" s="304"/>
      <c r="R160" s="22"/>
      <c r="T160" s="124"/>
      <c r="U160" s="28"/>
      <c r="V160" s="125"/>
      <c r="W160" s="125"/>
      <c r="X160" s="125"/>
      <c r="Y160" s="125"/>
      <c r="Z160" s="125"/>
      <c r="AA160" s="126"/>
      <c r="BE160" s="88"/>
      <c r="BF160" s="88"/>
      <c r="BG160" s="88"/>
      <c r="BH160" s="88"/>
      <c r="BI160" s="88"/>
      <c r="BK160" s="88"/>
    </row>
    <row r="161" spans="1:63" s="112" customFormat="1" ht="20.100000000000001" customHeight="1" x14ac:dyDescent="0.3">
      <c r="B161" s="111"/>
      <c r="D161" s="120" t="s">
        <v>372</v>
      </c>
      <c r="E161" s="120"/>
      <c r="F161" s="219"/>
      <c r="G161" s="219"/>
      <c r="H161" s="219"/>
      <c r="I161" s="219"/>
      <c r="J161" s="120"/>
      <c r="K161" s="120"/>
      <c r="L161" s="120"/>
      <c r="M161" s="120"/>
      <c r="N161" s="337">
        <f>SUM(N162:Q162)</f>
        <v>0</v>
      </c>
      <c r="O161" s="337"/>
      <c r="P161" s="337"/>
      <c r="Q161" s="337"/>
      <c r="R161" s="115"/>
      <c r="T161" s="116"/>
      <c r="W161" s="117"/>
      <c r="Y161" s="117"/>
      <c r="AA161" s="118"/>
      <c r="AR161" s="114"/>
      <c r="AT161" s="114"/>
      <c r="AU161" s="114"/>
      <c r="AY161" s="114"/>
      <c r="BK161" s="119"/>
    </row>
    <row r="162" spans="1:63" s="7" customFormat="1" ht="20.100000000000001" customHeight="1" x14ac:dyDescent="0.3">
      <c r="B162" s="21"/>
      <c r="C162" s="121">
        <f>C160+1</f>
        <v>37</v>
      </c>
      <c r="D162" s="121"/>
      <c r="E162" s="200"/>
      <c r="F162" s="310" t="s">
        <v>253</v>
      </c>
      <c r="G162" s="311" t="s">
        <v>158</v>
      </c>
      <c r="H162" s="311" t="s">
        <v>158</v>
      </c>
      <c r="I162" s="312" t="s">
        <v>158</v>
      </c>
      <c r="J162" s="129" t="s">
        <v>107</v>
      </c>
      <c r="K162" s="123">
        <v>15</v>
      </c>
      <c r="L162" s="315">
        <v>0</v>
      </c>
      <c r="M162" s="316"/>
      <c r="N162" s="334">
        <f>ROUND(L162*K162,2)</f>
        <v>0</v>
      </c>
      <c r="O162" s="335"/>
      <c r="P162" s="335"/>
      <c r="Q162" s="336"/>
      <c r="R162" s="22"/>
      <c r="T162" s="124"/>
      <c r="U162" s="28"/>
      <c r="V162" s="125"/>
      <c r="W162" s="125"/>
      <c r="X162" s="125"/>
      <c r="Y162" s="125"/>
      <c r="Z162" s="125"/>
      <c r="AA162" s="126"/>
      <c r="BE162" s="88"/>
      <c r="BF162" s="88"/>
      <c r="BG162" s="88"/>
      <c r="BH162" s="88"/>
      <c r="BI162" s="88"/>
      <c r="BK162" s="88"/>
    </row>
    <row r="163" spans="1:63" s="112" customFormat="1" ht="20.100000000000001" customHeight="1" x14ac:dyDescent="0.3">
      <c r="B163" s="111"/>
      <c r="D163" s="120" t="s">
        <v>136</v>
      </c>
      <c r="E163" s="120"/>
      <c r="F163" s="219"/>
      <c r="G163" s="219"/>
      <c r="H163" s="219"/>
      <c r="I163" s="219"/>
      <c r="J163" s="120"/>
      <c r="K163" s="120"/>
      <c r="L163" s="120"/>
      <c r="M163" s="120"/>
      <c r="N163" s="301">
        <f>SUM(N164:Q167)</f>
        <v>0</v>
      </c>
      <c r="O163" s="302"/>
      <c r="P163" s="302"/>
      <c r="Q163" s="302"/>
      <c r="R163" s="115"/>
      <c r="T163" s="116"/>
      <c r="W163" s="117"/>
      <c r="Y163" s="117"/>
      <c r="AA163" s="118"/>
      <c r="AR163" s="114"/>
      <c r="AT163" s="114"/>
      <c r="AU163" s="114"/>
      <c r="AY163" s="114"/>
      <c r="BK163" s="119"/>
    </row>
    <row r="164" spans="1:63" s="7" customFormat="1" ht="60" customHeight="1" x14ac:dyDescent="0.3">
      <c r="B164" s="21"/>
      <c r="C164" s="121">
        <f>C162+1</f>
        <v>38</v>
      </c>
      <c r="D164" s="121"/>
      <c r="E164" s="199"/>
      <c r="F164" s="313" t="s">
        <v>377</v>
      </c>
      <c r="G164" s="314" t="s">
        <v>159</v>
      </c>
      <c r="H164" s="314" t="s">
        <v>159</v>
      </c>
      <c r="I164" s="314" t="s">
        <v>159</v>
      </c>
      <c r="J164" s="122" t="s">
        <v>109</v>
      </c>
      <c r="K164" s="123">
        <v>1</v>
      </c>
      <c r="L164" s="308">
        <v>0</v>
      </c>
      <c r="M164" s="309"/>
      <c r="N164" s="303">
        <f>ROUND(L164*K164,2)</f>
        <v>0</v>
      </c>
      <c r="O164" s="304"/>
      <c r="P164" s="304"/>
      <c r="Q164" s="304"/>
      <c r="R164" s="22"/>
      <c r="T164" s="133"/>
      <c r="U164" s="28"/>
      <c r="V164" s="125"/>
      <c r="W164" s="125"/>
      <c r="X164" s="125"/>
      <c r="Y164" s="125"/>
      <c r="Z164" s="125"/>
      <c r="AA164" s="126"/>
      <c r="BE164" s="88"/>
      <c r="BF164" s="88"/>
      <c r="BG164" s="88"/>
      <c r="BH164" s="88"/>
      <c r="BI164" s="88"/>
      <c r="BK164" s="88"/>
    </row>
    <row r="165" spans="1:63" s="216" customFormat="1" ht="20.100000000000001" customHeight="1" x14ac:dyDescent="0.3">
      <c r="B165" s="184"/>
      <c r="C165" s="188">
        <f>C164+1</f>
        <v>39</v>
      </c>
      <c r="D165" s="188"/>
      <c r="E165" s="199"/>
      <c r="F165" s="310" t="s">
        <v>376</v>
      </c>
      <c r="G165" s="311" t="s">
        <v>160</v>
      </c>
      <c r="H165" s="311" t="s">
        <v>160</v>
      </c>
      <c r="I165" s="312" t="s">
        <v>160</v>
      </c>
      <c r="J165" s="122" t="s">
        <v>107</v>
      </c>
      <c r="K165" s="189">
        <v>20</v>
      </c>
      <c r="L165" s="315">
        <v>0</v>
      </c>
      <c r="M165" s="316"/>
      <c r="N165" s="303">
        <f t="shared" ref="N165" si="7">ROUND(L165*K165,2)</f>
        <v>0</v>
      </c>
      <c r="O165" s="304"/>
      <c r="P165" s="304"/>
      <c r="Q165" s="304"/>
      <c r="R165" s="185"/>
      <c r="T165" s="133"/>
      <c r="U165" s="186"/>
      <c r="V165" s="190"/>
      <c r="W165" s="190"/>
      <c r="X165" s="190"/>
      <c r="Y165" s="190"/>
      <c r="Z165" s="190"/>
      <c r="AA165" s="126"/>
      <c r="BE165" s="187"/>
      <c r="BF165" s="187"/>
      <c r="BG165" s="187"/>
      <c r="BH165" s="187"/>
      <c r="BI165" s="187"/>
      <c r="BK165" s="187"/>
    </row>
    <row r="166" spans="1:63" s="7" customFormat="1" ht="20.100000000000001" customHeight="1" x14ac:dyDescent="0.3">
      <c r="B166" s="21"/>
      <c r="C166" s="121">
        <f>C165+1</f>
        <v>40</v>
      </c>
      <c r="D166" s="121"/>
      <c r="E166" s="199"/>
      <c r="F166" s="310" t="s">
        <v>263</v>
      </c>
      <c r="G166" s="311" t="s">
        <v>160</v>
      </c>
      <c r="H166" s="311" t="s">
        <v>160</v>
      </c>
      <c r="I166" s="312" t="s">
        <v>160</v>
      </c>
      <c r="J166" s="122" t="s">
        <v>107</v>
      </c>
      <c r="K166" s="123">
        <v>10</v>
      </c>
      <c r="L166" s="315">
        <v>0</v>
      </c>
      <c r="M166" s="316"/>
      <c r="N166" s="303">
        <f t="shared" ref="N166:N167" si="8">ROUND(L166*K166,2)</f>
        <v>0</v>
      </c>
      <c r="O166" s="304"/>
      <c r="P166" s="304"/>
      <c r="Q166" s="304"/>
      <c r="R166" s="22"/>
      <c r="T166" s="133"/>
      <c r="U166" s="28"/>
      <c r="V166" s="125"/>
      <c r="W166" s="125"/>
      <c r="X166" s="125"/>
      <c r="Y166" s="125"/>
      <c r="Z166" s="125"/>
      <c r="AA166" s="126"/>
      <c r="BE166" s="88"/>
      <c r="BF166" s="88"/>
      <c r="BG166" s="88"/>
      <c r="BH166" s="88"/>
      <c r="BI166" s="88"/>
      <c r="BK166" s="88"/>
    </row>
    <row r="167" spans="1:63" s="7" customFormat="1" ht="30" customHeight="1" x14ac:dyDescent="0.3">
      <c r="B167" s="21"/>
      <c r="C167" s="121">
        <f t="shared" ref="C167" si="9">C166+1</f>
        <v>41</v>
      </c>
      <c r="D167" s="121"/>
      <c r="E167" s="200"/>
      <c r="F167" s="310" t="s">
        <v>247</v>
      </c>
      <c r="G167" s="311" t="s">
        <v>138</v>
      </c>
      <c r="H167" s="311" t="s">
        <v>138</v>
      </c>
      <c r="I167" s="312" t="s">
        <v>138</v>
      </c>
      <c r="J167" s="129" t="s">
        <v>107</v>
      </c>
      <c r="K167" s="123">
        <v>110</v>
      </c>
      <c r="L167" s="315">
        <v>0</v>
      </c>
      <c r="M167" s="316"/>
      <c r="N167" s="303">
        <f t="shared" si="8"/>
        <v>0</v>
      </c>
      <c r="O167" s="304"/>
      <c r="P167" s="304"/>
      <c r="Q167" s="304"/>
      <c r="R167" s="22"/>
      <c r="T167" s="133"/>
      <c r="U167" s="28"/>
      <c r="V167" s="125"/>
      <c r="W167" s="125"/>
      <c r="X167" s="125"/>
      <c r="Y167" s="125"/>
      <c r="Z167" s="125"/>
      <c r="AA167" s="126"/>
      <c r="BE167" s="88"/>
      <c r="BF167" s="88"/>
      <c r="BG167" s="88"/>
      <c r="BH167" s="88"/>
      <c r="BI167" s="88"/>
      <c r="BK167" s="88"/>
    </row>
    <row r="168" spans="1:63" s="7" customFormat="1" ht="24.95" customHeight="1" x14ac:dyDescent="0.35">
      <c r="A168" s="224"/>
      <c r="B168" s="250"/>
      <c r="C168" s="141"/>
      <c r="D168" s="113" t="s">
        <v>430</v>
      </c>
      <c r="E168" s="113"/>
      <c r="F168" s="113"/>
      <c r="G168" s="113"/>
      <c r="H168" s="113"/>
      <c r="I168" s="113"/>
      <c r="J168" s="113"/>
      <c r="K168" s="113"/>
      <c r="L168" s="113"/>
      <c r="M168" s="113"/>
      <c r="N168" s="305">
        <f>N184+N182+N169+N180</f>
        <v>0</v>
      </c>
      <c r="O168" s="305"/>
      <c r="P168" s="305"/>
      <c r="Q168" s="305"/>
      <c r="R168" s="185"/>
    </row>
    <row r="169" spans="1:63" ht="20.100000000000001" customHeight="1" x14ac:dyDescent="0.3">
      <c r="A169" s="229"/>
      <c r="B169" s="251"/>
      <c r="C169" s="252"/>
      <c r="D169" s="138" t="s">
        <v>431</v>
      </c>
      <c r="E169" s="138"/>
      <c r="F169" s="138"/>
      <c r="G169" s="138"/>
      <c r="H169" s="138"/>
      <c r="I169" s="138"/>
      <c r="J169" s="138"/>
      <c r="K169" s="138"/>
      <c r="L169" s="138"/>
      <c r="M169" s="138"/>
      <c r="N169" s="301">
        <f>SUM(N170:Q179)</f>
        <v>0</v>
      </c>
      <c r="O169" s="302"/>
      <c r="P169" s="302"/>
      <c r="Q169" s="302"/>
      <c r="R169" s="229"/>
    </row>
    <row r="170" spans="1:63" ht="75" customHeight="1" x14ac:dyDescent="0.3">
      <c r="A170" s="229"/>
      <c r="C170" s="188">
        <f>C167+1</f>
        <v>42</v>
      </c>
      <c r="D170" s="188"/>
      <c r="E170" s="200"/>
      <c r="F170" s="306" t="s">
        <v>432</v>
      </c>
      <c r="G170" s="307" t="s">
        <v>154</v>
      </c>
      <c r="H170" s="307" t="s">
        <v>154</v>
      </c>
      <c r="I170" s="307" t="s">
        <v>154</v>
      </c>
      <c r="J170" s="192" t="s">
        <v>109</v>
      </c>
      <c r="K170" s="189">
        <v>1</v>
      </c>
      <c r="L170" s="308">
        <v>0</v>
      </c>
      <c r="M170" s="309"/>
      <c r="N170" s="303">
        <f t="shared" ref="N170" si="10">ROUND(L170*K170,2)</f>
        <v>0</v>
      </c>
      <c r="O170" s="304"/>
      <c r="P170" s="304"/>
      <c r="Q170" s="304"/>
      <c r="R170" s="229"/>
    </row>
    <row r="171" spans="1:63" ht="7.5" customHeight="1" x14ac:dyDescent="0.3">
      <c r="A171" s="229"/>
      <c r="B171" s="240"/>
      <c r="C171" s="253"/>
      <c r="D171" s="253"/>
      <c r="E171" s="253"/>
      <c r="F171" s="253"/>
      <c r="G171" s="253"/>
      <c r="H171" s="253"/>
      <c r="I171" s="253"/>
      <c r="J171" s="253"/>
      <c r="K171" s="253"/>
      <c r="L171" s="253"/>
      <c r="M171" s="253"/>
      <c r="N171" s="253"/>
      <c r="O171" s="253"/>
      <c r="P171" s="253"/>
      <c r="Q171" s="253"/>
      <c r="R171" s="136"/>
    </row>
  </sheetData>
  <sheetProtection algorithmName="SHA-512" hashValue="ZSPnD1VRF589Cd4Isdlx7Sl+o3bCDr6KIvHzBoCIJ8kMDio9siQrzFunz7y8JLro7xN4zmfb/9zTE48pLBIbXw==" saltValue="OobCJC6wpeMGnwVjNQxMgg==" spinCount="100000" sheet="1" selectLockedCells="1"/>
  <mergeCells count="203">
    <mergeCell ref="L139:M139"/>
    <mergeCell ref="L140:M140"/>
    <mergeCell ref="N118:Q118"/>
    <mergeCell ref="N120:Q120"/>
    <mergeCell ref="N136:Q136"/>
    <mergeCell ref="N132:Q132"/>
    <mergeCell ref="L131:M131"/>
    <mergeCell ref="L134:M134"/>
    <mergeCell ref="F135:I135"/>
    <mergeCell ref="L135:M135"/>
    <mergeCell ref="N135:Q135"/>
    <mergeCell ref="L137:M137"/>
    <mergeCell ref="F131:I131"/>
    <mergeCell ref="N131:Q131"/>
    <mergeCell ref="L152:M152"/>
    <mergeCell ref="N152:Q152"/>
    <mergeCell ref="L155:M155"/>
    <mergeCell ref="F130:I130"/>
    <mergeCell ref="L143:M143"/>
    <mergeCell ref="N143:Q143"/>
    <mergeCell ref="F139:I139"/>
    <mergeCell ref="N139:Q139"/>
    <mergeCell ref="F133:I133"/>
    <mergeCell ref="N133:Q133"/>
    <mergeCell ref="N145:Q145"/>
    <mergeCell ref="F145:I145"/>
    <mergeCell ref="N144:Q144"/>
    <mergeCell ref="N130:Q130"/>
    <mergeCell ref="F141:I141"/>
    <mergeCell ref="N141:Q141"/>
    <mergeCell ref="F142:I142"/>
    <mergeCell ref="N142:Q142"/>
    <mergeCell ref="N140:Q140"/>
    <mergeCell ref="F137:I137"/>
    <mergeCell ref="N137:Q137"/>
    <mergeCell ref="F140:I140"/>
    <mergeCell ref="L142:M142"/>
    <mergeCell ref="N138:Q138"/>
    <mergeCell ref="F166:I166"/>
    <mergeCell ref="N167:Q167"/>
    <mergeCell ref="N166:Q166"/>
    <mergeCell ref="F167:I167"/>
    <mergeCell ref="F165:I165"/>
    <mergeCell ref="N165:Q165"/>
    <mergeCell ref="F157:I157"/>
    <mergeCell ref="N157:Q157"/>
    <mergeCell ref="L157:M157"/>
    <mergeCell ref="N162:Q162"/>
    <mergeCell ref="N160:Q160"/>
    <mergeCell ref="F162:I162"/>
    <mergeCell ref="F158:I158"/>
    <mergeCell ref="N158:Q158"/>
    <mergeCell ref="N161:Q161"/>
    <mergeCell ref="F160:I160"/>
    <mergeCell ref="N159:Q159"/>
    <mergeCell ref="L164:M164"/>
    <mergeCell ref="L158:M158"/>
    <mergeCell ref="L162:M162"/>
    <mergeCell ref="L160:M160"/>
    <mergeCell ref="L165:M165"/>
    <mergeCell ref="H31:J31"/>
    <mergeCell ref="M31:P31"/>
    <mergeCell ref="H32:J32"/>
    <mergeCell ref="M32:P32"/>
    <mergeCell ref="F164:I164"/>
    <mergeCell ref="N164:Q164"/>
    <mergeCell ref="F134:I134"/>
    <mergeCell ref="N134:Q134"/>
    <mergeCell ref="N163:Q163"/>
    <mergeCell ref="N148:Q148"/>
    <mergeCell ref="F101:P101"/>
    <mergeCell ref="L35:P35"/>
    <mergeCell ref="C75:Q75"/>
    <mergeCell ref="F77:P77"/>
    <mergeCell ref="F78:P78"/>
    <mergeCell ref="F79:P79"/>
    <mergeCell ref="F149:I149"/>
    <mergeCell ref="N149:Q149"/>
    <mergeCell ref="M81:P81"/>
    <mergeCell ref="M83:Q83"/>
    <mergeCell ref="M84:Q84"/>
    <mergeCell ref="N90:Q90"/>
    <mergeCell ref="F151:I151"/>
    <mergeCell ref="N151:Q151"/>
    <mergeCell ref="H1:K1"/>
    <mergeCell ref="N124:Q124"/>
    <mergeCell ref="F115:I115"/>
    <mergeCell ref="L115:M115"/>
    <mergeCell ref="N115:Q115"/>
    <mergeCell ref="F116:I116"/>
    <mergeCell ref="N116:Q116"/>
    <mergeCell ref="F117:I117"/>
    <mergeCell ref="N117:Q117"/>
    <mergeCell ref="F120:I120"/>
    <mergeCell ref="N114:Q114"/>
    <mergeCell ref="N111:Q111"/>
    <mergeCell ref="N112:Q112"/>
    <mergeCell ref="N113:Q113"/>
    <mergeCell ref="C86:G86"/>
    <mergeCell ref="N86:Q86"/>
    <mergeCell ref="N87:Q87"/>
    <mergeCell ref="L114:M114"/>
    <mergeCell ref="L116:M116"/>
    <mergeCell ref="O15:P15"/>
    <mergeCell ref="N88:Q88"/>
    <mergeCell ref="N89:Q89"/>
    <mergeCell ref="L93:Q93"/>
    <mergeCell ref="C99:Q99"/>
    <mergeCell ref="K37:M37"/>
    <mergeCell ref="F110:I110"/>
    <mergeCell ref="L110:M110"/>
    <mergeCell ref="N110:Q110"/>
    <mergeCell ref="F114:I114"/>
    <mergeCell ref="N91:Q91"/>
    <mergeCell ref="F102:P102"/>
    <mergeCell ref="F103:P103"/>
    <mergeCell ref="L130:M130"/>
    <mergeCell ref="F122:I122"/>
    <mergeCell ref="F121:I121"/>
    <mergeCell ref="N126:Q126"/>
    <mergeCell ref="F128:I128"/>
    <mergeCell ref="F127:I127"/>
    <mergeCell ref="N127:Q127"/>
    <mergeCell ref="N122:Q122"/>
    <mergeCell ref="N128:Q128"/>
    <mergeCell ref="N121:Q121"/>
    <mergeCell ref="F125:I125"/>
    <mergeCell ref="N125:Q125"/>
    <mergeCell ref="F126:I126"/>
    <mergeCell ref="L128:M128"/>
    <mergeCell ref="N129:Q129"/>
    <mergeCell ref="L156:M156"/>
    <mergeCell ref="F118:I118"/>
    <mergeCell ref="L133:M133"/>
    <mergeCell ref="N119:Q119"/>
    <mergeCell ref="N123:Q123"/>
    <mergeCell ref="M105:P105"/>
    <mergeCell ref="M107:Q107"/>
    <mergeCell ref="M108:Q108"/>
    <mergeCell ref="L117:M117"/>
    <mergeCell ref="L118:M118"/>
    <mergeCell ref="F146:I146"/>
    <mergeCell ref="N146:Q146"/>
    <mergeCell ref="N147:Q147"/>
    <mergeCell ref="F143:I143"/>
    <mergeCell ref="N155:Q155"/>
    <mergeCell ref="F153:I153"/>
    <mergeCell ref="L153:M153"/>
    <mergeCell ref="F150:I150"/>
    <mergeCell ref="N150:Q150"/>
    <mergeCell ref="N153:Q153"/>
    <mergeCell ref="F154:I154"/>
    <mergeCell ref="L154:M154"/>
    <mergeCell ref="N154:Q154"/>
    <mergeCell ref="F152:I152"/>
    <mergeCell ref="S2:AC2"/>
    <mergeCell ref="H33:J33"/>
    <mergeCell ref="M33:P33"/>
    <mergeCell ref="E16:L16"/>
    <mergeCell ref="O16:P16"/>
    <mergeCell ref="O18:P18"/>
    <mergeCell ref="O19:P19"/>
    <mergeCell ref="O21:P21"/>
    <mergeCell ref="O22:P22"/>
    <mergeCell ref="M25:P25"/>
    <mergeCell ref="M27:P27"/>
    <mergeCell ref="H29:J29"/>
    <mergeCell ref="M29:P29"/>
    <mergeCell ref="C2:Q2"/>
    <mergeCell ref="C4:Q4"/>
    <mergeCell ref="F6:P6"/>
    <mergeCell ref="F7:P7"/>
    <mergeCell ref="F8:P8"/>
    <mergeCell ref="O10:P10"/>
    <mergeCell ref="F10:L10"/>
    <mergeCell ref="O12:P12"/>
    <mergeCell ref="O13:P13"/>
    <mergeCell ref="H30:J30"/>
    <mergeCell ref="M30:P30"/>
    <mergeCell ref="N169:Q169"/>
    <mergeCell ref="N170:Q170"/>
    <mergeCell ref="N168:Q168"/>
    <mergeCell ref="F170:I170"/>
    <mergeCell ref="L170:M170"/>
    <mergeCell ref="F119:I119"/>
    <mergeCell ref="F156:I156"/>
    <mergeCell ref="L145:M145"/>
    <mergeCell ref="L146:M146"/>
    <mergeCell ref="L149:M149"/>
    <mergeCell ref="L150:M150"/>
    <mergeCell ref="L151:M151"/>
    <mergeCell ref="L119:M119"/>
    <mergeCell ref="L120:M120"/>
    <mergeCell ref="L121:M121"/>
    <mergeCell ref="L122:M122"/>
    <mergeCell ref="L125:M125"/>
    <mergeCell ref="L126:M126"/>
    <mergeCell ref="L127:M127"/>
    <mergeCell ref="L141:M141"/>
    <mergeCell ref="F155:I155"/>
    <mergeCell ref="N156:Q156"/>
    <mergeCell ref="L166:M166"/>
    <mergeCell ref="L167:M167"/>
  </mergeCells>
  <hyperlinks>
    <hyperlink ref="F1:G1" location="C2" tooltip="Krycí list rozpočtu" display="1) Krycí list rozpočtu" xr:uid="{00000000-0004-0000-0100-000000000000}"/>
    <hyperlink ref="H1:K1" location="'SO01'!C93" tooltip="Rekapitulace rozpočtu" display="2) Rekapitulace rozpočtu" xr:uid="{00000000-0004-0000-0100-000001000000}"/>
    <hyperlink ref="L1" location="'SO01'!C115" tooltip="Rozpočet" display="3) Rozpočet" xr:uid="{00000000-0004-0000-0100-000002000000}"/>
    <hyperlink ref="S1:T1" location="'Rekapitulace stavby'!C2" tooltip="Rekapitulace stavby" display="Rekapitulace stavby" xr:uid="{00000000-0004-0000-0100-000003000000}"/>
    <hyperlink ref="S1" location="Rekapitulace!C4" tooltip="Rekapitulace stavby" display="Rekapitulace stavby" xr:uid="{310696C5-5920-4BFC-ABF8-A4D2B9DDCFC9}"/>
    <hyperlink ref="F1" location="'SO01'!C4" tooltip="Krycí list rozpočtu" display="1) Krycí list rozpočtu" xr:uid="{111A296B-5BDF-4ED1-A5F3-08BB957445DF}"/>
  </hyperlinks>
  <pageMargins left="0.59055118110236227" right="0.59055118110236227" top="0.59055118110236227" bottom="0.59055118110236227" header="0" footer="0"/>
  <pageSetup paperSize="9" fitToWidth="2" fitToHeight="9" orientation="landscape" blackAndWhite="1" r:id="rId1"/>
  <headerFooter alignWithMargins="0"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>
    <pageSetUpPr fitToPage="1"/>
  </sheetPr>
  <dimension ref="A1:BL172"/>
  <sheetViews>
    <sheetView showGridLines="0" zoomScale="115" zoomScaleNormal="115" workbookViewId="0">
      <pane ySplit="1" topLeftCell="A2" activePane="bottomLeft" state="frozenSplit"/>
      <selection activeCell="F151" sqref="F151:I151"/>
      <selection pane="bottomLeft" activeCell="L133" sqref="L133"/>
    </sheetView>
  </sheetViews>
  <sheetFormatPr defaultColWidth="10.5" defaultRowHeight="14.25" customHeight="1" x14ac:dyDescent="0.3"/>
  <cols>
    <col min="1" max="1" width="8.33203125" style="155" customWidth="1"/>
    <col min="2" max="2" width="1.6640625" style="155" customWidth="1"/>
    <col min="3" max="3" width="4.1640625" style="155" customWidth="1"/>
    <col min="4" max="4" width="4.33203125" style="155" customWidth="1"/>
    <col min="5" max="5" width="17.1640625" style="155" customWidth="1"/>
    <col min="6" max="7" width="11.1640625" style="155" customWidth="1"/>
    <col min="8" max="8" width="12.5" style="155" customWidth="1"/>
    <col min="9" max="9" width="7" style="155" customWidth="1"/>
    <col min="10" max="10" width="5.1640625" style="155" customWidth="1"/>
    <col min="11" max="11" width="11.5" style="155" customWidth="1"/>
    <col min="12" max="12" width="12" style="155" customWidth="1"/>
    <col min="13" max="14" width="6" style="155" customWidth="1"/>
    <col min="15" max="15" width="2" style="155" customWidth="1"/>
    <col min="16" max="16" width="12.5" style="155" customWidth="1"/>
    <col min="17" max="17" width="4.1640625" style="155" customWidth="1"/>
    <col min="18" max="18" width="1.6640625" style="155" customWidth="1"/>
    <col min="19" max="19" width="8.1640625" style="155" customWidth="1"/>
    <col min="20" max="20" width="29.6640625" style="155" hidden="1" customWidth="1"/>
    <col min="21" max="21" width="16.33203125" style="155" hidden="1" customWidth="1"/>
    <col min="22" max="22" width="12.33203125" style="155" hidden="1" customWidth="1"/>
    <col min="23" max="23" width="16.33203125" style="155" hidden="1" customWidth="1"/>
    <col min="24" max="24" width="12.1640625" style="155" hidden="1" customWidth="1"/>
    <col min="25" max="25" width="15" style="155" hidden="1" customWidth="1"/>
    <col min="26" max="26" width="11" style="155" hidden="1" customWidth="1"/>
    <col min="27" max="27" width="15" style="155" hidden="1" customWidth="1"/>
    <col min="28" max="28" width="16.33203125" style="155" hidden="1" customWidth="1"/>
    <col min="29" max="29" width="11" style="155" customWidth="1"/>
    <col min="30" max="30" width="15" style="155" customWidth="1"/>
    <col min="31" max="31" width="16.33203125" style="155" customWidth="1"/>
    <col min="32" max="42" width="10.5" style="155" customWidth="1"/>
    <col min="43" max="43" width="15.83203125" style="155" customWidth="1"/>
    <col min="44" max="53" width="10.5" style="155" customWidth="1"/>
    <col min="54" max="54" width="6.5" style="155" customWidth="1"/>
    <col min="55" max="55" width="11.33203125" style="155" customWidth="1"/>
    <col min="56" max="56" width="5.83203125" style="155" customWidth="1"/>
    <col min="57" max="57" width="8" style="155" customWidth="1"/>
    <col min="58" max="58" width="9.1640625" style="155" customWidth="1"/>
    <col min="59" max="59" width="10.33203125" style="155" customWidth="1"/>
    <col min="60" max="60" width="9.6640625" style="155" customWidth="1"/>
    <col min="61" max="61" width="12.5" style="155" customWidth="1"/>
    <col min="62" max="62" width="11.6640625" style="155" customWidth="1"/>
    <col min="63" max="63" width="16.6640625" style="155" customWidth="1"/>
    <col min="64" max="64" width="6.6640625" style="155" customWidth="1"/>
    <col min="65" max="74" width="10.5" style="155" customWidth="1"/>
    <col min="75" max="16384" width="10.5" style="155"/>
  </cols>
  <sheetData>
    <row r="1" spans="2:29" s="5" customFormat="1" ht="22.5" customHeight="1" x14ac:dyDescent="0.3">
      <c r="B1" s="2"/>
      <c r="C1" s="2"/>
      <c r="D1" s="3" t="s">
        <v>0</v>
      </c>
      <c r="E1" s="2"/>
      <c r="F1" s="4" t="s">
        <v>116</v>
      </c>
      <c r="G1" s="4"/>
      <c r="H1" s="328" t="s">
        <v>117</v>
      </c>
      <c r="I1" s="328"/>
      <c r="J1" s="328"/>
      <c r="K1" s="328"/>
      <c r="L1" s="4" t="s">
        <v>118</v>
      </c>
      <c r="M1" s="2"/>
      <c r="N1" s="2"/>
      <c r="O1" s="3" t="s">
        <v>80</v>
      </c>
      <c r="P1" s="2"/>
      <c r="Q1" s="2"/>
      <c r="R1" s="2"/>
      <c r="S1" s="4" t="s">
        <v>119</v>
      </c>
      <c r="T1" s="4"/>
    </row>
    <row r="2" spans="2:29" ht="37.5" customHeight="1" x14ac:dyDescent="0.3">
      <c r="C2" s="32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S2" s="269" t="s">
        <v>3</v>
      </c>
      <c r="T2" s="270"/>
      <c r="U2" s="270"/>
      <c r="V2" s="270"/>
      <c r="W2" s="270"/>
      <c r="X2" s="270"/>
      <c r="Y2" s="270"/>
      <c r="Z2" s="270"/>
      <c r="AA2" s="270"/>
      <c r="AB2" s="270"/>
      <c r="AC2" s="270"/>
    </row>
    <row r="3" spans="2:29" ht="7.5" customHeight="1" x14ac:dyDescent="0.3"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10"/>
    </row>
    <row r="4" spans="2:29" ht="37.5" customHeight="1" x14ac:dyDescent="0.3">
      <c r="B4" s="11"/>
      <c r="C4" s="291" t="s">
        <v>81</v>
      </c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270"/>
      <c r="Q4" s="270"/>
      <c r="R4" s="12"/>
      <c r="T4" s="13" t="s">
        <v>8</v>
      </c>
    </row>
    <row r="5" spans="2:29" ht="7.5" customHeight="1" x14ac:dyDescent="0.3">
      <c r="B5" s="11"/>
      <c r="R5" s="12"/>
    </row>
    <row r="6" spans="2:29" ht="26.25" customHeight="1" x14ac:dyDescent="0.3">
      <c r="B6" s="11"/>
      <c r="D6" s="18" t="s">
        <v>12</v>
      </c>
      <c r="F6" s="321" t="str">
        <f>Rekapitulace!$K$6</f>
        <v>Instalace FVE pro vlastní spotřebu elektřiny ve společnosti ČEPRO, a.s. v areálu Hněvice</v>
      </c>
      <c r="G6" s="270"/>
      <c r="H6" s="270"/>
      <c r="I6" s="270"/>
      <c r="J6" s="270"/>
      <c r="K6" s="270"/>
      <c r="L6" s="270"/>
      <c r="M6" s="270"/>
      <c r="N6" s="270"/>
      <c r="O6" s="270"/>
      <c r="P6" s="270"/>
      <c r="R6" s="12"/>
    </row>
    <row r="7" spans="2:29" ht="26.25" customHeight="1" x14ac:dyDescent="0.3">
      <c r="B7" s="11"/>
      <c r="D7" s="18" t="s">
        <v>82</v>
      </c>
      <c r="F7" s="321" t="str">
        <f>Rekapitulace!J89</f>
        <v>SO 02 - Instalace FVE 2 o výkonu 108,80 kWp na střeše budovy "116 - Garáže"</v>
      </c>
      <c r="G7" s="270"/>
      <c r="H7" s="270"/>
      <c r="I7" s="270"/>
      <c r="J7" s="270"/>
      <c r="K7" s="270"/>
      <c r="L7" s="270"/>
      <c r="M7" s="270"/>
      <c r="N7" s="270"/>
      <c r="O7" s="270"/>
      <c r="P7" s="270"/>
      <c r="R7" s="12"/>
    </row>
    <row r="8" spans="2:29" s="154" customFormat="1" ht="33.75" customHeight="1" x14ac:dyDescent="0.3">
      <c r="B8" s="21"/>
      <c r="D8" s="17" t="s">
        <v>83</v>
      </c>
      <c r="F8" s="288" t="s">
        <v>330</v>
      </c>
      <c r="G8" s="267"/>
      <c r="H8" s="267"/>
      <c r="I8" s="267"/>
      <c r="J8" s="267"/>
      <c r="K8" s="267"/>
      <c r="L8" s="267"/>
      <c r="M8" s="267"/>
      <c r="N8" s="267"/>
      <c r="O8" s="267"/>
      <c r="P8" s="267"/>
      <c r="R8" s="22"/>
    </row>
    <row r="9" spans="2:29" s="154" customFormat="1" ht="15" customHeight="1" x14ac:dyDescent="0.3">
      <c r="B9" s="21"/>
      <c r="D9" s="18" t="s">
        <v>13</v>
      </c>
      <c r="F9" s="156"/>
      <c r="M9" s="18" t="s">
        <v>14</v>
      </c>
      <c r="O9" s="156"/>
      <c r="R9" s="22"/>
    </row>
    <row r="10" spans="2:29" s="154" customFormat="1" ht="15" customHeight="1" x14ac:dyDescent="0.3">
      <c r="B10" s="21"/>
      <c r="D10" s="18" t="s">
        <v>15</v>
      </c>
      <c r="F10" s="287" t="str">
        <f>Rekapitulace!L80</f>
        <v>Areál skladu ČEPRO, a.s. - Hněvice 62, 411 08 Štětí, Hněvice</v>
      </c>
      <c r="G10" s="287"/>
      <c r="H10" s="287"/>
      <c r="I10" s="287"/>
      <c r="J10" s="287"/>
      <c r="K10" s="287"/>
      <c r="L10" s="287"/>
      <c r="M10" s="18" t="s">
        <v>16</v>
      </c>
      <c r="O10" s="322">
        <f>Rekapitulace!$AN$8</f>
        <v>44105</v>
      </c>
      <c r="P10" s="322"/>
      <c r="R10" s="22"/>
    </row>
    <row r="11" spans="2:29" s="154" customFormat="1" ht="12" customHeight="1" x14ac:dyDescent="0.3">
      <c r="B11" s="21"/>
      <c r="R11" s="22"/>
    </row>
    <row r="12" spans="2:29" s="154" customFormat="1" ht="15" customHeight="1" x14ac:dyDescent="0.3">
      <c r="B12" s="21"/>
      <c r="D12" s="18" t="s">
        <v>17</v>
      </c>
      <c r="M12" s="18" t="s">
        <v>18</v>
      </c>
      <c r="O12" s="287">
        <f>IF(Rekapitulace!$AN$10="","",Rekapitulace!$AN$10)</f>
        <v>60193531</v>
      </c>
      <c r="P12" s="267"/>
      <c r="R12" s="22"/>
    </row>
    <row r="13" spans="2:29" s="154" customFormat="1" ht="18.75" customHeight="1" x14ac:dyDescent="0.3">
      <c r="B13" s="21"/>
      <c r="E13" s="156" t="str">
        <f>IF(Rekapitulace!$E$11="","",Rekapitulace!$E$11)</f>
        <v>ČEPRO, a.s., Dělnická 213/12, Holešovice, 170 00 Praha 7</v>
      </c>
      <c r="M13" s="18" t="s">
        <v>19</v>
      </c>
      <c r="O13" s="287" t="str">
        <f>IF(Rekapitulace!$AN$11="","",Rekapitulace!$AN$11)</f>
        <v>CZ60193531</v>
      </c>
      <c r="P13" s="267"/>
      <c r="R13" s="22"/>
    </row>
    <row r="14" spans="2:29" s="154" customFormat="1" ht="7.5" customHeight="1" x14ac:dyDescent="0.3">
      <c r="B14" s="21"/>
      <c r="R14" s="22"/>
    </row>
    <row r="15" spans="2:29" s="154" customFormat="1" ht="15" customHeight="1" x14ac:dyDescent="0.3">
      <c r="B15" s="21"/>
      <c r="D15" s="18" t="s">
        <v>20</v>
      </c>
      <c r="M15" s="18" t="s">
        <v>18</v>
      </c>
      <c r="O15" s="318" t="str">
        <f>IF(Rekapitulace!$AN$13="","",Rekapitulace!$AN$13)</f>
        <v>Vyplň údaj</v>
      </c>
      <c r="P15" s="265"/>
      <c r="R15" s="22"/>
    </row>
    <row r="16" spans="2:29" s="154" customFormat="1" ht="18.75" customHeight="1" x14ac:dyDescent="0.3">
      <c r="B16" s="21"/>
      <c r="E16" s="318" t="str">
        <f>IF(Rekapitulace!$E$14="","",Rekapitulace!$E$14)</f>
        <v>Vyplň údaj</v>
      </c>
      <c r="F16" s="265"/>
      <c r="G16" s="265"/>
      <c r="H16" s="265"/>
      <c r="I16" s="265"/>
      <c r="J16" s="265"/>
      <c r="K16" s="265"/>
      <c r="L16" s="265"/>
      <c r="M16" s="18" t="s">
        <v>19</v>
      </c>
      <c r="O16" s="318" t="str">
        <f>IF(Rekapitulace!$AN$14="","",Rekapitulace!$AN$14)</f>
        <v>Vyplň údaj</v>
      </c>
      <c r="P16" s="265"/>
      <c r="R16" s="22"/>
    </row>
    <row r="17" spans="2:18" s="154" customFormat="1" ht="7.5" customHeight="1" x14ac:dyDescent="0.3">
      <c r="B17" s="21"/>
      <c r="R17" s="22"/>
    </row>
    <row r="18" spans="2:18" s="154" customFormat="1" ht="15" customHeight="1" x14ac:dyDescent="0.3">
      <c r="B18" s="21"/>
      <c r="D18" s="18" t="s">
        <v>22</v>
      </c>
      <c r="M18" s="18" t="s">
        <v>18</v>
      </c>
      <c r="O18" s="287" t="str">
        <f>IF(Rekapitulace!$AN$16="","",Rekapitulace!$AN$16)</f>
        <v>04083351</v>
      </c>
      <c r="P18" s="267"/>
      <c r="R18" s="22"/>
    </row>
    <row r="19" spans="2:18" s="154" customFormat="1" ht="18.75" customHeight="1" x14ac:dyDescent="0.3">
      <c r="B19" s="21"/>
      <c r="E19" s="156" t="str">
        <f>IF(Rekapitulace!$E$17="","",Rekapitulace!$E$17)</f>
        <v>YOUNG4ENERGY s.r.o.</v>
      </c>
      <c r="M19" s="18" t="s">
        <v>19</v>
      </c>
      <c r="O19" s="287" t="str">
        <f>IF(Rekapitulace!$AN$17="","",Rekapitulace!$AN$17)</f>
        <v>CZ04083351</v>
      </c>
      <c r="P19" s="267"/>
      <c r="R19" s="22"/>
    </row>
    <row r="20" spans="2:18" s="154" customFormat="1" ht="7.5" customHeight="1" x14ac:dyDescent="0.3">
      <c r="B20" s="21"/>
      <c r="R20" s="22"/>
    </row>
    <row r="21" spans="2:18" s="154" customFormat="1" ht="15" customHeight="1" x14ac:dyDescent="0.3">
      <c r="B21" s="21"/>
      <c r="D21" s="18" t="s">
        <v>23</v>
      </c>
      <c r="M21" s="18" t="s">
        <v>18</v>
      </c>
      <c r="O21" s="287" t="str">
        <f>IF(Rekapitulace!$AN$19="","",Rekapitulace!$AN$19)</f>
        <v>04083351</v>
      </c>
      <c r="P21" s="267"/>
      <c r="R21" s="22"/>
    </row>
    <row r="22" spans="2:18" s="154" customFormat="1" ht="18.75" customHeight="1" x14ac:dyDescent="0.3">
      <c r="B22" s="21"/>
      <c r="E22" s="156" t="str">
        <f>IF(Rekapitulace!$E$20="","",Rekapitulace!$E$20)</f>
        <v>YOUNG4ENERGY s.r.o.</v>
      </c>
      <c r="M22" s="18" t="s">
        <v>19</v>
      </c>
      <c r="O22" s="287" t="str">
        <f>IF(Rekapitulace!$AN$20="","",Rekapitulace!$AN$20)</f>
        <v>CZ04083351</v>
      </c>
      <c r="P22" s="267"/>
      <c r="R22" s="22"/>
    </row>
    <row r="23" spans="2:18" s="154" customFormat="1" ht="7.5" customHeight="1" x14ac:dyDescent="0.3">
      <c r="B23" s="21"/>
      <c r="R23" s="22"/>
    </row>
    <row r="24" spans="2:18" s="154" customFormat="1" ht="7.5" customHeight="1" x14ac:dyDescent="0.3">
      <c r="B24" s="21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R24" s="22"/>
    </row>
    <row r="25" spans="2:18" s="154" customFormat="1" ht="15" customHeight="1" x14ac:dyDescent="0.3">
      <c r="B25" s="21"/>
      <c r="D25" s="76" t="s">
        <v>84</v>
      </c>
      <c r="M25" s="298">
        <f>$N$88</f>
        <v>0</v>
      </c>
      <c r="N25" s="267"/>
      <c r="O25" s="267"/>
      <c r="P25" s="267"/>
      <c r="R25" s="22"/>
    </row>
    <row r="26" spans="2:18" s="154" customFormat="1" ht="7.5" customHeight="1" x14ac:dyDescent="0.3">
      <c r="B26" s="21"/>
      <c r="R26" s="22"/>
    </row>
    <row r="27" spans="2:18" s="154" customFormat="1" ht="26.25" customHeight="1" x14ac:dyDescent="0.3">
      <c r="B27" s="21"/>
      <c r="D27" s="96" t="s">
        <v>26</v>
      </c>
      <c r="M27" s="319">
        <f>ROUND($M$25,2)</f>
        <v>0</v>
      </c>
      <c r="N27" s="267"/>
      <c r="O27" s="267"/>
      <c r="P27" s="267"/>
      <c r="R27" s="22"/>
    </row>
    <row r="28" spans="2:18" s="154" customFormat="1" ht="7.5" customHeight="1" x14ac:dyDescent="0.3">
      <c r="B28" s="21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R28" s="22"/>
    </row>
    <row r="29" spans="2:18" s="154" customFormat="1" ht="15" customHeight="1" x14ac:dyDescent="0.3">
      <c r="B29" s="21"/>
      <c r="D29" s="152" t="s">
        <v>27</v>
      </c>
      <c r="E29" s="152" t="s">
        <v>28</v>
      </c>
      <c r="F29" s="153">
        <v>0.21</v>
      </c>
      <c r="G29" s="97" t="s">
        <v>29</v>
      </c>
      <c r="H29" s="317">
        <f>M27</f>
        <v>0</v>
      </c>
      <c r="I29" s="267"/>
      <c r="J29" s="267"/>
      <c r="M29" s="317">
        <f>(H29)*$F$29</f>
        <v>0</v>
      </c>
      <c r="N29" s="267"/>
      <c r="O29" s="267"/>
      <c r="P29" s="267"/>
      <c r="R29" s="22"/>
    </row>
    <row r="30" spans="2:18" s="154" customFormat="1" ht="15" customHeight="1" x14ac:dyDescent="0.3">
      <c r="B30" s="21"/>
      <c r="E30" s="152" t="s">
        <v>30</v>
      </c>
      <c r="F30" s="153">
        <v>0.15</v>
      </c>
      <c r="G30" s="97" t="s">
        <v>29</v>
      </c>
      <c r="H30" s="317">
        <f>(SUM($BF$93:$BF$93)+SUM($BF$112:$BF$165))</f>
        <v>0</v>
      </c>
      <c r="I30" s="267"/>
      <c r="J30" s="267"/>
      <c r="M30" s="317">
        <f>(SUM($BF$93:$BF$93)+SUM($BF$112:$BF$165))*$F$30</f>
        <v>0</v>
      </c>
      <c r="N30" s="267"/>
      <c r="O30" s="267"/>
      <c r="P30" s="267"/>
      <c r="R30" s="22"/>
    </row>
    <row r="31" spans="2:18" s="154" customFormat="1" ht="15" hidden="1" customHeight="1" x14ac:dyDescent="0.3">
      <c r="B31" s="21"/>
      <c r="E31" s="152" t="s">
        <v>31</v>
      </c>
      <c r="F31" s="153">
        <v>0.21</v>
      </c>
      <c r="G31" s="97" t="s">
        <v>29</v>
      </c>
      <c r="H31" s="317" t="e">
        <f>(SUM($BG$93:$BG$93)+SUM(#REF!))</f>
        <v>#REF!</v>
      </c>
      <c r="I31" s="267"/>
      <c r="J31" s="267"/>
      <c r="M31" s="317">
        <v>0</v>
      </c>
      <c r="N31" s="267"/>
      <c r="O31" s="267"/>
      <c r="P31" s="267"/>
      <c r="R31" s="22"/>
    </row>
    <row r="32" spans="2:18" s="154" customFormat="1" ht="15" hidden="1" customHeight="1" x14ac:dyDescent="0.3">
      <c r="B32" s="21"/>
      <c r="E32" s="152" t="s">
        <v>32</v>
      </c>
      <c r="F32" s="153">
        <v>0.15</v>
      </c>
      <c r="G32" s="97" t="s">
        <v>29</v>
      </c>
      <c r="H32" s="317" t="e">
        <f>(SUM($BH$93:$BH$93)+SUM(#REF!))</f>
        <v>#REF!</v>
      </c>
      <c r="I32" s="267"/>
      <c r="J32" s="267"/>
      <c r="M32" s="317">
        <v>0</v>
      </c>
      <c r="N32" s="267"/>
      <c r="O32" s="267"/>
      <c r="P32" s="267"/>
      <c r="R32" s="22"/>
    </row>
    <row r="33" spans="2:18" s="154" customFormat="1" ht="15" hidden="1" customHeight="1" x14ac:dyDescent="0.3">
      <c r="B33" s="21"/>
      <c r="E33" s="152" t="s">
        <v>33</v>
      </c>
      <c r="F33" s="153">
        <v>0</v>
      </c>
      <c r="G33" s="97" t="s">
        <v>29</v>
      </c>
      <c r="H33" s="317" t="e">
        <f>(SUM($BI$93:$BI$93)+SUM(#REF!))</f>
        <v>#REF!</v>
      </c>
      <c r="I33" s="267"/>
      <c r="J33" s="267"/>
      <c r="M33" s="317">
        <v>0</v>
      </c>
      <c r="N33" s="267"/>
      <c r="O33" s="267"/>
      <c r="P33" s="267"/>
      <c r="R33" s="22"/>
    </row>
    <row r="34" spans="2:18" s="154" customFormat="1" ht="7.5" customHeight="1" x14ac:dyDescent="0.3">
      <c r="B34" s="21"/>
      <c r="R34" s="22"/>
    </row>
    <row r="35" spans="2:18" s="154" customFormat="1" ht="26.25" customHeight="1" x14ac:dyDescent="0.3">
      <c r="B35" s="21"/>
      <c r="C35" s="160"/>
      <c r="D35" s="31" t="s">
        <v>34</v>
      </c>
      <c r="E35" s="157"/>
      <c r="F35" s="157"/>
      <c r="G35" s="98" t="s">
        <v>35</v>
      </c>
      <c r="H35" s="33" t="s">
        <v>36</v>
      </c>
      <c r="I35" s="157"/>
      <c r="J35" s="157"/>
      <c r="K35" s="157"/>
      <c r="L35" s="290">
        <f>ROUND(SUM($M$27:$M$33),2)</f>
        <v>0</v>
      </c>
      <c r="M35" s="274"/>
      <c r="N35" s="274"/>
      <c r="O35" s="274"/>
      <c r="P35" s="276"/>
      <c r="Q35" s="160"/>
      <c r="R35" s="22"/>
    </row>
    <row r="36" spans="2:18" s="154" customFormat="1" ht="15" customHeight="1" x14ac:dyDescent="0.3">
      <c r="B36" s="21"/>
      <c r="R36" s="22"/>
    </row>
    <row r="37" spans="2:18" s="154" customFormat="1" ht="15" customHeight="1" x14ac:dyDescent="0.3">
      <c r="B37" s="21"/>
      <c r="R37" s="22"/>
    </row>
    <row r="38" spans="2:18" ht="14.25" customHeight="1" x14ac:dyDescent="0.3">
      <c r="B38" s="11"/>
      <c r="R38" s="12"/>
    </row>
    <row r="39" spans="2:18" ht="14.25" customHeight="1" x14ac:dyDescent="0.3">
      <c r="B39" s="11"/>
      <c r="R39" s="12"/>
    </row>
    <row r="40" spans="2:18" ht="14.25" customHeight="1" x14ac:dyDescent="0.3">
      <c r="B40" s="11"/>
      <c r="R40" s="12"/>
    </row>
    <row r="41" spans="2:18" ht="14.25" customHeight="1" x14ac:dyDescent="0.3">
      <c r="B41" s="11"/>
      <c r="R41" s="12"/>
    </row>
    <row r="42" spans="2:18" ht="14.25" customHeight="1" x14ac:dyDescent="0.3">
      <c r="B42" s="11"/>
      <c r="R42" s="12"/>
    </row>
    <row r="43" spans="2:18" ht="14.25" customHeight="1" x14ac:dyDescent="0.3">
      <c r="B43" s="11"/>
      <c r="R43" s="12"/>
    </row>
    <row r="44" spans="2:18" ht="14.25" customHeight="1" x14ac:dyDescent="0.3">
      <c r="B44" s="11"/>
      <c r="R44" s="12"/>
    </row>
    <row r="45" spans="2:18" ht="14.25" customHeight="1" x14ac:dyDescent="0.3">
      <c r="B45" s="11"/>
      <c r="R45" s="12"/>
    </row>
    <row r="46" spans="2:18" ht="14.25" customHeight="1" x14ac:dyDescent="0.3">
      <c r="B46" s="11"/>
      <c r="R46" s="12"/>
    </row>
    <row r="47" spans="2:18" ht="14.25" customHeight="1" x14ac:dyDescent="0.3">
      <c r="B47" s="11"/>
      <c r="R47" s="12"/>
    </row>
    <row r="48" spans="2:18" ht="14.25" customHeight="1" x14ac:dyDescent="0.3">
      <c r="B48" s="11"/>
      <c r="R48" s="12"/>
    </row>
    <row r="49" spans="2:18" s="154" customFormat="1" ht="15.75" customHeight="1" x14ac:dyDescent="0.3">
      <c r="B49" s="21"/>
      <c r="D49" s="34" t="s">
        <v>37</v>
      </c>
      <c r="E49" s="35"/>
      <c r="F49" s="35"/>
      <c r="G49" s="35"/>
      <c r="H49" s="36"/>
      <c r="J49" s="34" t="s">
        <v>38</v>
      </c>
      <c r="K49" s="35"/>
      <c r="L49" s="35"/>
      <c r="M49" s="35"/>
      <c r="N49" s="35"/>
      <c r="O49" s="35"/>
      <c r="P49" s="36"/>
      <c r="R49" s="22"/>
    </row>
    <row r="50" spans="2:18" ht="14.25" customHeight="1" x14ac:dyDescent="0.3">
      <c r="B50" s="11"/>
      <c r="D50" s="37"/>
      <c r="H50" s="38"/>
      <c r="J50" s="37"/>
      <c r="P50" s="38"/>
      <c r="R50" s="12"/>
    </row>
    <row r="51" spans="2:18" ht="14.25" customHeight="1" x14ac:dyDescent="0.3">
      <c r="B51" s="11"/>
      <c r="D51" s="37"/>
      <c r="H51" s="38"/>
      <c r="J51" s="37"/>
      <c r="P51" s="38"/>
      <c r="R51" s="12"/>
    </row>
    <row r="52" spans="2:18" ht="14.25" customHeight="1" x14ac:dyDescent="0.3">
      <c r="B52" s="11"/>
      <c r="D52" s="37"/>
      <c r="H52" s="38"/>
      <c r="J52" s="37"/>
      <c r="P52" s="38"/>
      <c r="R52" s="12"/>
    </row>
    <row r="53" spans="2:18" ht="14.25" customHeight="1" x14ac:dyDescent="0.3">
      <c r="B53" s="11"/>
      <c r="D53" s="37"/>
      <c r="H53" s="38"/>
      <c r="J53" s="37"/>
      <c r="P53" s="38"/>
      <c r="R53" s="12"/>
    </row>
    <row r="54" spans="2:18" ht="14.25" customHeight="1" x14ac:dyDescent="0.3">
      <c r="B54" s="11"/>
      <c r="D54" s="37"/>
      <c r="H54" s="38"/>
      <c r="J54" s="37"/>
      <c r="P54" s="38"/>
      <c r="R54" s="12"/>
    </row>
    <row r="55" spans="2:18" ht="14.25" customHeight="1" x14ac:dyDescent="0.3">
      <c r="B55" s="11"/>
      <c r="D55" s="37"/>
      <c r="H55" s="38"/>
      <c r="J55" s="37"/>
      <c r="P55" s="38"/>
      <c r="R55" s="12"/>
    </row>
    <row r="56" spans="2:18" ht="14.25" customHeight="1" x14ac:dyDescent="0.3">
      <c r="B56" s="11"/>
      <c r="D56" s="37"/>
      <c r="H56" s="38"/>
      <c r="J56" s="37"/>
      <c r="P56" s="38"/>
      <c r="R56" s="12"/>
    </row>
    <row r="57" spans="2:18" ht="14.25" customHeight="1" x14ac:dyDescent="0.3">
      <c r="B57" s="11"/>
      <c r="D57" s="37"/>
      <c r="H57" s="38"/>
      <c r="J57" s="37"/>
      <c r="P57" s="38"/>
      <c r="R57" s="12"/>
    </row>
    <row r="58" spans="2:18" s="154" customFormat="1" ht="15.75" customHeight="1" x14ac:dyDescent="0.3">
      <c r="B58" s="21"/>
      <c r="D58" s="39" t="s">
        <v>39</v>
      </c>
      <c r="E58" s="40"/>
      <c r="F58" s="40"/>
      <c r="G58" s="41" t="s">
        <v>40</v>
      </c>
      <c r="H58" s="42"/>
      <c r="J58" s="39" t="s">
        <v>39</v>
      </c>
      <c r="K58" s="40"/>
      <c r="L58" s="40"/>
      <c r="M58" s="40"/>
      <c r="N58" s="41" t="s">
        <v>40</v>
      </c>
      <c r="O58" s="40"/>
      <c r="P58" s="42"/>
      <c r="R58" s="22"/>
    </row>
    <row r="59" spans="2:18" ht="14.25" customHeight="1" x14ac:dyDescent="0.3">
      <c r="B59" s="11"/>
      <c r="R59" s="12"/>
    </row>
    <row r="60" spans="2:18" s="154" customFormat="1" ht="15.75" customHeight="1" x14ac:dyDescent="0.3">
      <c r="B60" s="21"/>
      <c r="D60" s="34" t="s">
        <v>41</v>
      </c>
      <c r="E60" s="35"/>
      <c r="F60" s="35"/>
      <c r="G60" s="35"/>
      <c r="H60" s="36"/>
      <c r="J60" s="34" t="s">
        <v>42</v>
      </c>
      <c r="K60" s="35"/>
      <c r="L60" s="35"/>
      <c r="M60" s="35"/>
      <c r="N60" s="35"/>
      <c r="O60" s="35"/>
      <c r="P60" s="36"/>
      <c r="R60" s="22"/>
    </row>
    <row r="61" spans="2:18" ht="14.25" customHeight="1" x14ac:dyDescent="0.3">
      <c r="B61" s="11"/>
      <c r="D61" s="37"/>
      <c r="H61" s="38"/>
      <c r="J61" s="37"/>
      <c r="P61" s="38"/>
      <c r="R61" s="12"/>
    </row>
    <row r="62" spans="2:18" ht="14.25" customHeight="1" x14ac:dyDescent="0.3">
      <c r="B62" s="11"/>
      <c r="D62" s="37"/>
      <c r="H62" s="38"/>
      <c r="J62" s="37"/>
      <c r="P62" s="38"/>
      <c r="R62" s="12"/>
    </row>
    <row r="63" spans="2:18" ht="14.25" customHeight="1" x14ac:dyDescent="0.3">
      <c r="B63" s="11"/>
      <c r="D63" s="37"/>
      <c r="H63" s="38"/>
      <c r="J63" s="37"/>
      <c r="P63" s="38"/>
      <c r="R63" s="12"/>
    </row>
    <row r="64" spans="2:18" ht="14.25" customHeight="1" x14ac:dyDescent="0.3">
      <c r="B64" s="11"/>
      <c r="D64" s="37"/>
      <c r="H64" s="38"/>
      <c r="J64" s="37"/>
      <c r="P64" s="38"/>
      <c r="R64" s="12"/>
    </row>
    <row r="65" spans="2:18" ht="14.25" customHeight="1" x14ac:dyDescent="0.3">
      <c r="B65" s="11"/>
      <c r="D65" s="37"/>
      <c r="H65" s="38"/>
      <c r="J65" s="37"/>
      <c r="P65" s="38"/>
      <c r="R65" s="12"/>
    </row>
    <row r="66" spans="2:18" ht="14.25" customHeight="1" x14ac:dyDescent="0.3">
      <c r="B66" s="11"/>
      <c r="D66" s="37"/>
      <c r="H66" s="38"/>
      <c r="J66" s="37"/>
      <c r="P66" s="38"/>
      <c r="R66" s="12"/>
    </row>
    <row r="67" spans="2:18" ht="14.25" customHeight="1" x14ac:dyDescent="0.3">
      <c r="B67" s="11"/>
      <c r="D67" s="37"/>
      <c r="H67" s="38"/>
      <c r="J67" s="37"/>
      <c r="P67" s="38"/>
      <c r="R67" s="12"/>
    </row>
    <row r="68" spans="2:18" ht="14.25" customHeight="1" x14ac:dyDescent="0.3">
      <c r="B68" s="11"/>
      <c r="D68" s="37"/>
      <c r="H68" s="38"/>
      <c r="J68" s="37"/>
      <c r="P68" s="38"/>
      <c r="R68" s="12"/>
    </row>
    <row r="69" spans="2:18" s="154" customFormat="1" ht="15.75" customHeight="1" x14ac:dyDescent="0.3">
      <c r="B69" s="21"/>
      <c r="D69" s="39" t="s">
        <v>39</v>
      </c>
      <c r="E69" s="40"/>
      <c r="F69" s="40"/>
      <c r="G69" s="41" t="s">
        <v>40</v>
      </c>
      <c r="H69" s="42"/>
      <c r="J69" s="39" t="s">
        <v>39</v>
      </c>
      <c r="K69" s="40"/>
      <c r="L69" s="40"/>
      <c r="M69" s="40"/>
      <c r="N69" s="41" t="s">
        <v>40</v>
      </c>
      <c r="O69" s="40"/>
      <c r="P69" s="42"/>
      <c r="R69" s="22"/>
    </row>
    <row r="70" spans="2:18" s="154" customFormat="1" ht="15" customHeight="1" x14ac:dyDescent="0.3">
      <c r="B70" s="43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5"/>
    </row>
    <row r="74" spans="2:18" s="154" customFormat="1" ht="7.5" customHeight="1" x14ac:dyDescent="0.3">
      <c r="B74" s="46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8"/>
    </row>
    <row r="75" spans="2:18" s="154" customFormat="1" ht="37.5" customHeight="1" x14ac:dyDescent="0.3">
      <c r="B75" s="21"/>
      <c r="C75" s="291" t="s">
        <v>85</v>
      </c>
      <c r="D75" s="267"/>
      <c r="E75" s="267"/>
      <c r="F75" s="267"/>
      <c r="G75" s="267"/>
      <c r="H75" s="267"/>
      <c r="I75" s="267"/>
      <c r="J75" s="267"/>
      <c r="K75" s="267"/>
      <c r="L75" s="267"/>
      <c r="M75" s="267"/>
      <c r="N75" s="267"/>
      <c r="O75" s="267"/>
      <c r="P75" s="267"/>
      <c r="Q75" s="267"/>
      <c r="R75" s="22"/>
    </row>
    <row r="76" spans="2:18" s="154" customFormat="1" ht="7.5" customHeight="1" x14ac:dyDescent="0.3">
      <c r="B76" s="21"/>
      <c r="R76" s="22"/>
    </row>
    <row r="77" spans="2:18" s="154" customFormat="1" ht="30.75" customHeight="1" x14ac:dyDescent="0.3">
      <c r="B77" s="21"/>
      <c r="C77" s="18" t="s">
        <v>12</v>
      </c>
      <c r="F77" s="321" t="str">
        <f>$F$6</f>
        <v>Instalace FVE pro vlastní spotřebu elektřiny ve společnosti ČEPRO, a.s. v areálu Hněvice</v>
      </c>
      <c r="G77" s="267"/>
      <c r="H77" s="267"/>
      <c r="I77" s="267"/>
      <c r="J77" s="267"/>
      <c r="K77" s="267"/>
      <c r="L77" s="267"/>
      <c r="M77" s="267"/>
      <c r="N77" s="267"/>
      <c r="O77" s="267"/>
      <c r="P77" s="267"/>
      <c r="R77" s="22"/>
    </row>
    <row r="78" spans="2:18" ht="30.75" customHeight="1" x14ac:dyDescent="0.3">
      <c r="B78" s="11"/>
      <c r="C78" s="18" t="s">
        <v>82</v>
      </c>
      <c r="F78" s="321" t="str">
        <f>F7</f>
        <v>SO 02 - Instalace FVE 2 o výkonu 108,80 kWp na střeše budovy "116 - Garáže"</v>
      </c>
      <c r="G78" s="270"/>
      <c r="H78" s="270"/>
      <c r="I78" s="270"/>
      <c r="J78" s="270"/>
      <c r="K78" s="270"/>
      <c r="L78" s="270"/>
      <c r="M78" s="270"/>
      <c r="N78" s="270"/>
      <c r="O78" s="270"/>
      <c r="P78" s="270"/>
      <c r="R78" s="12"/>
    </row>
    <row r="79" spans="2:18" s="154" customFormat="1" ht="37.5" customHeight="1" x14ac:dyDescent="0.3">
      <c r="B79" s="21"/>
      <c r="C79" s="51" t="s">
        <v>83</v>
      </c>
      <c r="F79" s="292" t="str">
        <f>F8</f>
        <v>SO 02 - Instalace FVE 2 o výkonu 108,80 kWp na střeše budovy "116 - Garáže"</v>
      </c>
      <c r="G79" s="267"/>
      <c r="H79" s="267"/>
      <c r="I79" s="267"/>
      <c r="J79" s="267"/>
      <c r="K79" s="267"/>
      <c r="L79" s="267"/>
      <c r="M79" s="267"/>
      <c r="N79" s="267"/>
      <c r="O79" s="267"/>
      <c r="P79" s="267"/>
      <c r="R79" s="22"/>
    </row>
    <row r="80" spans="2:18" s="154" customFormat="1" ht="7.5" customHeight="1" x14ac:dyDescent="0.3">
      <c r="B80" s="21"/>
      <c r="R80" s="22"/>
    </row>
    <row r="81" spans="2:18" s="154" customFormat="1" ht="18.75" customHeight="1" x14ac:dyDescent="0.3">
      <c r="B81" s="21"/>
      <c r="C81" s="18" t="s">
        <v>15</v>
      </c>
      <c r="F81" s="156" t="str">
        <f>$F$10</f>
        <v>Areál skladu ČEPRO, a.s. - Hněvice 62, 411 08 Štětí, Hněvice</v>
      </c>
      <c r="L81" s="18" t="s">
        <v>16</v>
      </c>
      <c r="M81" s="293">
        <f>IF($O$10="","",$O$10)</f>
        <v>44105</v>
      </c>
      <c r="N81" s="267"/>
      <c r="O81" s="267"/>
      <c r="P81" s="267"/>
      <c r="R81" s="22"/>
    </row>
    <row r="82" spans="2:18" s="154" customFormat="1" ht="7.5" customHeight="1" x14ac:dyDescent="0.3">
      <c r="B82" s="21"/>
      <c r="R82" s="22"/>
    </row>
    <row r="83" spans="2:18" s="154" customFormat="1" ht="15.75" customHeight="1" x14ac:dyDescent="0.3">
      <c r="B83" s="21"/>
      <c r="C83" s="18" t="s">
        <v>17</v>
      </c>
      <c r="F83" s="156" t="str">
        <f>$E$13</f>
        <v>ČEPRO, a.s., Dělnická 213/12, Holešovice, 170 00 Praha 7</v>
      </c>
      <c r="L83" s="18" t="s">
        <v>22</v>
      </c>
      <c r="M83" s="287" t="str">
        <f>$E$19</f>
        <v>YOUNG4ENERGY s.r.o.</v>
      </c>
      <c r="N83" s="267"/>
      <c r="O83" s="267"/>
      <c r="P83" s="267"/>
      <c r="Q83" s="267"/>
      <c r="R83" s="22"/>
    </row>
    <row r="84" spans="2:18" s="154" customFormat="1" ht="15" customHeight="1" x14ac:dyDescent="0.3">
      <c r="B84" s="21"/>
      <c r="C84" s="18" t="s">
        <v>20</v>
      </c>
      <c r="F84" s="156" t="str">
        <f>IF($E$16="","",$E$16)</f>
        <v>Vyplň údaj</v>
      </c>
      <c r="L84" s="18" t="s">
        <v>23</v>
      </c>
      <c r="M84" s="287" t="str">
        <f>$E$22</f>
        <v>YOUNG4ENERGY s.r.o.</v>
      </c>
      <c r="N84" s="267"/>
      <c r="O84" s="267"/>
      <c r="P84" s="267"/>
      <c r="Q84" s="267"/>
      <c r="R84" s="22"/>
    </row>
    <row r="85" spans="2:18" s="154" customFormat="1" ht="11.25" customHeight="1" x14ac:dyDescent="0.3">
      <c r="B85" s="21"/>
      <c r="R85" s="22"/>
    </row>
    <row r="86" spans="2:18" s="154" customFormat="1" ht="30" customHeight="1" x14ac:dyDescent="0.3">
      <c r="B86" s="21"/>
      <c r="C86" s="330" t="s">
        <v>86</v>
      </c>
      <c r="D86" s="257"/>
      <c r="E86" s="257"/>
      <c r="F86" s="257"/>
      <c r="G86" s="257"/>
      <c r="H86" s="160"/>
      <c r="I86" s="160"/>
      <c r="J86" s="160"/>
      <c r="K86" s="160"/>
      <c r="L86" s="160"/>
      <c r="M86" s="160"/>
      <c r="N86" s="330" t="s">
        <v>87</v>
      </c>
      <c r="O86" s="267"/>
      <c r="P86" s="267"/>
      <c r="Q86" s="267"/>
      <c r="R86" s="22"/>
    </row>
    <row r="87" spans="2:18" s="154" customFormat="1" ht="11.25" customHeight="1" x14ac:dyDescent="0.3">
      <c r="B87" s="21"/>
      <c r="R87" s="22"/>
    </row>
    <row r="88" spans="2:18" s="154" customFormat="1" ht="30" customHeight="1" x14ac:dyDescent="0.3">
      <c r="B88" s="21"/>
      <c r="C88" s="159" t="s">
        <v>88</v>
      </c>
      <c r="N88" s="271">
        <f>ROUND($N$112,2)</f>
        <v>0</v>
      </c>
      <c r="O88" s="267"/>
      <c r="P88" s="267"/>
      <c r="Q88" s="267"/>
      <c r="R88" s="22"/>
    </row>
    <row r="89" spans="2:18" s="64" customFormat="1" ht="25.5" customHeight="1" x14ac:dyDescent="0.35">
      <c r="B89" s="99"/>
      <c r="D89" s="113" t="str">
        <f>D113</f>
        <v>Instalace FVE 2</v>
      </c>
      <c r="N89" s="326">
        <f>ROUND($N$113,2)</f>
        <v>0</v>
      </c>
      <c r="O89" s="327"/>
      <c r="P89" s="327"/>
      <c r="Q89" s="327"/>
      <c r="R89" s="100"/>
    </row>
    <row r="90" spans="2:18" s="76" customFormat="1" ht="21" customHeight="1" x14ac:dyDescent="0.35">
      <c r="B90" s="101"/>
      <c r="D90" s="113" t="s">
        <v>127</v>
      </c>
      <c r="E90" s="64"/>
      <c r="F90" s="64"/>
      <c r="G90" s="64"/>
      <c r="H90" s="64"/>
      <c r="I90" s="64"/>
      <c r="J90" s="64"/>
      <c r="K90" s="64"/>
      <c r="L90" s="64"/>
      <c r="M90" s="64"/>
      <c r="N90" s="326">
        <f>ROUND($N$124,2)</f>
        <v>0</v>
      </c>
      <c r="O90" s="327"/>
      <c r="P90" s="327"/>
      <c r="Q90" s="327"/>
      <c r="R90" s="102"/>
    </row>
    <row r="91" spans="2:18" s="76" customFormat="1" ht="21" customHeight="1" x14ac:dyDescent="0.35">
      <c r="B91" s="101"/>
      <c r="D91" s="113" t="s">
        <v>145</v>
      </c>
      <c r="E91" s="64"/>
      <c r="F91" s="64"/>
      <c r="G91" s="64"/>
      <c r="H91" s="64"/>
      <c r="I91" s="64"/>
      <c r="J91" s="64"/>
      <c r="K91" s="64"/>
      <c r="L91" s="64"/>
      <c r="M91" s="64"/>
      <c r="N91" s="326">
        <f>ROUND($N$148,2)</f>
        <v>0</v>
      </c>
      <c r="O91" s="327"/>
      <c r="P91" s="327"/>
      <c r="Q91" s="327"/>
      <c r="R91" s="102"/>
    </row>
    <row r="92" spans="2:18" s="76" customFormat="1" ht="21" customHeight="1" x14ac:dyDescent="0.35">
      <c r="B92" s="101"/>
      <c r="D92" s="113" t="s">
        <v>430</v>
      </c>
      <c r="E92" s="64"/>
      <c r="F92" s="64"/>
      <c r="G92" s="64"/>
      <c r="H92" s="64"/>
      <c r="I92" s="64"/>
      <c r="J92" s="64"/>
      <c r="K92" s="64"/>
      <c r="L92" s="64"/>
      <c r="M92" s="64"/>
      <c r="N92" s="326">
        <f>ROUND($N$169,2)</f>
        <v>0</v>
      </c>
      <c r="O92" s="327"/>
      <c r="P92" s="327"/>
      <c r="Q92" s="327"/>
      <c r="R92" s="102"/>
    </row>
    <row r="93" spans="2:18" s="154" customFormat="1" ht="14.25" customHeight="1" x14ac:dyDescent="0.3">
      <c r="B93" s="21"/>
      <c r="R93" s="22"/>
    </row>
    <row r="94" spans="2:18" s="154" customFormat="1" ht="30" customHeight="1" x14ac:dyDescent="0.3">
      <c r="B94" s="21"/>
      <c r="C94" s="94" t="s">
        <v>142</v>
      </c>
      <c r="D94" s="160"/>
      <c r="E94" s="160"/>
      <c r="F94" s="160"/>
      <c r="G94" s="160"/>
      <c r="H94" s="160"/>
      <c r="I94" s="160"/>
      <c r="J94" s="160"/>
      <c r="K94" s="160"/>
      <c r="L94" s="256">
        <f>ROUND(SUM($N$89:$Q$92),2)</f>
        <v>0</v>
      </c>
      <c r="M94" s="257"/>
      <c r="N94" s="257"/>
      <c r="O94" s="257"/>
      <c r="P94" s="257"/>
      <c r="Q94" s="257"/>
      <c r="R94" s="22"/>
    </row>
    <row r="95" spans="2:18" s="154" customFormat="1" ht="7.5" customHeight="1" x14ac:dyDescent="0.3">
      <c r="B95" s="43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5"/>
    </row>
    <row r="99" spans="2:63" s="154" customFormat="1" ht="7.5" customHeight="1" x14ac:dyDescent="0.3">
      <c r="B99" s="46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8"/>
    </row>
    <row r="100" spans="2:63" s="154" customFormat="1" ht="37.5" customHeight="1" x14ac:dyDescent="0.3">
      <c r="B100" s="21"/>
      <c r="C100" s="291" t="s">
        <v>90</v>
      </c>
      <c r="D100" s="267"/>
      <c r="E100" s="267"/>
      <c r="F100" s="267"/>
      <c r="G100" s="267"/>
      <c r="H100" s="267"/>
      <c r="I100" s="267"/>
      <c r="J100" s="267"/>
      <c r="K100" s="267"/>
      <c r="L100" s="267"/>
      <c r="M100" s="267"/>
      <c r="N100" s="267"/>
      <c r="O100" s="267"/>
      <c r="P100" s="267"/>
      <c r="Q100" s="267"/>
      <c r="R100" s="22"/>
    </row>
    <row r="101" spans="2:63" s="154" customFormat="1" ht="7.5" customHeight="1" x14ac:dyDescent="0.3">
      <c r="B101" s="21"/>
      <c r="R101" s="22"/>
    </row>
    <row r="102" spans="2:63" s="154" customFormat="1" ht="30.75" customHeight="1" x14ac:dyDescent="0.3">
      <c r="B102" s="21"/>
      <c r="C102" s="18" t="s">
        <v>12</v>
      </c>
      <c r="F102" s="321" t="str">
        <f>$F$6</f>
        <v>Instalace FVE pro vlastní spotřebu elektřiny ve společnosti ČEPRO, a.s. v areálu Hněvice</v>
      </c>
      <c r="G102" s="267"/>
      <c r="H102" s="267"/>
      <c r="I102" s="267"/>
      <c r="J102" s="267"/>
      <c r="K102" s="267"/>
      <c r="L102" s="267"/>
      <c r="M102" s="267"/>
      <c r="N102" s="267"/>
      <c r="O102" s="267"/>
      <c r="P102" s="267"/>
      <c r="R102" s="22"/>
    </row>
    <row r="103" spans="2:63" ht="30.75" customHeight="1" x14ac:dyDescent="0.3">
      <c r="B103" s="11"/>
      <c r="C103" s="18" t="s">
        <v>82</v>
      </c>
      <c r="F103" s="321" t="str">
        <f>F7</f>
        <v>SO 02 - Instalace FVE 2 o výkonu 108,80 kWp na střeše budovy "116 - Garáže"</v>
      </c>
      <c r="G103" s="270"/>
      <c r="H103" s="270"/>
      <c r="I103" s="270"/>
      <c r="J103" s="270"/>
      <c r="K103" s="270"/>
      <c r="L103" s="270"/>
      <c r="M103" s="270"/>
      <c r="N103" s="270"/>
      <c r="O103" s="270"/>
      <c r="P103" s="270"/>
      <c r="R103" s="12"/>
    </row>
    <row r="104" spans="2:63" s="154" customFormat="1" ht="37.5" customHeight="1" x14ac:dyDescent="0.3">
      <c r="B104" s="21"/>
      <c r="C104" s="51" t="s">
        <v>83</v>
      </c>
      <c r="F104" s="292" t="str">
        <f>F8</f>
        <v>SO 02 - Instalace FVE 2 o výkonu 108,80 kWp na střeše budovy "116 - Garáže"</v>
      </c>
      <c r="G104" s="267"/>
      <c r="H104" s="267"/>
      <c r="I104" s="267"/>
      <c r="J104" s="267"/>
      <c r="K104" s="267"/>
      <c r="L104" s="267"/>
      <c r="M104" s="267"/>
      <c r="N104" s="267"/>
      <c r="O104" s="267"/>
      <c r="P104" s="267"/>
      <c r="R104" s="22"/>
    </row>
    <row r="105" spans="2:63" s="154" customFormat="1" ht="7.5" customHeight="1" x14ac:dyDescent="0.3">
      <c r="B105" s="21"/>
      <c r="R105" s="22"/>
    </row>
    <row r="106" spans="2:63" s="154" customFormat="1" ht="18.75" customHeight="1" x14ac:dyDescent="0.3">
      <c r="B106" s="21"/>
      <c r="C106" s="18" t="s">
        <v>15</v>
      </c>
      <c r="F106" s="156" t="str">
        <f>$F$10</f>
        <v>Areál skladu ČEPRO, a.s. - Hněvice 62, 411 08 Štětí, Hněvice</v>
      </c>
      <c r="L106" s="18" t="s">
        <v>16</v>
      </c>
      <c r="M106" s="293">
        <f>IF($O$10="","",$O$10)</f>
        <v>44105</v>
      </c>
      <c r="N106" s="267"/>
      <c r="O106" s="267"/>
      <c r="P106" s="267"/>
      <c r="R106" s="22"/>
    </row>
    <row r="107" spans="2:63" s="154" customFormat="1" ht="7.5" customHeight="1" x14ac:dyDescent="0.3">
      <c r="B107" s="21"/>
      <c r="R107" s="22"/>
    </row>
    <row r="108" spans="2:63" s="154" customFormat="1" ht="15.75" customHeight="1" x14ac:dyDescent="0.3">
      <c r="B108" s="21"/>
      <c r="C108" s="18" t="s">
        <v>17</v>
      </c>
      <c r="F108" s="156" t="str">
        <f>$E$13</f>
        <v>ČEPRO, a.s., Dělnická 213/12, Holešovice, 170 00 Praha 7</v>
      </c>
      <c r="L108" s="18" t="s">
        <v>22</v>
      </c>
      <c r="M108" s="287" t="str">
        <f>$E$19</f>
        <v>YOUNG4ENERGY s.r.o.</v>
      </c>
      <c r="N108" s="267"/>
      <c r="O108" s="267"/>
      <c r="P108" s="267"/>
      <c r="Q108" s="267"/>
      <c r="R108" s="22"/>
    </row>
    <row r="109" spans="2:63" s="154" customFormat="1" ht="15" customHeight="1" x14ac:dyDescent="0.3">
      <c r="B109" s="21"/>
      <c r="C109" s="18" t="s">
        <v>20</v>
      </c>
      <c r="F109" s="156" t="str">
        <f>IF($E$16="","",$E$16)</f>
        <v>Vyplň údaj</v>
      </c>
      <c r="L109" s="18" t="s">
        <v>23</v>
      </c>
      <c r="M109" s="287" t="str">
        <f>$E$22</f>
        <v>YOUNG4ENERGY s.r.o.</v>
      </c>
      <c r="N109" s="267"/>
      <c r="O109" s="267"/>
      <c r="P109" s="267"/>
      <c r="Q109" s="267"/>
      <c r="R109" s="22"/>
    </row>
    <row r="110" spans="2:63" s="154" customFormat="1" ht="11.25" customHeight="1" x14ac:dyDescent="0.3">
      <c r="B110" s="21"/>
      <c r="R110" s="22"/>
    </row>
    <row r="111" spans="2:63" s="107" customFormat="1" ht="30" customHeight="1" x14ac:dyDescent="0.3">
      <c r="B111" s="103"/>
      <c r="C111" s="104" t="s">
        <v>91</v>
      </c>
      <c r="D111" s="167" t="s">
        <v>92</v>
      </c>
      <c r="E111" s="167" t="s">
        <v>45</v>
      </c>
      <c r="F111" s="323" t="s">
        <v>93</v>
      </c>
      <c r="G111" s="324"/>
      <c r="H111" s="324"/>
      <c r="I111" s="324"/>
      <c r="J111" s="167" t="s">
        <v>94</v>
      </c>
      <c r="K111" s="167" t="s">
        <v>95</v>
      </c>
      <c r="L111" s="323" t="s">
        <v>96</v>
      </c>
      <c r="M111" s="324"/>
      <c r="N111" s="323" t="s">
        <v>97</v>
      </c>
      <c r="O111" s="324"/>
      <c r="P111" s="324"/>
      <c r="Q111" s="325"/>
      <c r="R111" s="106"/>
      <c r="T111" s="55" t="s">
        <v>98</v>
      </c>
      <c r="U111" s="56" t="s">
        <v>27</v>
      </c>
      <c r="V111" s="56" t="s">
        <v>99</v>
      </c>
      <c r="W111" s="56" t="s">
        <v>100</v>
      </c>
      <c r="X111" s="56" t="s">
        <v>101</v>
      </c>
      <c r="Y111" s="56" t="s">
        <v>102</v>
      </c>
      <c r="Z111" s="56" t="s">
        <v>103</v>
      </c>
      <c r="AA111" s="57" t="s">
        <v>104</v>
      </c>
    </row>
    <row r="112" spans="2:63" s="164" customFormat="1" ht="30" customHeight="1" x14ac:dyDescent="0.3">
      <c r="B112" s="21"/>
      <c r="C112" s="165" t="s">
        <v>84</v>
      </c>
      <c r="N112" s="271">
        <f>N113+N148+N124+N169</f>
        <v>0</v>
      </c>
      <c r="O112" s="267"/>
      <c r="P112" s="267"/>
      <c r="Q112" s="267"/>
      <c r="R112" s="22"/>
      <c r="T112" s="58"/>
      <c r="U112" s="35"/>
      <c r="V112" s="35"/>
      <c r="W112" s="108" t="e">
        <f>$W$113+#REF!+#REF!</f>
        <v>#REF!</v>
      </c>
      <c r="X112" s="35"/>
      <c r="Y112" s="108" t="e">
        <f>$Y$113+#REF!+#REF!</f>
        <v>#REF!</v>
      </c>
      <c r="Z112" s="35"/>
      <c r="AA112" s="109" t="e">
        <f>$AA$113+#REF!+#REF!</f>
        <v>#REF!</v>
      </c>
      <c r="BK112" s="110" t="e">
        <f>$BK$113+#REF!+#REF!</f>
        <v>#REF!</v>
      </c>
    </row>
    <row r="113" spans="2:64" s="141" customFormat="1" ht="24.95" customHeight="1" x14ac:dyDescent="0.35">
      <c r="B113" s="140"/>
      <c r="D113" s="113" t="s">
        <v>172</v>
      </c>
      <c r="E113" s="113"/>
      <c r="F113" s="113"/>
      <c r="G113" s="113"/>
      <c r="H113" s="113"/>
      <c r="I113" s="113"/>
      <c r="J113" s="113"/>
      <c r="K113" s="113"/>
      <c r="L113" s="113"/>
      <c r="M113" s="113"/>
      <c r="N113" s="305">
        <f>N114</f>
        <v>0</v>
      </c>
      <c r="O113" s="302"/>
      <c r="P113" s="302"/>
      <c r="Q113" s="302"/>
      <c r="R113" s="142"/>
      <c r="T113" s="143"/>
      <c r="W113" s="144" t="e">
        <f>$W$114+#REF!+$W$125+#REF!+#REF!+#REF!</f>
        <v>#REF!</v>
      </c>
      <c r="Y113" s="144" t="e">
        <f>$Y$114+#REF!+$Y$125+#REF!+#REF!+#REF!</f>
        <v>#REF!</v>
      </c>
      <c r="AA113" s="145" t="e">
        <f>$AA$114+#REF!+$AA$125+#REF!+#REF!+#REF!</f>
        <v>#REF!</v>
      </c>
      <c r="AR113" s="166"/>
      <c r="AT113" s="166"/>
      <c r="AU113" s="166"/>
      <c r="AY113" s="166"/>
      <c r="BK113" s="146" t="e">
        <f>$BK$114+#REF!+$BK$125+#REF!+#REF!+#REF!</f>
        <v>#REF!</v>
      </c>
    </row>
    <row r="114" spans="2:64" s="141" customFormat="1" ht="20.100000000000001" customHeight="1" x14ac:dyDescent="0.3">
      <c r="B114" s="140"/>
      <c r="D114" s="138" t="s">
        <v>166</v>
      </c>
      <c r="E114" s="138"/>
      <c r="F114" s="138"/>
      <c r="G114" s="138"/>
      <c r="H114" s="138"/>
      <c r="I114" s="138"/>
      <c r="J114" s="138"/>
      <c r="K114" s="138"/>
      <c r="L114" s="138"/>
      <c r="M114" s="138"/>
      <c r="N114" s="301">
        <f>SUM(N115:Q123)</f>
        <v>0</v>
      </c>
      <c r="O114" s="302"/>
      <c r="P114" s="302"/>
      <c r="Q114" s="302"/>
      <c r="R114" s="142"/>
      <c r="T114" s="143"/>
      <c r="W114" s="144" t="e">
        <f>SUM($W$115:$W$123)</f>
        <v>#REF!</v>
      </c>
      <c r="Y114" s="144" t="e">
        <f>SUM($Y$115:$Y$123)</f>
        <v>#REF!</v>
      </c>
      <c r="AA114" s="145" t="e">
        <f>SUM($AA$115:$AA$123)</f>
        <v>#REF!</v>
      </c>
      <c r="AR114" s="166"/>
      <c r="AT114" s="166"/>
      <c r="AU114" s="166"/>
      <c r="AY114" s="166"/>
      <c r="BK114" s="146" t="e">
        <f>SUM($BK$115:$BK$123)</f>
        <v>#REF!</v>
      </c>
    </row>
    <row r="115" spans="2:64" s="164" customFormat="1" ht="20.100000000000001" customHeight="1" x14ac:dyDescent="0.3">
      <c r="B115" s="21"/>
      <c r="C115" s="147">
        <v>1</v>
      </c>
      <c r="D115" s="139"/>
      <c r="E115" s="199"/>
      <c r="F115" s="310" t="s">
        <v>120</v>
      </c>
      <c r="G115" s="311" t="s">
        <v>120</v>
      </c>
      <c r="H115" s="311" t="s">
        <v>120</v>
      </c>
      <c r="I115" s="312" t="s">
        <v>120</v>
      </c>
      <c r="J115" s="122" t="s">
        <v>112</v>
      </c>
      <c r="K115" s="148">
        <v>320</v>
      </c>
      <c r="L115" s="315">
        <v>0</v>
      </c>
      <c r="M115" s="316"/>
      <c r="N115" s="303">
        <f>ROUND(L115*K115,2)</f>
        <v>0</v>
      </c>
      <c r="O115" s="304"/>
      <c r="P115" s="304"/>
      <c r="Q115" s="304"/>
      <c r="R115" s="22"/>
      <c r="T115" s="124"/>
      <c r="U115" s="28" t="s">
        <v>28</v>
      </c>
      <c r="V115" s="125">
        <v>0.497</v>
      </c>
      <c r="W115" s="125">
        <f>$V$115*$K$115</f>
        <v>159.04</v>
      </c>
      <c r="X115" s="125">
        <v>3.4000000000000002E-4</v>
      </c>
      <c r="Y115" s="125">
        <f>$X$115*$K$115</f>
        <v>0.10880000000000001</v>
      </c>
      <c r="Z115" s="125">
        <v>0</v>
      </c>
      <c r="AA115" s="126">
        <f>$Z$115*$K$115</f>
        <v>0</v>
      </c>
      <c r="BE115" s="88">
        <f>IF($U$115="základní",$N$115,0)</f>
        <v>0</v>
      </c>
      <c r="BF115" s="88">
        <f>IF($U$115="snížená",$N$115,0)</f>
        <v>0</v>
      </c>
      <c r="BG115" s="88">
        <f>IF($U$115="zákl. přenesená",$N$115,0)</f>
        <v>0</v>
      </c>
      <c r="BH115" s="88">
        <f>IF($U$115="sníž. přenesená",$N$115,0)</f>
        <v>0</v>
      </c>
      <c r="BI115" s="88">
        <f>IF($U$115="nulová",$N$115,0)</f>
        <v>0</v>
      </c>
      <c r="BJ115" s="164" t="s">
        <v>68</v>
      </c>
      <c r="BK115" s="88">
        <f>ROUND($L$115*$K$115,2)</f>
        <v>0</v>
      </c>
      <c r="BL115" s="164" t="s">
        <v>68</v>
      </c>
    </row>
    <row r="116" spans="2:64" s="164" customFormat="1" ht="45" customHeight="1" x14ac:dyDescent="0.3">
      <c r="B116" s="21"/>
      <c r="C116" s="147">
        <f t="shared" ref="C116:C123" si="0">C115+1</f>
        <v>2</v>
      </c>
      <c r="D116" s="131"/>
      <c r="E116" s="199"/>
      <c r="F116" s="310" t="s">
        <v>385</v>
      </c>
      <c r="G116" s="311" t="s">
        <v>146</v>
      </c>
      <c r="H116" s="311" t="s">
        <v>146</v>
      </c>
      <c r="I116" s="312" t="s">
        <v>146</v>
      </c>
      <c r="J116" s="150" t="s">
        <v>112</v>
      </c>
      <c r="K116" s="148">
        <v>320</v>
      </c>
      <c r="L116" s="315">
        <v>0</v>
      </c>
      <c r="M116" s="316"/>
      <c r="N116" s="303">
        <f t="shared" ref="N116:N123" si="1">ROUND(L116*K116,2)</f>
        <v>0</v>
      </c>
      <c r="O116" s="304"/>
      <c r="P116" s="304"/>
      <c r="Q116" s="304"/>
      <c r="R116" s="22"/>
      <c r="T116" s="124"/>
      <c r="U116" s="28" t="s">
        <v>28</v>
      </c>
      <c r="V116" s="125">
        <v>0.497</v>
      </c>
      <c r="W116" s="125">
        <f>$V$116*$K$116</f>
        <v>159.04</v>
      </c>
      <c r="X116" s="125">
        <v>3.4000000000000002E-4</v>
      </c>
      <c r="Y116" s="125">
        <f>$X$116*$K$116</f>
        <v>0.10880000000000001</v>
      </c>
      <c r="Z116" s="125">
        <v>0</v>
      </c>
      <c r="AA116" s="126">
        <f>$Z$116*$K$116</f>
        <v>0</v>
      </c>
      <c r="BE116" s="88">
        <f>IF($U$116="základní",$N$116,0)</f>
        <v>0</v>
      </c>
      <c r="BF116" s="88">
        <f>IF($U$116="snížená",$N$116,0)</f>
        <v>0</v>
      </c>
      <c r="BG116" s="88">
        <f>IF($U$116="zákl. přenesená",$N$116,0)</f>
        <v>0</v>
      </c>
      <c r="BH116" s="88">
        <f>IF($U$116="sníž. přenesená",$N$116,0)</f>
        <v>0</v>
      </c>
      <c r="BI116" s="88">
        <f>IF($U$116="nulová",$N$116,0)</f>
        <v>0</v>
      </c>
      <c r="BJ116" s="164" t="s">
        <v>68</v>
      </c>
      <c r="BK116" s="88">
        <f>ROUND($L$116*$K$116,2)</f>
        <v>0</v>
      </c>
      <c r="BL116" s="164" t="s">
        <v>68</v>
      </c>
    </row>
    <row r="117" spans="2:64" s="164" customFormat="1" ht="30" customHeight="1" x14ac:dyDescent="0.3">
      <c r="B117" s="21"/>
      <c r="C117" s="147">
        <f t="shared" si="0"/>
        <v>3</v>
      </c>
      <c r="D117" s="147"/>
      <c r="E117" s="199"/>
      <c r="F117" s="310" t="s">
        <v>248</v>
      </c>
      <c r="G117" s="311" t="s">
        <v>121</v>
      </c>
      <c r="H117" s="311" t="s">
        <v>121</v>
      </c>
      <c r="I117" s="312" t="s">
        <v>121</v>
      </c>
      <c r="J117" s="150" t="s">
        <v>112</v>
      </c>
      <c r="K117" s="148">
        <v>320</v>
      </c>
      <c r="L117" s="315">
        <v>0</v>
      </c>
      <c r="M117" s="316"/>
      <c r="N117" s="303">
        <f t="shared" si="1"/>
        <v>0</v>
      </c>
      <c r="O117" s="304"/>
      <c r="P117" s="304"/>
      <c r="Q117" s="304"/>
      <c r="R117" s="22"/>
      <c r="T117" s="124"/>
      <c r="U117" s="28" t="s">
        <v>28</v>
      </c>
      <c r="V117" s="125">
        <v>0.497</v>
      </c>
      <c r="W117" s="125">
        <f>$V$117*$K$117</f>
        <v>159.04</v>
      </c>
      <c r="X117" s="125">
        <v>3.4000000000000002E-4</v>
      </c>
      <c r="Y117" s="125">
        <f>$X$117*$K$117</f>
        <v>0.10880000000000001</v>
      </c>
      <c r="Z117" s="125">
        <v>0</v>
      </c>
      <c r="AA117" s="126">
        <f>$Z$117*$K$117</f>
        <v>0</v>
      </c>
      <c r="BE117" s="88">
        <f>IF($U$117="základní",$N$117,0)</f>
        <v>0</v>
      </c>
      <c r="BF117" s="88">
        <f>IF($U$117="snížená",$N$117,0)</f>
        <v>0</v>
      </c>
      <c r="BG117" s="88">
        <f>IF($U$117="zákl. přenesená",$N$117,0)</f>
        <v>0</v>
      </c>
      <c r="BH117" s="88">
        <f>IF($U$117="sníž. přenesená",$N$117,0)</f>
        <v>0</v>
      </c>
      <c r="BI117" s="88">
        <f>IF($U$117="nulová",$N$117,0)</f>
        <v>0</v>
      </c>
      <c r="BJ117" s="164" t="s">
        <v>68</v>
      </c>
      <c r="BK117" s="88">
        <f>ROUND($L$117*$K$117,2)</f>
        <v>0</v>
      </c>
      <c r="BL117" s="164" t="s">
        <v>68</v>
      </c>
    </row>
    <row r="118" spans="2:64" s="164" customFormat="1" ht="30" customHeight="1" x14ac:dyDescent="0.3">
      <c r="B118" s="21"/>
      <c r="C118" s="147">
        <f t="shared" si="0"/>
        <v>4</v>
      </c>
      <c r="D118" s="147"/>
      <c r="E118" s="199"/>
      <c r="F118" s="310" t="s">
        <v>249</v>
      </c>
      <c r="G118" s="311" t="s">
        <v>122</v>
      </c>
      <c r="H118" s="311" t="s">
        <v>122</v>
      </c>
      <c r="I118" s="312" t="s">
        <v>122</v>
      </c>
      <c r="J118" s="150" t="s">
        <v>109</v>
      </c>
      <c r="K118" s="148">
        <v>1</v>
      </c>
      <c r="L118" s="315">
        <v>0</v>
      </c>
      <c r="M118" s="316"/>
      <c r="N118" s="303">
        <f t="shared" si="1"/>
        <v>0</v>
      </c>
      <c r="O118" s="304"/>
      <c r="P118" s="304"/>
      <c r="Q118" s="304"/>
      <c r="R118" s="22"/>
      <c r="T118" s="124"/>
      <c r="U118" s="28" t="s">
        <v>28</v>
      </c>
      <c r="V118" s="125">
        <v>0.497</v>
      </c>
      <c r="W118" s="125">
        <f>$V$118*$K$118</f>
        <v>0.497</v>
      </c>
      <c r="X118" s="125">
        <v>3.4000000000000002E-4</v>
      </c>
      <c r="Y118" s="125">
        <f>$X$118*$K$118</f>
        <v>3.4000000000000002E-4</v>
      </c>
      <c r="Z118" s="125">
        <v>0</v>
      </c>
      <c r="AA118" s="126">
        <f>$Z$118*$K$118</f>
        <v>0</v>
      </c>
      <c r="BE118" s="88">
        <f>IF($U$118="základní",$N$118,0)</f>
        <v>0</v>
      </c>
      <c r="BF118" s="88">
        <f>IF($U$118="snížená",$N$118,0)</f>
        <v>0</v>
      </c>
      <c r="BG118" s="88">
        <f>IF($U$118="zákl. přenesená",$N$118,0)</f>
        <v>0</v>
      </c>
      <c r="BH118" s="88">
        <f>IF($U$118="sníž. přenesená",$N$118,0)</f>
        <v>0</v>
      </c>
      <c r="BI118" s="88">
        <f>IF($U$118="nulová",$N$118,0)</f>
        <v>0</v>
      </c>
      <c r="BJ118" s="164" t="s">
        <v>68</v>
      </c>
      <c r="BK118" s="88">
        <f>ROUND($L$118*$K$118,2)</f>
        <v>0</v>
      </c>
      <c r="BL118" s="164" t="s">
        <v>68</v>
      </c>
    </row>
    <row r="119" spans="2:64" s="164" customFormat="1" ht="60" customHeight="1" x14ac:dyDescent="0.3">
      <c r="B119" s="21"/>
      <c r="C119" s="147">
        <f t="shared" si="0"/>
        <v>5</v>
      </c>
      <c r="D119" s="147"/>
      <c r="E119" s="199"/>
      <c r="F119" s="310" t="s">
        <v>315</v>
      </c>
      <c r="G119" s="311" t="s">
        <v>147</v>
      </c>
      <c r="H119" s="311" t="s">
        <v>147</v>
      </c>
      <c r="I119" s="312" t="s">
        <v>147</v>
      </c>
      <c r="J119" s="150" t="s">
        <v>112</v>
      </c>
      <c r="K119" s="148">
        <v>1</v>
      </c>
      <c r="L119" s="308">
        <v>0</v>
      </c>
      <c r="M119" s="309"/>
      <c r="N119" s="303">
        <f t="shared" si="1"/>
        <v>0</v>
      </c>
      <c r="O119" s="304"/>
      <c r="P119" s="304"/>
      <c r="Q119" s="304"/>
      <c r="R119" s="22"/>
      <c r="T119" s="124"/>
      <c r="U119" s="28" t="s">
        <v>28</v>
      </c>
      <c r="V119" s="125">
        <v>0.26700000000000002</v>
      </c>
      <c r="W119" s="125" t="e">
        <f>#REF!*#REF!</f>
        <v>#REF!</v>
      </c>
      <c r="X119" s="125">
        <v>1E-4</v>
      </c>
      <c r="Y119" s="125" t="e">
        <f>#REF!*#REF!</f>
        <v>#REF!</v>
      </c>
      <c r="Z119" s="125">
        <v>0</v>
      </c>
      <c r="AA119" s="126" t="e">
        <f>#REF!*#REF!</f>
        <v>#REF!</v>
      </c>
      <c r="BE119" s="88">
        <f>IF($U$121="základní",$N$121,0)</f>
        <v>0</v>
      </c>
      <c r="BF119" s="88">
        <f>IF($U$121="snížená",$N$121,0)</f>
        <v>0</v>
      </c>
      <c r="BG119" s="88">
        <f>IF($U$121="zákl. přenesená",$N$121,0)</f>
        <v>0</v>
      </c>
      <c r="BH119" s="88">
        <f>IF($U$121="sníž. přenesená",$N$121,0)</f>
        <v>0</v>
      </c>
      <c r="BI119" s="88">
        <f>IF($U$121="nulová",$N$121,0)</f>
        <v>0</v>
      </c>
      <c r="BJ119" s="164" t="s">
        <v>68</v>
      </c>
      <c r="BK119" s="88" t="e">
        <f>ROUND(#REF!*#REF!,2)</f>
        <v>#REF!</v>
      </c>
      <c r="BL119" s="164" t="s">
        <v>108</v>
      </c>
    </row>
    <row r="120" spans="2:64" s="168" customFormat="1" ht="60" customHeight="1" x14ac:dyDescent="0.3">
      <c r="B120" s="21"/>
      <c r="C120" s="147">
        <f t="shared" si="0"/>
        <v>6</v>
      </c>
      <c r="D120" s="147"/>
      <c r="E120" s="199"/>
      <c r="F120" s="310" t="s">
        <v>314</v>
      </c>
      <c r="G120" s="311" t="s">
        <v>147</v>
      </c>
      <c r="H120" s="311" t="s">
        <v>147</v>
      </c>
      <c r="I120" s="312" t="s">
        <v>147</v>
      </c>
      <c r="J120" s="150" t="s">
        <v>112</v>
      </c>
      <c r="K120" s="148">
        <v>1</v>
      </c>
      <c r="L120" s="308">
        <v>0</v>
      </c>
      <c r="M120" s="309"/>
      <c r="N120" s="303">
        <f t="shared" ref="N120" si="2">ROUND(L120*K120,2)</f>
        <v>0</v>
      </c>
      <c r="O120" s="304"/>
      <c r="P120" s="304"/>
      <c r="Q120" s="304"/>
      <c r="R120" s="22"/>
      <c r="T120" s="124"/>
      <c r="U120" s="28" t="s">
        <v>28</v>
      </c>
      <c r="V120" s="125">
        <v>0.26700000000000002</v>
      </c>
      <c r="W120" s="125" t="e">
        <f>#REF!*#REF!</f>
        <v>#REF!</v>
      </c>
      <c r="X120" s="125">
        <v>1E-4</v>
      </c>
      <c r="Y120" s="125" t="e">
        <f>#REF!*#REF!</f>
        <v>#REF!</v>
      </c>
      <c r="Z120" s="125">
        <v>0</v>
      </c>
      <c r="AA120" s="126" t="e">
        <f>#REF!*#REF!</f>
        <v>#REF!</v>
      </c>
      <c r="BE120" s="88">
        <f>IF($U$121="základní",$N$121,0)</f>
        <v>0</v>
      </c>
      <c r="BF120" s="88">
        <f>IF($U$121="snížená",$N$121,0)</f>
        <v>0</v>
      </c>
      <c r="BG120" s="88">
        <f>IF($U$121="zákl. přenesená",$N$121,0)</f>
        <v>0</v>
      </c>
      <c r="BH120" s="88">
        <f>IF($U$121="sníž. přenesená",$N$121,0)</f>
        <v>0</v>
      </c>
      <c r="BI120" s="88">
        <f>IF($U$121="nulová",$N$121,0)</f>
        <v>0</v>
      </c>
      <c r="BJ120" s="168" t="s">
        <v>68</v>
      </c>
      <c r="BK120" s="88" t="e">
        <f>ROUND(#REF!*#REF!,2)</f>
        <v>#REF!</v>
      </c>
      <c r="BL120" s="168" t="s">
        <v>108</v>
      </c>
    </row>
    <row r="121" spans="2:64" s="164" customFormat="1" ht="84.95" customHeight="1" x14ac:dyDescent="0.3">
      <c r="B121" s="21"/>
      <c r="C121" s="147">
        <f>C120+1</f>
        <v>7</v>
      </c>
      <c r="D121" s="147"/>
      <c r="E121" s="199"/>
      <c r="F121" s="310" t="s">
        <v>386</v>
      </c>
      <c r="G121" s="311" t="s">
        <v>123</v>
      </c>
      <c r="H121" s="311" t="s">
        <v>123</v>
      </c>
      <c r="I121" s="312" t="s">
        <v>123</v>
      </c>
      <c r="J121" s="150" t="s">
        <v>112</v>
      </c>
      <c r="K121" s="148">
        <v>160</v>
      </c>
      <c r="L121" s="338">
        <v>0</v>
      </c>
      <c r="M121" s="316"/>
      <c r="N121" s="303">
        <f t="shared" si="1"/>
        <v>0</v>
      </c>
      <c r="O121" s="304"/>
      <c r="P121" s="304"/>
      <c r="Q121" s="304"/>
      <c r="R121" s="22"/>
      <c r="T121" s="124"/>
      <c r="U121" s="28" t="s">
        <v>28</v>
      </c>
      <c r="V121" s="125">
        <v>0.26700000000000002</v>
      </c>
      <c r="W121" s="125" t="e">
        <f>#REF!*#REF!</f>
        <v>#REF!</v>
      </c>
      <c r="X121" s="125">
        <v>1E-4</v>
      </c>
      <c r="Y121" s="125" t="e">
        <f>#REF!*#REF!</f>
        <v>#REF!</v>
      </c>
      <c r="Z121" s="125">
        <v>0</v>
      </c>
      <c r="AA121" s="126" t="e">
        <f>#REF!*#REF!</f>
        <v>#REF!</v>
      </c>
      <c r="BE121" s="88">
        <f>IF($U$121="základní",$N$121,0)</f>
        <v>0</v>
      </c>
      <c r="BF121" s="88">
        <f>IF($U$121="snížená",$N$121,0)</f>
        <v>0</v>
      </c>
      <c r="BG121" s="88">
        <f>IF($U$121="zákl. přenesená",$N$121,0)</f>
        <v>0</v>
      </c>
      <c r="BH121" s="88">
        <f>IF($U$121="sníž. přenesená",$N$121,0)</f>
        <v>0</v>
      </c>
      <c r="BI121" s="88">
        <f>IF($U$121="nulová",$N$121,0)</f>
        <v>0</v>
      </c>
      <c r="BJ121" s="164" t="s">
        <v>68</v>
      </c>
      <c r="BK121" s="88" t="e">
        <f>ROUND(#REF!*#REF!,2)</f>
        <v>#REF!</v>
      </c>
      <c r="BL121" s="164" t="s">
        <v>108</v>
      </c>
    </row>
    <row r="122" spans="2:64" s="164" customFormat="1" ht="20.100000000000001" customHeight="1" x14ac:dyDescent="0.3">
      <c r="B122" s="21"/>
      <c r="C122" s="147">
        <f>C121+1</f>
        <v>8</v>
      </c>
      <c r="D122" s="147"/>
      <c r="E122" s="199"/>
      <c r="F122" s="310" t="s">
        <v>123</v>
      </c>
      <c r="G122" s="311" t="s">
        <v>123</v>
      </c>
      <c r="H122" s="311" t="s">
        <v>123</v>
      </c>
      <c r="I122" s="312" t="s">
        <v>123</v>
      </c>
      <c r="J122" s="150" t="s">
        <v>112</v>
      </c>
      <c r="K122" s="148">
        <v>2</v>
      </c>
      <c r="L122" s="308">
        <v>0</v>
      </c>
      <c r="M122" s="309"/>
      <c r="N122" s="303">
        <f t="shared" si="1"/>
        <v>0</v>
      </c>
      <c r="O122" s="304"/>
      <c r="P122" s="304"/>
      <c r="Q122" s="304"/>
      <c r="R122" s="22"/>
      <c r="T122" s="124"/>
      <c r="U122" s="28"/>
      <c r="V122" s="125"/>
      <c r="W122" s="125"/>
      <c r="X122" s="125"/>
      <c r="Y122" s="125"/>
      <c r="Z122" s="125"/>
      <c r="AA122" s="126"/>
      <c r="BE122" s="88"/>
      <c r="BF122" s="88"/>
      <c r="BG122" s="88"/>
      <c r="BH122" s="88"/>
      <c r="BI122" s="88"/>
      <c r="BK122" s="88"/>
    </row>
    <row r="123" spans="2:64" s="164" customFormat="1" ht="45" customHeight="1" x14ac:dyDescent="0.3">
      <c r="B123" s="21"/>
      <c r="C123" s="147">
        <f t="shared" si="0"/>
        <v>9</v>
      </c>
      <c r="D123" s="147"/>
      <c r="E123" s="199"/>
      <c r="F123" s="310" t="s">
        <v>370</v>
      </c>
      <c r="G123" s="311" t="s">
        <v>124</v>
      </c>
      <c r="H123" s="311" t="s">
        <v>124</v>
      </c>
      <c r="I123" s="312" t="s">
        <v>124</v>
      </c>
      <c r="J123" s="150" t="s">
        <v>109</v>
      </c>
      <c r="K123" s="148">
        <v>1</v>
      </c>
      <c r="L123" s="315">
        <v>0</v>
      </c>
      <c r="M123" s="316"/>
      <c r="N123" s="303">
        <f t="shared" si="1"/>
        <v>0</v>
      </c>
      <c r="O123" s="304"/>
      <c r="P123" s="304"/>
      <c r="Q123" s="304"/>
      <c r="R123" s="22"/>
      <c r="T123" s="124"/>
      <c r="U123" s="28"/>
      <c r="V123" s="125"/>
      <c r="W123" s="125"/>
      <c r="X123" s="125"/>
      <c r="Y123" s="125"/>
      <c r="Z123" s="125"/>
      <c r="AA123" s="126"/>
      <c r="BE123" s="88"/>
      <c r="BF123" s="88"/>
      <c r="BG123" s="88"/>
      <c r="BH123" s="88"/>
      <c r="BI123" s="88"/>
      <c r="BK123" s="88"/>
    </row>
    <row r="124" spans="2:64" s="141" customFormat="1" ht="24.95" customHeight="1" x14ac:dyDescent="0.35">
      <c r="B124" s="140"/>
      <c r="D124" s="113" t="s">
        <v>127</v>
      </c>
      <c r="E124" s="113"/>
      <c r="F124" s="113"/>
      <c r="G124" s="113"/>
      <c r="H124" s="113"/>
      <c r="I124" s="113"/>
      <c r="J124" s="113"/>
      <c r="K124" s="113"/>
      <c r="L124" s="113"/>
      <c r="M124" s="113"/>
      <c r="N124" s="305">
        <f>N125+N133+N137+N139+N145+N130</f>
        <v>0</v>
      </c>
      <c r="O124" s="305"/>
      <c r="P124" s="305"/>
      <c r="Q124" s="305"/>
      <c r="R124" s="142"/>
      <c r="T124" s="143"/>
      <c r="W124" s="144"/>
      <c r="Y124" s="144"/>
      <c r="AA124" s="145"/>
      <c r="AR124" s="166"/>
      <c r="AT124" s="166"/>
      <c r="AU124" s="166"/>
      <c r="AY124" s="166"/>
      <c r="BK124" s="146"/>
    </row>
    <row r="125" spans="2:64" s="141" customFormat="1" ht="20.100000000000001" customHeight="1" x14ac:dyDescent="0.3">
      <c r="B125" s="140"/>
      <c r="D125" s="138" t="s">
        <v>129</v>
      </c>
      <c r="E125" s="138"/>
      <c r="F125" s="138"/>
      <c r="G125" s="138"/>
      <c r="H125" s="138"/>
      <c r="I125" s="138"/>
      <c r="J125" s="138"/>
      <c r="K125" s="138"/>
      <c r="L125" s="138"/>
      <c r="M125" s="138"/>
      <c r="N125" s="301">
        <f>SUM(N126:Q129)</f>
        <v>0</v>
      </c>
      <c r="O125" s="302"/>
      <c r="P125" s="302"/>
      <c r="Q125" s="302"/>
      <c r="R125" s="142"/>
      <c r="T125" s="143"/>
      <c r="W125" s="144" t="e">
        <f>SUM(#REF!)</f>
        <v>#REF!</v>
      </c>
      <c r="Y125" s="144" t="e">
        <f>SUM(#REF!)</f>
        <v>#REF!</v>
      </c>
      <c r="AA125" s="145" t="e">
        <f>SUM(#REF!)</f>
        <v>#REF!</v>
      </c>
      <c r="AR125" s="166" t="s">
        <v>70</v>
      </c>
      <c r="AT125" s="166" t="s">
        <v>62</v>
      </c>
      <c r="AU125" s="166" t="s">
        <v>68</v>
      </c>
      <c r="AY125" s="166" t="s">
        <v>105</v>
      </c>
      <c r="BK125" s="146" t="e">
        <f>SUM(#REF!)</f>
        <v>#REF!</v>
      </c>
    </row>
    <row r="126" spans="2:64" s="164" customFormat="1" ht="30" customHeight="1" x14ac:dyDescent="0.3">
      <c r="B126" s="21"/>
      <c r="C126" s="147">
        <f>C123+1</f>
        <v>10</v>
      </c>
      <c r="D126" s="147"/>
      <c r="E126" s="200"/>
      <c r="F126" s="313" t="s">
        <v>259</v>
      </c>
      <c r="G126" s="314"/>
      <c r="H126" s="314"/>
      <c r="I126" s="314"/>
      <c r="J126" s="150" t="s">
        <v>107</v>
      </c>
      <c r="K126" s="148">
        <v>1030</v>
      </c>
      <c r="L126" s="308">
        <v>0</v>
      </c>
      <c r="M126" s="309"/>
      <c r="N126" s="303">
        <f>ROUND(L126*K126,2)</f>
        <v>0</v>
      </c>
      <c r="O126" s="304"/>
      <c r="P126" s="304"/>
      <c r="Q126" s="304"/>
      <c r="R126" s="22"/>
      <c r="T126" s="124"/>
      <c r="U126" s="28"/>
      <c r="V126" s="125"/>
      <c r="W126" s="125"/>
      <c r="X126" s="125"/>
      <c r="Y126" s="125"/>
      <c r="Z126" s="125"/>
      <c r="AA126" s="126"/>
      <c r="BE126" s="88"/>
      <c r="BF126" s="88"/>
      <c r="BG126" s="88"/>
      <c r="BH126" s="88"/>
      <c r="BI126" s="88"/>
      <c r="BK126" s="88"/>
    </row>
    <row r="127" spans="2:64" s="164" customFormat="1" ht="30" customHeight="1" x14ac:dyDescent="0.3">
      <c r="B127" s="21"/>
      <c r="C127" s="147">
        <f>C126+1</f>
        <v>11</v>
      </c>
      <c r="D127" s="147"/>
      <c r="E127" s="200"/>
      <c r="F127" s="313" t="s">
        <v>260</v>
      </c>
      <c r="G127" s="314"/>
      <c r="H127" s="314"/>
      <c r="I127" s="314"/>
      <c r="J127" s="150" t="s">
        <v>107</v>
      </c>
      <c r="K127" s="148">
        <v>970</v>
      </c>
      <c r="L127" s="308">
        <v>0</v>
      </c>
      <c r="M127" s="309"/>
      <c r="N127" s="303">
        <f t="shared" ref="N127:N129" si="3">ROUND(L127*K127,2)</f>
        <v>0</v>
      </c>
      <c r="O127" s="304"/>
      <c r="P127" s="304"/>
      <c r="Q127" s="304"/>
      <c r="R127" s="22"/>
      <c r="T127" s="124"/>
      <c r="U127" s="28"/>
      <c r="V127" s="125"/>
      <c r="W127" s="125"/>
      <c r="X127" s="125"/>
      <c r="Y127" s="125"/>
      <c r="Z127" s="125"/>
      <c r="AA127" s="126"/>
      <c r="BE127" s="88"/>
      <c r="BF127" s="88"/>
      <c r="BG127" s="88"/>
      <c r="BH127" s="88"/>
      <c r="BI127" s="88"/>
      <c r="BK127" s="88"/>
    </row>
    <row r="128" spans="2:64" s="164" customFormat="1" ht="30" customHeight="1" x14ac:dyDescent="0.3">
      <c r="B128" s="21"/>
      <c r="C128" s="147">
        <f>C127+1</f>
        <v>12</v>
      </c>
      <c r="D128" s="131"/>
      <c r="E128" s="200"/>
      <c r="F128" s="313" t="s">
        <v>250</v>
      </c>
      <c r="G128" s="314"/>
      <c r="H128" s="314"/>
      <c r="I128" s="314"/>
      <c r="J128" s="150" t="s">
        <v>112</v>
      </c>
      <c r="K128" s="148">
        <v>44</v>
      </c>
      <c r="L128" s="308">
        <v>0</v>
      </c>
      <c r="M128" s="309"/>
      <c r="N128" s="303">
        <f>ROUND(L128*K128,2)</f>
        <v>0</v>
      </c>
      <c r="O128" s="304"/>
      <c r="P128" s="304"/>
      <c r="Q128" s="304"/>
      <c r="R128" s="22"/>
      <c r="T128" s="124"/>
      <c r="U128" s="28"/>
      <c r="V128" s="125"/>
      <c r="W128" s="125"/>
      <c r="X128" s="125"/>
      <c r="Y128" s="125"/>
      <c r="Z128" s="125"/>
      <c r="AA128" s="126"/>
      <c r="BE128" s="88"/>
      <c r="BF128" s="88"/>
      <c r="BG128" s="88"/>
      <c r="BH128" s="88"/>
      <c r="BI128" s="88"/>
      <c r="BK128" s="88"/>
    </row>
    <row r="129" spans="2:63" s="164" customFormat="1" ht="30" customHeight="1" x14ac:dyDescent="0.3">
      <c r="B129" s="21"/>
      <c r="C129" s="147">
        <f>C128+1</f>
        <v>13</v>
      </c>
      <c r="D129" s="131"/>
      <c r="E129" s="200"/>
      <c r="F129" s="313" t="s">
        <v>251</v>
      </c>
      <c r="G129" s="314"/>
      <c r="H129" s="314"/>
      <c r="I129" s="314"/>
      <c r="J129" s="150" t="s">
        <v>112</v>
      </c>
      <c r="K129" s="148">
        <v>44</v>
      </c>
      <c r="L129" s="308">
        <v>0</v>
      </c>
      <c r="M129" s="309"/>
      <c r="N129" s="303">
        <f t="shared" si="3"/>
        <v>0</v>
      </c>
      <c r="O129" s="304"/>
      <c r="P129" s="304"/>
      <c r="Q129" s="304"/>
      <c r="R129" s="22"/>
      <c r="T129" s="124"/>
      <c r="U129" s="28"/>
      <c r="V129" s="125"/>
      <c r="W129" s="125"/>
      <c r="X129" s="125"/>
      <c r="Y129" s="125"/>
      <c r="Z129" s="125"/>
      <c r="AA129" s="126"/>
      <c r="BE129" s="88"/>
      <c r="BF129" s="88"/>
      <c r="BG129" s="88"/>
      <c r="BH129" s="88"/>
      <c r="BI129" s="88"/>
      <c r="BK129" s="88"/>
    </row>
    <row r="130" spans="2:63" s="216" customFormat="1" ht="20.100000000000001" customHeight="1" x14ac:dyDescent="0.3">
      <c r="B130" s="184"/>
      <c r="C130" s="141"/>
      <c r="D130" s="138" t="s">
        <v>128</v>
      </c>
      <c r="E130" s="138"/>
      <c r="F130" s="138"/>
      <c r="G130" s="138"/>
      <c r="H130" s="138"/>
      <c r="I130" s="138"/>
      <c r="J130" s="138"/>
      <c r="K130" s="138"/>
      <c r="L130" s="138"/>
      <c r="M130" s="138"/>
      <c r="N130" s="301">
        <f>SUM(N131:Q132)</f>
        <v>0</v>
      </c>
      <c r="O130" s="302"/>
      <c r="P130" s="302"/>
      <c r="Q130" s="302"/>
      <c r="R130" s="185"/>
      <c r="T130" s="133"/>
      <c r="U130" s="186"/>
      <c r="V130" s="190"/>
      <c r="W130" s="190"/>
      <c r="X130" s="190"/>
      <c r="Y130" s="190"/>
      <c r="Z130" s="190"/>
      <c r="AA130" s="126"/>
      <c r="BE130" s="187"/>
      <c r="BF130" s="187"/>
      <c r="BG130" s="187"/>
      <c r="BH130" s="187"/>
      <c r="BI130" s="187"/>
      <c r="BK130" s="187"/>
    </row>
    <row r="131" spans="2:63" s="216" customFormat="1" ht="30" customHeight="1" x14ac:dyDescent="0.3">
      <c r="B131" s="184"/>
      <c r="C131" s="188">
        <f>C129+1</f>
        <v>14</v>
      </c>
      <c r="D131" s="188"/>
      <c r="E131" s="200"/>
      <c r="F131" s="310" t="s">
        <v>387</v>
      </c>
      <c r="G131" s="311" t="s">
        <v>148</v>
      </c>
      <c r="H131" s="311" t="s">
        <v>148</v>
      </c>
      <c r="I131" s="312" t="s">
        <v>148</v>
      </c>
      <c r="J131" s="192" t="s">
        <v>109</v>
      </c>
      <c r="K131" s="189">
        <v>1</v>
      </c>
      <c r="L131" s="308">
        <v>0</v>
      </c>
      <c r="M131" s="309"/>
      <c r="N131" s="303">
        <f>ROUND(L131*K131,2)</f>
        <v>0</v>
      </c>
      <c r="O131" s="304"/>
      <c r="P131" s="304"/>
      <c r="Q131" s="304"/>
      <c r="R131" s="185"/>
      <c r="T131" s="133"/>
      <c r="U131" s="186"/>
      <c r="V131" s="190"/>
      <c r="W131" s="190"/>
      <c r="X131" s="190"/>
      <c r="Y131" s="190"/>
      <c r="Z131" s="190"/>
      <c r="AA131" s="126"/>
      <c r="BE131" s="187"/>
      <c r="BF131" s="187"/>
      <c r="BG131" s="187"/>
      <c r="BH131" s="187"/>
      <c r="BI131" s="187"/>
      <c r="BK131" s="187"/>
    </row>
    <row r="132" spans="2:63" s="216" customFormat="1" ht="30" customHeight="1" x14ac:dyDescent="0.3">
      <c r="B132" s="184"/>
      <c r="C132" s="188">
        <f>C131+1</f>
        <v>15</v>
      </c>
      <c r="D132" s="188"/>
      <c r="E132" s="200"/>
      <c r="F132" s="310" t="s">
        <v>388</v>
      </c>
      <c r="G132" s="311" t="s">
        <v>148</v>
      </c>
      <c r="H132" s="311" t="s">
        <v>148</v>
      </c>
      <c r="I132" s="312" t="s">
        <v>148</v>
      </c>
      <c r="J132" s="192" t="s">
        <v>109</v>
      </c>
      <c r="K132" s="189">
        <v>1</v>
      </c>
      <c r="L132" s="308">
        <v>0</v>
      </c>
      <c r="M132" s="309"/>
      <c r="N132" s="303">
        <f>ROUND(L132*K132,2)</f>
        <v>0</v>
      </c>
      <c r="O132" s="304"/>
      <c r="P132" s="304"/>
      <c r="Q132" s="304"/>
      <c r="R132" s="185"/>
      <c r="T132" s="133"/>
      <c r="U132" s="186"/>
      <c r="V132" s="190"/>
      <c r="W132" s="190"/>
      <c r="X132" s="190"/>
      <c r="Y132" s="190"/>
      <c r="Z132" s="190"/>
      <c r="AA132" s="126"/>
      <c r="BE132" s="187"/>
      <c r="BF132" s="187"/>
      <c r="BG132" s="187"/>
      <c r="BH132" s="187"/>
      <c r="BI132" s="187"/>
      <c r="BK132" s="187"/>
    </row>
    <row r="133" spans="2:63" s="141" customFormat="1" ht="20.100000000000001" customHeight="1" x14ac:dyDescent="0.3">
      <c r="B133" s="140"/>
      <c r="D133" s="138" t="s">
        <v>350</v>
      </c>
      <c r="E133" s="138"/>
      <c r="F133" s="138"/>
      <c r="G133" s="138"/>
      <c r="H133" s="138"/>
      <c r="I133" s="138"/>
      <c r="J133" s="138"/>
      <c r="K133" s="138"/>
      <c r="L133" s="138"/>
      <c r="M133" s="138"/>
      <c r="N133" s="301">
        <f>SUM(N134:Q136)</f>
        <v>0</v>
      </c>
      <c r="O133" s="302"/>
      <c r="P133" s="302"/>
      <c r="Q133" s="302"/>
      <c r="R133" s="142"/>
      <c r="T133" s="143"/>
      <c r="W133" s="144"/>
      <c r="Y133" s="144"/>
      <c r="AA133" s="145"/>
      <c r="AR133" s="166"/>
      <c r="AT133" s="166"/>
      <c r="AU133" s="166"/>
      <c r="AY133" s="166"/>
      <c r="BK133" s="146"/>
    </row>
    <row r="134" spans="2:63" s="164" customFormat="1" ht="30" customHeight="1" x14ac:dyDescent="0.3">
      <c r="B134" s="21"/>
      <c r="C134" s="188">
        <f>C132+1</f>
        <v>16</v>
      </c>
      <c r="D134" s="131"/>
      <c r="E134" s="200"/>
      <c r="F134" s="313" t="s">
        <v>348</v>
      </c>
      <c r="G134" s="314" t="s">
        <v>149</v>
      </c>
      <c r="H134" s="314" t="s">
        <v>149</v>
      </c>
      <c r="I134" s="314" t="s">
        <v>149</v>
      </c>
      <c r="J134" s="192" t="s">
        <v>112</v>
      </c>
      <c r="K134" s="189">
        <v>3</v>
      </c>
      <c r="L134" s="308">
        <v>0</v>
      </c>
      <c r="M134" s="309"/>
      <c r="N134" s="303">
        <f>ROUND(L134*K134,2)</f>
        <v>0</v>
      </c>
      <c r="O134" s="304"/>
      <c r="P134" s="304"/>
      <c r="Q134" s="304"/>
      <c r="R134" s="22"/>
      <c r="T134" s="124"/>
      <c r="U134" s="28"/>
      <c r="V134" s="125"/>
      <c r="W134" s="125"/>
      <c r="X134" s="125"/>
      <c r="Y134" s="125"/>
      <c r="Z134" s="125"/>
      <c r="AA134" s="126"/>
      <c r="BE134" s="88"/>
      <c r="BF134" s="88"/>
      <c r="BG134" s="88"/>
      <c r="BH134" s="88"/>
      <c r="BI134" s="88"/>
      <c r="BK134" s="88"/>
    </row>
    <row r="135" spans="2:63" s="164" customFormat="1" ht="45" customHeight="1" x14ac:dyDescent="0.3">
      <c r="B135" s="21"/>
      <c r="C135" s="188">
        <f>C134+1</f>
        <v>17</v>
      </c>
      <c r="D135" s="131"/>
      <c r="E135" s="200"/>
      <c r="F135" s="313" t="s">
        <v>349</v>
      </c>
      <c r="G135" s="314" t="s">
        <v>150</v>
      </c>
      <c r="H135" s="314" t="s">
        <v>150</v>
      </c>
      <c r="I135" s="314" t="s">
        <v>150</v>
      </c>
      <c r="J135" s="192" t="s">
        <v>109</v>
      </c>
      <c r="K135" s="189">
        <v>1</v>
      </c>
      <c r="L135" s="308">
        <v>0</v>
      </c>
      <c r="M135" s="309"/>
      <c r="N135" s="303">
        <f>ROUND(L135*K135,2)</f>
        <v>0</v>
      </c>
      <c r="O135" s="304"/>
      <c r="P135" s="304"/>
      <c r="Q135" s="304"/>
      <c r="R135" s="22"/>
      <c r="T135" s="124"/>
      <c r="U135" s="28"/>
      <c r="V135" s="125"/>
      <c r="W135" s="125"/>
      <c r="X135" s="125"/>
      <c r="Y135" s="125"/>
      <c r="Z135" s="125"/>
      <c r="AA135" s="126"/>
      <c r="BE135" s="88"/>
      <c r="BF135" s="88"/>
      <c r="BG135" s="88"/>
      <c r="BH135" s="88"/>
      <c r="BI135" s="88"/>
      <c r="BK135" s="88"/>
    </row>
    <row r="136" spans="2:63" s="164" customFormat="1" ht="20.100000000000001" customHeight="1" x14ac:dyDescent="0.3">
      <c r="B136" s="21"/>
      <c r="C136" s="188">
        <f>C135+1</f>
        <v>18</v>
      </c>
      <c r="D136" s="131"/>
      <c r="E136" s="200"/>
      <c r="F136" s="313" t="s">
        <v>167</v>
      </c>
      <c r="G136" s="314" t="s">
        <v>150</v>
      </c>
      <c r="H136" s="314" t="s">
        <v>150</v>
      </c>
      <c r="I136" s="314" t="s">
        <v>150</v>
      </c>
      <c r="J136" s="192" t="s">
        <v>139</v>
      </c>
      <c r="K136" s="189">
        <v>5</v>
      </c>
      <c r="L136" s="308">
        <v>0</v>
      </c>
      <c r="M136" s="309"/>
      <c r="N136" s="303">
        <f>ROUND(L136*K136,2)</f>
        <v>0</v>
      </c>
      <c r="O136" s="304"/>
      <c r="P136" s="304"/>
      <c r="Q136" s="304"/>
      <c r="R136" s="22"/>
      <c r="T136" s="124"/>
      <c r="U136" s="28"/>
      <c r="V136" s="125"/>
      <c r="W136" s="125"/>
      <c r="X136" s="125"/>
      <c r="Y136" s="125"/>
      <c r="Z136" s="125"/>
      <c r="AA136" s="126"/>
      <c r="BE136" s="88"/>
      <c r="BF136" s="88"/>
      <c r="BG136" s="88"/>
      <c r="BH136" s="88"/>
      <c r="BI136" s="88"/>
      <c r="BK136" s="88"/>
    </row>
    <row r="137" spans="2:63" s="164" customFormat="1" ht="20.100000000000001" customHeight="1" x14ac:dyDescent="0.3">
      <c r="B137" s="21"/>
      <c r="C137" s="141"/>
      <c r="D137" s="138" t="s">
        <v>168</v>
      </c>
      <c r="E137" s="138"/>
      <c r="F137" s="138"/>
      <c r="G137" s="138"/>
      <c r="H137" s="138"/>
      <c r="I137" s="138"/>
      <c r="J137" s="138"/>
      <c r="K137" s="138"/>
      <c r="L137" s="138"/>
      <c r="M137" s="138"/>
      <c r="N137" s="301">
        <f>SUM(N138)</f>
        <v>0</v>
      </c>
      <c r="O137" s="302"/>
      <c r="P137" s="302"/>
      <c r="Q137" s="302"/>
      <c r="R137" s="22"/>
      <c r="T137" s="133"/>
      <c r="U137" s="28"/>
      <c r="V137" s="125"/>
      <c r="W137" s="125"/>
      <c r="X137" s="125"/>
      <c r="Y137" s="125"/>
      <c r="Z137" s="125"/>
      <c r="AA137" s="126"/>
      <c r="BE137" s="88"/>
      <c r="BF137" s="88"/>
      <c r="BG137" s="88"/>
      <c r="BH137" s="88"/>
      <c r="BI137" s="88"/>
      <c r="BK137" s="88"/>
    </row>
    <row r="138" spans="2:63" s="164" customFormat="1" ht="75" customHeight="1" x14ac:dyDescent="0.3">
      <c r="B138" s="21"/>
      <c r="C138" s="147">
        <f>C136+1</f>
        <v>19</v>
      </c>
      <c r="D138" s="147"/>
      <c r="E138" s="200"/>
      <c r="F138" s="313" t="s">
        <v>245</v>
      </c>
      <c r="G138" s="314" t="s">
        <v>169</v>
      </c>
      <c r="H138" s="314" t="s">
        <v>169</v>
      </c>
      <c r="I138" s="314" t="s">
        <v>169</v>
      </c>
      <c r="J138" s="150" t="s">
        <v>112</v>
      </c>
      <c r="K138" s="148">
        <v>1</v>
      </c>
      <c r="L138" s="308">
        <v>0</v>
      </c>
      <c r="M138" s="309"/>
      <c r="N138" s="303">
        <f>ROUND(L138*K138,2)</f>
        <v>0</v>
      </c>
      <c r="O138" s="304"/>
      <c r="P138" s="304"/>
      <c r="Q138" s="304"/>
      <c r="R138" s="22"/>
      <c r="T138" s="124"/>
      <c r="U138" s="28"/>
      <c r="V138" s="125"/>
      <c r="W138" s="125"/>
      <c r="X138" s="125"/>
      <c r="Y138" s="125"/>
      <c r="Z138" s="125"/>
      <c r="AA138" s="126"/>
      <c r="BE138" s="88"/>
      <c r="BF138" s="88"/>
      <c r="BG138" s="88"/>
      <c r="BH138" s="88"/>
      <c r="BI138" s="88"/>
      <c r="BK138" s="88"/>
    </row>
    <row r="139" spans="2:63" s="164" customFormat="1" ht="20.100000000000001" customHeight="1" x14ac:dyDescent="0.3">
      <c r="B139" s="21"/>
      <c r="C139" s="141"/>
      <c r="D139" s="138" t="s">
        <v>170</v>
      </c>
      <c r="E139" s="138"/>
      <c r="F139" s="138"/>
      <c r="G139" s="138"/>
      <c r="H139" s="138"/>
      <c r="I139" s="138"/>
      <c r="J139" s="138"/>
      <c r="K139" s="138"/>
      <c r="L139" s="138"/>
      <c r="M139" s="138"/>
      <c r="N139" s="301">
        <f>SUM(N140:Q144)</f>
        <v>0</v>
      </c>
      <c r="O139" s="302"/>
      <c r="P139" s="302"/>
      <c r="Q139" s="302"/>
      <c r="R139" s="22"/>
      <c r="T139" s="133"/>
      <c r="U139" s="28"/>
      <c r="V139" s="125"/>
      <c r="W139" s="125"/>
      <c r="X139" s="125"/>
      <c r="Y139" s="125"/>
      <c r="Z139" s="125"/>
      <c r="AA139" s="126"/>
      <c r="BE139" s="88"/>
      <c r="BF139" s="88"/>
      <c r="BG139" s="88"/>
      <c r="BH139" s="88"/>
      <c r="BI139" s="88"/>
      <c r="BK139" s="88"/>
    </row>
    <row r="140" spans="2:63" s="164" customFormat="1" ht="30" customHeight="1" x14ac:dyDescent="0.3">
      <c r="B140" s="21"/>
      <c r="C140" s="147">
        <f>C138+1</f>
        <v>20</v>
      </c>
      <c r="D140" s="147"/>
      <c r="E140" s="200"/>
      <c r="F140" s="331" t="s">
        <v>254</v>
      </c>
      <c r="G140" s="332" t="s">
        <v>171</v>
      </c>
      <c r="H140" s="332" t="s">
        <v>171</v>
      </c>
      <c r="I140" s="333" t="s">
        <v>171</v>
      </c>
      <c r="J140" s="150" t="s">
        <v>107</v>
      </c>
      <c r="K140" s="148">
        <v>26</v>
      </c>
      <c r="L140" s="308">
        <v>0</v>
      </c>
      <c r="M140" s="309"/>
      <c r="N140" s="303">
        <f t="shared" ref="N140:N144" si="4">ROUND(L140*K140,2)</f>
        <v>0</v>
      </c>
      <c r="O140" s="304"/>
      <c r="P140" s="304"/>
      <c r="Q140" s="304"/>
      <c r="R140" s="22"/>
      <c r="T140" s="124"/>
      <c r="U140" s="28"/>
      <c r="V140" s="125"/>
      <c r="W140" s="125"/>
      <c r="X140" s="125"/>
      <c r="Y140" s="125"/>
      <c r="Z140" s="125"/>
      <c r="AA140" s="126"/>
      <c r="BE140" s="88"/>
      <c r="BF140" s="88"/>
      <c r="BG140" s="88"/>
      <c r="BH140" s="88"/>
      <c r="BI140" s="88"/>
      <c r="BK140" s="88"/>
    </row>
    <row r="141" spans="2:63" s="164" customFormat="1" ht="30" customHeight="1" x14ac:dyDescent="0.3">
      <c r="B141" s="21"/>
      <c r="C141" s="147">
        <f t="shared" ref="C141:C144" si="5">C140+1</f>
        <v>21</v>
      </c>
      <c r="D141" s="147"/>
      <c r="E141" s="200"/>
      <c r="F141" s="310" t="s">
        <v>258</v>
      </c>
      <c r="G141" s="311" t="s">
        <v>151</v>
      </c>
      <c r="H141" s="311" t="s">
        <v>151</v>
      </c>
      <c r="I141" s="312" t="s">
        <v>151</v>
      </c>
      <c r="J141" s="150" t="s">
        <v>107</v>
      </c>
      <c r="K141" s="148">
        <v>20</v>
      </c>
      <c r="L141" s="308">
        <v>0</v>
      </c>
      <c r="M141" s="309"/>
      <c r="N141" s="303">
        <f t="shared" si="4"/>
        <v>0</v>
      </c>
      <c r="O141" s="304"/>
      <c r="P141" s="304"/>
      <c r="Q141" s="304"/>
      <c r="R141" s="22"/>
      <c r="T141" s="124"/>
      <c r="U141" s="28"/>
      <c r="V141" s="125"/>
      <c r="W141" s="125"/>
      <c r="X141" s="125"/>
      <c r="Y141" s="125"/>
      <c r="Z141" s="125"/>
      <c r="AA141" s="126"/>
      <c r="BE141" s="88"/>
      <c r="BF141" s="88"/>
      <c r="BG141" s="88"/>
      <c r="BH141" s="88"/>
      <c r="BI141" s="88"/>
      <c r="BK141" s="88"/>
    </row>
    <row r="142" spans="2:63" s="164" customFormat="1" ht="30" customHeight="1" x14ac:dyDescent="0.3">
      <c r="B142" s="21"/>
      <c r="C142" s="147">
        <f t="shared" si="5"/>
        <v>22</v>
      </c>
      <c r="D142" s="147"/>
      <c r="E142" s="200"/>
      <c r="F142" s="310" t="s">
        <v>262</v>
      </c>
      <c r="G142" s="311" t="s">
        <v>135</v>
      </c>
      <c r="H142" s="311" t="s">
        <v>135</v>
      </c>
      <c r="I142" s="312" t="s">
        <v>135</v>
      </c>
      <c r="J142" s="150" t="s">
        <v>107</v>
      </c>
      <c r="K142" s="148">
        <v>10</v>
      </c>
      <c r="L142" s="308">
        <v>0</v>
      </c>
      <c r="M142" s="309"/>
      <c r="N142" s="303">
        <f t="shared" si="4"/>
        <v>0</v>
      </c>
      <c r="O142" s="304"/>
      <c r="P142" s="304"/>
      <c r="Q142" s="304"/>
      <c r="R142" s="22"/>
      <c r="T142" s="124"/>
      <c r="U142" s="28"/>
      <c r="V142" s="125"/>
      <c r="W142" s="125"/>
      <c r="X142" s="125"/>
      <c r="Y142" s="125"/>
      <c r="Z142" s="125"/>
      <c r="AA142" s="126"/>
      <c r="BE142" s="88"/>
      <c r="BF142" s="88"/>
      <c r="BG142" s="88"/>
      <c r="BH142" s="88"/>
      <c r="BI142" s="88"/>
      <c r="BK142" s="88"/>
    </row>
    <row r="143" spans="2:63" s="168" customFormat="1" ht="30" customHeight="1" x14ac:dyDescent="0.3">
      <c r="B143" s="21"/>
      <c r="C143" s="147">
        <f>C142+1</f>
        <v>23</v>
      </c>
      <c r="D143" s="147"/>
      <c r="E143" s="200"/>
      <c r="F143" s="310" t="s">
        <v>265</v>
      </c>
      <c r="G143" s="311" t="s">
        <v>135</v>
      </c>
      <c r="H143" s="311" t="s">
        <v>135</v>
      </c>
      <c r="I143" s="312" t="s">
        <v>135</v>
      </c>
      <c r="J143" s="150" t="s">
        <v>107</v>
      </c>
      <c r="K143" s="148">
        <v>10</v>
      </c>
      <c r="L143" s="308">
        <v>0</v>
      </c>
      <c r="M143" s="309"/>
      <c r="N143" s="303">
        <f t="shared" si="4"/>
        <v>0</v>
      </c>
      <c r="O143" s="304"/>
      <c r="P143" s="304"/>
      <c r="Q143" s="304"/>
      <c r="R143" s="22"/>
      <c r="T143" s="124"/>
      <c r="U143" s="28"/>
      <c r="V143" s="125"/>
      <c r="W143" s="125"/>
      <c r="X143" s="125"/>
      <c r="Y143" s="125"/>
      <c r="Z143" s="125"/>
      <c r="AA143" s="126"/>
      <c r="BE143" s="88"/>
      <c r="BF143" s="88"/>
      <c r="BG143" s="88"/>
      <c r="BH143" s="88"/>
      <c r="BI143" s="88"/>
      <c r="BK143" s="88"/>
    </row>
    <row r="144" spans="2:63" s="164" customFormat="1" ht="30" customHeight="1" x14ac:dyDescent="0.3">
      <c r="B144" s="21"/>
      <c r="C144" s="147">
        <f t="shared" si="5"/>
        <v>24</v>
      </c>
      <c r="D144" s="147"/>
      <c r="E144" s="200"/>
      <c r="F144" s="310" t="s">
        <v>343</v>
      </c>
      <c r="G144" s="311" t="s">
        <v>135</v>
      </c>
      <c r="H144" s="311" t="s">
        <v>135</v>
      </c>
      <c r="I144" s="312" t="s">
        <v>135</v>
      </c>
      <c r="J144" s="150" t="s">
        <v>107</v>
      </c>
      <c r="K144" s="148">
        <v>20</v>
      </c>
      <c r="L144" s="308">
        <v>0</v>
      </c>
      <c r="M144" s="309"/>
      <c r="N144" s="303">
        <f t="shared" si="4"/>
        <v>0</v>
      </c>
      <c r="O144" s="304"/>
      <c r="P144" s="304"/>
      <c r="Q144" s="304"/>
      <c r="R144" s="22"/>
      <c r="T144" s="124"/>
      <c r="U144" s="28"/>
      <c r="V144" s="125"/>
      <c r="W144" s="125"/>
      <c r="X144" s="125"/>
      <c r="Y144" s="125"/>
      <c r="Z144" s="125"/>
      <c r="AA144" s="126"/>
      <c r="BE144" s="88"/>
      <c r="BF144" s="88"/>
      <c r="BG144" s="88"/>
      <c r="BH144" s="88"/>
      <c r="BI144" s="88"/>
      <c r="BK144" s="88"/>
    </row>
    <row r="145" spans="2:63" s="164" customFormat="1" ht="24.95" customHeight="1" x14ac:dyDescent="0.3">
      <c r="B145" s="21"/>
      <c r="C145" s="132"/>
      <c r="D145" s="138" t="s">
        <v>173</v>
      </c>
      <c r="E145" s="138"/>
      <c r="F145" s="138"/>
      <c r="G145" s="138"/>
      <c r="H145" s="138"/>
      <c r="I145" s="138"/>
      <c r="J145" s="138"/>
      <c r="K145" s="138"/>
      <c r="L145" s="138"/>
      <c r="M145" s="138"/>
      <c r="N145" s="301">
        <f>SUM(N146:Q147)</f>
        <v>0</v>
      </c>
      <c r="O145" s="302"/>
      <c r="P145" s="302"/>
      <c r="Q145" s="302"/>
      <c r="R145" s="22"/>
      <c r="T145" s="133"/>
      <c r="U145" s="28"/>
      <c r="V145" s="125"/>
      <c r="W145" s="125"/>
      <c r="X145" s="125"/>
      <c r="Y145" s="125"/>
      <c r="Z145" s="125"/>
      <c r="AA145" s="126"/>
      <c r="BE145" s="88"/>
      <c r="BF145" s="88"/>
      <c r="BG145" s="88"/>
      <c r="BH145" s="88"/>
      <c r="BI145" s="88"/>
      <c r="BK145" s="88"/>
    </row>
    <row r="146" spans="2:63" s="164" customFormat="1" ht="20.100000000000001" customHeight="1" x14ac:dyDescent="0.3">
      <c r="B146" s="21"/>
      <c r="C146" s="147">
        <f>C144+1</f>
        <v>25</v>
      </c>
      <c r="D146" s="147"/>
      <c r="E146" s="200"/>
      <c r="F146" s="306" t="s">
        <v>373</v>
      </c>
      <c r="G146" s="304" t="s">
        <v>152</v>
      </c>
      <c r="H146" s="304" t="s">
        <v>152</v>
      </c>
      <c r="I146" s="304" t="s">
        <v>152</v>
      </c>
      <c r="J146" s="150" t="s">
        <v>107</v>
      </c>
      <c r="K146" s="148">
        <v>13</v>
      </c>
      <c r="L146" s="308">
        <v>0</v>
      </c>
      <c r="M146" s="309"/>
      <c r="N146" s="303">
        <f>ROUND(L146*K146,2)</f>
        <v>0</v>
      </c>
      <c r="O146" s="304"/>
      <c r="P146" s="304"/>
      <c r="Q146" s="304"/>
      <c r="R146" s="22"/>
      <c r="T146" s="124"/>
      <c r="U146" s="28"/>
      <c r="V146" s="125"/>
      <c r="W146" s="125"/>
      <c r="X146" s="125"/>
      <c r="Y146" s="125"/>
      <c r="Z146" s="125"/>
      <c r="AA146" s="126"/>
      <c r="BE146" s="88"/>
      <c r="BF146" s="88"/>
      <c r="BG146" s="88"/>
      <c r="BH146" s="88"/>
      <c r="BI146" s="88"/>
      <c r="BK146" s="88"/>
    </row>
    <row r="147" spans="2:63" s="168" customFormat="1" ht="20.100000000000001" customHeight="1" x14ac:dyDescent="0.3">
      <c r="B147" s="21"/>
      <c r="C147" s="147">
        <f>C146+1</f>
        <v>26</v>
      </c>
      <c r="D147" s="147"/>
      <c r="E147" s="200"/>
      <c r="F147" s="306" t="s">
        <v>375</v>
      </c>
      <c r="G147" s="304" t="s">
        <v>152</v>
      </c>
      <c r="H147" s="304" t="s">
        <v>152</v>
      </c>
      <c r="I147" s="304" t="s">
        <v>152</v>
      </c>
      <c r="J147" s="150" t="s">
        <v>107</v>
      </c>
      <c r="K147" s="148">
        <v>10</v>
      </c>
      <c r="L147" s="308">
        <v>0</v>
      </c>
      <c r="M147" s="309"/>
      <c r="N147" s="303">
        <f>ROUND(L147*K147,2)</f>
        <v>0</v>
      </c>
      <c r="O147" s="304"/>
      <c r="P147" s="304"/>
      <c r="Q147" s="304"/>
      <c r="R147" s="22"/>
      <c r="T147" s="124"/>
      <c r="U147" s="28"/>
      <c r="V147" s="125"/>
      <c r="W147" s="125"/>
      <c r="X147" s="125"/>
      <c r="Y147" s="125"/>
      <c r="Z147" s="125"/>
      <c r="AA147" s="126"/>
      <c r="BE147" s="88"/>
      <c r="BF147" s="88"/>
      <c r="BG147" s="88"/>
      <c r="BH147" s="88"/>
      <c r="BI147" s="88"/>
      <c r="BK147" s="88"/>
    </row>
    <row r="148" spans="2:63" s="141" customFormat="1" ht="27.95" customHeight="1" x14ac:dyDescent="0.35">
      <c r="B148" s="140"/>
      <c r="D148" s="113" t="s">
        <v>145</v>
      </c>
      <c r="E148" s="113"/>
      <c r="F148" s="113"/>
      <c r="G148" s="113"/>
      <c r="H148" s="113"/>
      <c r="I148" s="113"/>
      <c r="J148" s="113"/>
      <c r="K148" s="113"/>
      <c r="L148" s="113"/>
      <c r="M148" s="113"/>
      <c r="N148" s="305">
        <f>N164+N162+N149+N160</f>
        <v>0</v>
      </c>
      <c r="O148" s="305"/>
      <c r="P148" s="305"/>
      <c r="Q148" s="305"/>
      <c r="R148" s="142"/>
      <c r="T148" s="143"/>
      <c r="W148" s="144"/>
      <c r="Y148" s="144"/>
      <c r="AA148" s="145"/>
      <c r="AR148" s="166"/>
      <c r="AT148" s="166"/>
      <c r="AU148" s="166"/>
      <c r="AY148" s="166"/>
      <c r="BK148" s="146"/>
    </row>
    <row r="149" spans="2:63" s="141" customFormat="1" ht="20.100000000000001" customHeight="1" x14ac:dyDescent="0.3">
      <c r="B149" s="140"/>
      <c r="D149" s="138" t="s">
        <v>130</v>
      </c>
      <c r="E149" s="138"/>
      <c r="F149" s="138"/>
      <c r="G149" s="138"/>
      <c r="H149" s="138"/>
      <c r="I149" s="138"/>
      <c r="J149" s="138"/>
      <c r="K149" s="138"/>
      <c r="L149" s="138"/>
      <c r="M149" s="138"/>
      <c r="N149" s="301">
        <f>SUM(N150:Q159)</f>
        <v>0</v>
      </c>
      <c r="O149" s="302"/>
      <c r="P149" s="302"/>
      <c r="Q149" s="302"/>
      <c r="R149" s="142"/>
      <c r="T149" s="143"/>
      <c r="W149" s="144"/>
      <c r="Y149" s="144"/>
      <c r="AA149" s="145"/>
      <c r="AR149" s="166"/>
      <c r="AT149" s="166"/>
      <c r="AU149" s="166"/>
      <c r="AY149" s="166"/>
      <c r="BK149" s="146"/>
    </row>
    <row r="150" spans="2:63" s="164" customFormat="1" ht="20.100000000000001" customHeight="1" x14ac:dyDescent="0.3">
      <c r="B150" s="21"/>
      <c r="C150" s="188">
        <f>C147+1</f>
        <v>27</v>
      </c>
      <c r="D150" s="188"/>
      <c r="E150" s="200"/>
      <c r="F150" s="306" t="s">
        <v>379</v>
      </c>
      <c r="G150" s="307" t="s">
        <v>154</v>
      </c>
      <c r="H150" s="307" t="s">
        <v>154</v>
      </c>
      <c r="I150" s="307" t="s">
        <v>154</v>
      </c>
      <c r="J150" s="192" t="s">
        <v>112</v>
      </c>
      <c r="K150" s="189">
        <v>2</v>
      </c>
      <c r="L150" s="308">
        <v>0</v>
      </c>
      <c r="M150" s="309"/>
      <c r="N150" s="303">
        <f>ROUND(L150*K150,2)</f>
        <v>0</v>
      </c>
      <c r="O150" s="304"/>
      <c r="P150" s="304"/>
      <c r="Q150" s="304"/>
      <c r="R150" s="22"/>
      <c r="T150" s="124"/>
      <c r="U150" s="28"/>
      <c r="V150" s="125"/>
      <c r="W150" s="125"/>
      <c r="X150" s="125"/>
      <c r="Y150" s="125"/>
      <c r="Z150" s="125"/>
      <c r="AA150" s="126"/>
      <c r="BE150" s="88"/>
      <c r="BF150" s="88"/>
      <c r="BG150" s="88"/>
      <c r="BH150" s="88"/>
      <c r="BI150" s="88"/>
      <c r="BK150" s="88"/>
    </row>
    <row r="151" spans="2:63" s="164" customFormat="1" ht="20.100000000000001" customHeight="1" x14ac:dyDescent="0.3">
      <c r="B151" s="21"/>
      <c r="C151" s="147">
        <f t="shared" ref="C151:C153" si="6">C150+1</f>
        <v>28</v>
      </c>
      <c r="D151" s="147"/>
      <c r="E151" s="200"/>
      <c r="F151" s="306" t="s">
        <v>389</v>
      </c>
      <c r="G151" s="304" t="s">
        <v>154</v>
      </c>
      <c r="H151" s="304" t="s">
        <v>154</v>
      </c>
      <c r="I151" s="304" t="s">
        <v>154</v>
      </c>
      <c r="J151" s="150" t="s">
        <v>112</v>
      </c>
      <c r="K151" s="148">
        <v>2</v>
      </c>
      <c r="L151" s="308">
        <v>0</v>
      </c>
      <c r="M151" s="309"/>
      <c r="N151" s="303">
        <f t="shared" ref="N151:N155" si="7">ROUND(L151*K151,2)</f>
        <v>0</v>
      </c>
      <c r="O151" s="304"/>
      <c r="P151" s="304"/>
      <c r="Q151" s="304"/>
      <c r="R151" s="22"/>
      <c r="T151" s="124"/>
      <c r="U151" s="28"/>
      <c r="V151" s="125"/>
      <c r="W151" s="125"/>
      <c r="X151" s="125"/>
      <c r="Y151" s="125"/>
      <c r="Z151" s="125"/>
      <c r="AA151" s="126"/>
      <c r="BE151" s="88"/>
      <c r="BF151" s="88"/>
      <c r="BG151" s="88"/>
      <c r="BH151" s="88"/>
      <c r="BI151" s="88"/>
      <c r="BK151" s="88"/>
    </row>
    <row r="152" spans="2:63" s="164" customFormat="1" ht="20.100000000000001" customHeight="1" x14ac:dyDescent="0.3">
      <c r="B152" s="21"/>
      <c r="C152" s="147">
        <f t="shared" si="6"/>
        <v>29</v>
      </c>
      <c r="D152" s="147"/>
      <c r="E152" s="200"/>
      <c r="F152" s="306" t="s">
        <v>381</v>
      </c>
      <c r="G152" s="304" t="s">
        <v>154</v>
      </c>
      <c r="H152" s="304" t="s">
        <v>154</v>
      </c>
      <c r="I152" s="304" t="s">
        <v>154</v>
      </c>
      <c r="J152" s="150" t="s">
        <v>112</v>
      </c>
      <c r="K152" s="148">
        <v>2</v>
      </c>
      <c r="L152" s="308">
        <v>0</v>
      </c>
      <c r="M152" s="309"/>
      <c r="N152" s="303">
        <f t="shared" si="7"/>
        <v>0</v>
      </c>
      <c r="O152" s="304"/>
      <c r="P152" s="304"/>
      <c r="Q152" s="304"/>
      <c r="R152" s="22"/>
      <c r="T152" s="124"/>
      <c r="U152" s="28"/>
      <c r="V152" s="125"/>
      <c r="W152" s="125"/>
      <c r="X152" s="125"/>
      <c r="Y152" s="125"/>
      <c r="Z152" s="125"/>
      <c r="AA152" s="126"/>
      <c r="BE152" s="88"/>
      <c r="BF152" s="88"/>
      <c r="BG152" s="88"/>
      <c r="BH152" s="88"/>
      <c r="BI152" s="88"/>
      <c r="BK152" s="88"/>
    </row>
    <row r="153" spans="2:63" s="164" customFormat="1" ht="20.100000000000001" customHeight="1" x14ac:dyDescent="0.3">
      <c r="B153" s="21"/>
      <c r="C153" s="147">
        <f t="shared" si="6"/>
        <v>30</v>
      </c>
      <c r="D153" s="147"/>
      <c r="E153" s="200"/>
      <c r="F153" s="306" t="s">
        <v>390</v>
      </c>
      <c r="G153" s="304" t="s">
        <v>154</v>
      </c>
      <c r="H153" s="304" t="s">
        <v>154</v>
      </c>
      <c r="I153" s="304" t="s">
        <v>154</v>
      </c>
      <c r="J153" s="150" t="s">
        <v>112</v>
      </c>
      <c r="K153" s="148">
        <v>2</v>
      </c>
      <c r="L153" s="308">
        <v>0</v>
      </c>
      <c r="M153" s="309"/>
      <c r="N153" s="303">
        <f t="shared" si="7"/>
        <v>0</v>
      </c>
      <c r="O153" s="304"/>
      <c r="P153" s="304"/>
      <c r="Q153" s="304"/>
      <c r="R153" s="22"/>
      <c r="T153" s="124"/>
      <c r="U153" s="28"/>
      <c r="V153" s="125"/>
      <c r="W153" s="125"/>
      <c r="X153" s="125"/>
      <c r="Y153" s="125"/>
      <c r="Z153" s="125"/>
      <c r="AA153" s="126"/>
      <c r="BE153" s="88"/>
      <c r="BF153" s="88"/>
      <c r="BG153" s="88"/>
      <c r="BH153" s="88"/>
      <c r="BI153" s="88"/>
      <c r="BK153" s="88"/>
    </row>
    <row r="154" spans="2:63" s="164" customFormat="1" ht="20.100000000000001" customHeight="1" x14ac:dyDescent="0.3">
      <c r="B154" s="21"/>
      <c r="C154" s="147">
        <f t="shared" ref="C154:C159" si="8">C153+1</f>
        <v>31</v>
      </c>
      <c r="D154" s="147"/>
      <c r="E154" s="200"/>
      <c r="F154" s="306" t="s">
        <v>391</v>
      </c>
      <c r="G154" s="304" t="s">
        <v>155</v>
      </c>
      <c r="H154" s="304" t="s">
        <v>155</v>
      </c>
      <c r="I154" s="304" t="s">
        <v>155</v>
      </c>
      <c r="J154" s="150" t="s">
        <v>112</v>
      </c>
      <c r="K154" s="148">
        <v>2</v>
      </c>
      <c r="L154" s="308">
        <v>0</v>
      </c>
      <c r="M154" s="309"/>
      <c r="N154" s="303">
        <f t="shared" si="7"/>
        <v>0</v>
      </c>
      <c r="O154" s="304"/>
      <c r="P154" s="304"/>
      <c r="Q154" s="304"/>
      <c r="R154" s="22"/>
      <c r="T154" s="124"/>
      <c r="U154" s="28"/>
      <c r="V154" s="125"/>
      <c r="W154" s="125"/>
      <c r="X154" s="125"/>
      <c r="Y154" s="125"/>
      <c r="Z154" s="125"/>
      <c r="AA154" s="126"/>
      <c r="BE154" s="88"/>
      <c r="BF154" s="88"/>
      <c r="BG154" s="88"/>
      <c r="BH154" s="88"/>
      <c r="BI154" s="88"/>
      <c r="BK154" s="88"/>
    </row>
    <row r="155" spans="2:63" s="168" customFormat="1" ht="20.100000000000001" customHeight="1" x14ac:dyDescent="0.3">
      <c r="B155" s="21"/>
      <c r="C155" s="147">
        <f t="shared" si="8"/>
        <v>32</v>
      </c>
      <c r="D155" s="147"/>
      <c r="E155" s="200"/>
      <c r="F155" s="306" t="s">
        <v>392</v>
      </c>
      <c r="G155" s="304" t="s">
        <v>140</v>
      </c>
      <c r="H155" s="304" t="s">
        <v>140</v>
      </c>
      <c r="I155" s="304" t="s">
        <v>140</v>
      </c>
      <c r="J155" s="150" t="s">
        <v>112</v>
      </c>
      <c r="K155" s="148">
        <v>2</v>
      </c>
      <c r="L155" s="308">
        <v>0</v>
      </c>
      <c r="M155" s="309"/>
      <c r="N155" s="303">
        <f t="shared" si="7"/>
        <v>0</v>
      </c>
      <c r="O155" s="304"/>
      <c r="P155" s="304"/>
      <c r="Q155" s="304"/>
      <c r="R155" s="22"/>
      <c r="T155" s="124"/>
      <c r="U155" s="28"/>
      <c r="V155" s="125"/>
      <c r="W155" s="125"/>
      <c r="X155" s="125"/>
      <c r="Y155" s="125"/>
      <c r="Z155" s="125"/>
      <c r="AA155" s="126"/>
      <c r="BE155" s="88"/>
      <c r="BF155" s="88"/>
      <c r="BG155" s="88"/>
      <c r="BH155" s="88"/>
      <c r="BI155" s="88"/>
      <c r="BK155" s="88"/>
    </row>
    <row r="156" spans="2:63" s="164" customFormat="1" ht="30" customHeight="1" x14ac:dyDescent="0.3">
      <c r="B156" s="21"/>
      <c r="C156" s="147">
        <f t="shared" si="8"/>
        <v>33</v>
      </c>
      <c r="D156" s="147"/>
      <c r="E156" s="200"/>
      <c r="F156" s="306" t="s">
        <v>255</v>
      </c>
      <c r="G156" s="304" t="s">
        <v>156</v>
      </c>
      <c r="H156" s="304" t="s">
        <v>156</v>
      </c>
      <c r="I156" s="304" t="s">
        <v>156</v>
      </c>
      <c r="J156" s="150" t="s">
        <v>112</v>
      </c>
      <c r="K156" s="148">
        <v>18</v>
      </c>
      <c r="L156" s="308">
        <v>0</v>
      </c>
      <c r="M156" s="309"/>
      <c r="N156" s="303">
        <f t="shared" ref="N156" si="9">ROUND(L156*K156,2)</f>
        <v>0</v>
      </c>
      <c r="O156" s="304"/>
      <c r="P156" s="304"/>
      <c r="Q156" s="304"/>
      <c r="R156" s="22"/>
      <c r="T156" s="124"/>
      <c r="U156" s="28"/>
      <c r="V156" s="125"/>
      <c r="W156" s="125"/>
      <c r="X156" s="125"/>
      <c r="Y156" s="125"/>
      <c r="Z156" s="125"/>
      <c r="AA156" s="126"/>
      <c r="BE156" s="88"/>
      <c r="BF156" s="88"/>
      <c r="BG156" s="88"/>
      <c r="BH156" s="88"/>
      <c r="BI156" s="88"/>
      <c r="BK156" s="88"/>
    </row>
    <row r="157" spans="2:63" s="168" customFormat="1" ht="30" customHeight="1" x14ac:dyDescent="0.3">
      <c r="B157" s="21"/>
      <c r="C157" s="147">
        <f t="shared" si="8"/>
        <v>34</v>
      </c>
      <c r="D157" s="147"/>
      <c r="E157" s="200"/>
      <c r="F157" s="306" t="s">
        <v>264</v>
      </c>
      <c r="G157" s="304" t="s">
        <v>157</v>
      </c>
      <c r="H157" s="304" t="s">
        <v>157</v>
      </c>
      <c r="I157" s="304" t="s">
        <v>157</v>
      </c>
      <c r="J157" s="150" t="s">
        <v>112</v>
      </c>
      <c r="K157" s="148">
        <v>14</v>
      </c>
      <c r="L157" s="308">
        <v>0</v>
      </c>
      <c r="M157" s="309"/>
      <c r="N157" s="303">
        <f t="shared" ref="N157" si="10">ROUND(L157*K157,2)</f>
        <v>0</v>
      </c>
      <c r="O157" s="304"/>
      <c r="P157" s="304"/>
      <c r="Q157" s="304"/>
      <c r="R157" s="22"/>
      <c r="T157" s="124"/>
      <c r="U157" s="28"/>
      <c r="V157" s="125"/>
      <c r="W157" s="125"/>
      <c r="X157" s="125"/>
      <c r="Y157" s="125"/>
      <c r="Z157" s="125"/>
      <c r="AA157" s="126"/>
      <c r="BE157" s="88"/>
      <c r="BF157" s="88"/>
      <c r="BG157" s="88"/>
      <c r="BH157" s="88"/>
      <c r="BI157" s="88"/>
      <c r="BK157" s="88"/>
    </row>
    <row r="158" spans="2:63" s="164" customFormat="1" ht="30" customHeight="1" x14ac:dyDescent="0.3">
      <c r="B158" s="21"/>
      <c r="C158" s="147">
        <f t="shared" si="8"/>
        <v>35</v>
      </c>
      <c r="D158" s="147"/>
      <c r="E158" s="200"/>
      <c r="F158" s="313" t="s">
        <v>363</v>
      </c>
      <c r="G158" s="314" t="s">
        <v>125</v>
      </c>
      <c r="H158" s="314" t="s">
        <v>125</v>
      </c>
      <c r="I158" s="314" t="s">
        <v>125</v>
      </c>
      <c r="J158" s="150" t="s">
        <v>112</v>
      </c>
      <c r="K158" s="148">
        <v>11</v>
      </c>
      <c r="L158" s="315">
        <v>0</v>
      </c>
      <c r="M158" s="316"/>
      <c r="N158" s="334">
        <f>ROUND(L158*K158,2)</f>
        <v>0</v>
      </c>
      <c r="O158" s="335"/>
      <c r="P158" s="335"/>
      <c r="Q158" s="336"/>
      <c r="R158" s="22"/>
      <c r="T158" s="124"/>
      <c r="U158" s="28"/>
      <c r="V158" s="125"/>
      <c r="W158" s="125"/>
      <c r="X158" s="125"/>
      <c r="Y158" s="125"/>
      <c r="Z158" s="125"/>
      <c r="AA158" s="126"/>
      <c r="BE158" s="88"/>
      <c r="BF158" s="88"/>
      <c r="BG158" s="88"/>
      <c r="BH158" s="88"/>
      <c r="BI158" s="88"/>
      <c r="BK158" s="88"/>
    </row>
    <row r="159" spans="2:63" s="164" customFormat="1" ht="45" customHeight="1" x14ac:dyDescent="0.3">
      <c r="B159" s="21"/>
      <c r="C159" s="147">
        <f t="shared" si="8"/>
        <v>36</v>
      </c>
      <c r="D159" s="147"/>
      <c r="E159" s="200"/>
      <c r="F159" s="313" t="s">
        <v>371</v>
      </c>
      <c r="G159" s="314" t="s">
        <v>126</v>
      </c>
      <c r="H159" s="314" t="s">
        <v>126</v>
      </c>
      <c r="I159" s="314" t="s">
        <v>126</v>
      </c>
      <c r="J159" s="150" t="s">
        <v>112</v>
      </c>
      <c r="K159" s="148">
        <v>1</v>
      </c>
      <c r="L159" s="308">
        <v>0</v>
      </c>
      <c r="M159" s="309"/>
      <c r="N159" s="303">
        <f>ROUND(L159*K159,2)</f>
        <v>0</v>
      </c>
      <c r="O159" s="304"/>
      <c r="P159" s="304"/>
      <c r="Q159" s="304"/>
      <c r="R159" s="22"/>
      <c r="T159" s="124"/>
      <c r="U159" s="28"/>
      <c r="V159" s="125"/>
      <c r="W159" s="125"/>
      <c r="X159" s="125"/>
      <c r="Y159" s="125"/>
      <c r="Z159" s="125"/>
      <c r="AA159" s="126"/>
      <c r="BE159" s="88"/>
      <c r="BF159" s="88"/>
      <c r="BG159" s="88"/>
      <c r="BH159" s="88"/>
      <c r="BI159" s="88"/>
      <c r="BK159" s="88"/>
    </row>
    <row r="160" spans="2:63" s="216" customFormat="1" ht="20.100000000000001" customHeight="1" x14ac:dyDescent="0.3">
      <c r="B160" s="184"/>
      <c r="C160" s="141"/>
      <c r="D160" s="138" t="s">
        <v>131</v>
      </c>
      <c r="E160" s="138"/>
      <c r="F160" s="219"/>
      <c r="G160" s="219"/>
      <c r="H160" s="219"/>
      <c r="I160" s="219"/>
      <c r="J160" s="138"/>
      <c r="K160" s="138"/>
      <c r="L160" s="138"/>
      <c r="M160" s="138"/>
      <c r="N160" s="301">
        <f>SUM(N161:Q161)</f>
        <v>0</v>
      </c>
      <c r="O160" s="302"/>
      <c r="P160" s="302"/>
      <c r="Q160" s="302"/>
      <c r="R160" s="185"/>
      <c r="T160" s="133"/>
      <c r="U160" s="186"/>
      <c r="V160" s="190"/>
      <c r="W160" s="190"/>
      <c r="X160" s="190"/>
      <c r="Y160" s="190"/>
      <c r="Z160" s="190"/>
      <c r="AA160" s="126"/>
      <c r="BE160" s="187"/>
      <c r="BF160" s="187"/>
      <c r="BG160" s="187"/>
      <c r="BH160" s="187"/>
      <c r="BI160" s="187"/>
      <c r="BK160" s="187"/>
    </row>
    <row r="161" spans="1:63" s="216" customFormat="1" ht="30" customHeight="1" x14ac:dyDescent="0.3">
      <c r="B161" s="184"/>
      <c r="C161" s="188">
        <f>C159+1</f>
        <v>37</v>
      </c>
      <c r="D161" s="188"/>
      <c r="E161" s="200"/>
      <c r="F161" s="313" t="s">
        <v>369</v>
      </c>
      <c r="G161" s="314"/>
      <c r="H161" s="314"/>
      <c r="I161" s="314"/>
      <c r="J161" s="192" t="s">
        <v>109</v>
      </c>
      <c r="K161" s="189">
        <v>1</v>
      </c>
      <c r="L161" s="308">
        <v>0</v>
      </c>
      <c r="M161" s="309"/>
      <c r="N161" s="303">
        <f>ROUND(L161*K161,2)</f>
        <v>0</v>
      </c>
      <c r="O161" s="304"/>
      <c r="P161" s="304"/>
      <c r="Q161" s="304"/>
      <c r="R161" s="185"/>
      <c r="T161" s="133"/>
      <c r="U161" s="186"/>
      <c r="V161" s="190"/>
      <c r="W161" s="190"/>
      <c r="X161" s="190"/>
      <c r="Y161" s="190"/>
      <c r="Z161" s="190"/>
      <c r="AA161" s="126"/>
      <c r="BE161" s="187"/>
      <c r="BF161" s="187"/>
      <c r="BG161" s="187"/>
      <c r="BH161" s="187"/>
      <c r="BI161" s="187"/>
      <c r="BK161" s="187"/>
    </row>
    <row r="162" spans="1:63" s="141" customFormat="1" ht="20.100000000000001" customHeight="1" x14ac:dyDescent="0.3">
      <c r="B162" s="140"/>
      <c r="D162" s="138" t="s">
        <v>372</v>
      </c>
      <c r="E162" s="138"/>
      <c r="F162" s="138"/>
      <c r="G162" s="138"/>
      <c r="H162" s="138"/>
      <c r="I162" s="138"/>
      <c r="J162" s="138"/>
      <c r="K162" s="138"/>
      <c r="L162" s="138"/>
      <c r="M162" s="138"/>
      <c r="N162" s="301">
        <f>SUM(N163:Q163)</f>
        <v>0</v>
      </c>
      <c r="O162" s="302"/>
      <c r="P162" s="302"/>
      <c r="Q162" s="302"/>
      <c r="R162" s="142"/>
      <c r="T162" s="143"/>
      <c r="W162" s="144"/>
      <c r="Y162" s="144"/>
      <c r="AA162" s="145"/>
      <c r="AR162" s="166"/>
      <c r="AT162" s="166"/>
      <c r="AU162" s="166"/>
      <c r="AY162" s="166"/>
      <c r="BK162" s="146"/>
    </row>
    <row r="163" spans="1:63" s="164" customFormat="1" ht="20.100000000000001" customHeight="1" x14ac:dyDescent="0.3">
      <c r="B163" s="21"/>
      <c r="C163" s="147">
        <f>C159+1</f>
        <v>37</v>
      </c>
      <c r="D163" s="147"/>
      <c r="E163" s="200"/>
      <c r="F163" s="310" t="s">
        <v>253</v>
      </c>
      <c r="G163" s="311" t="s">
        <v>158</v>
      </c>
      <c r="H163" s="311" t="s">
        <v>158</v>
      </c>
      <c r="I163" s="312" t="s">
        <v>158</v>
      </c>
      <c r="J163" s="192" t="s">
        <v>107</v>
      </c>
      <c r="K163" s="189">
        <v>15</v>
      </c>
      <c r="L163" s="315">
        <v>0</v>
      </c>
      <c r="M163" s="316"/>
      <c r="N163" s="334">
        <f>ROUND(L163*K163,2)</f>
        <v>0</v>
      </c>
      <c r="O163" s="335"/>
      <c r="P163" s="335"/>
      <c r="Q163" s="336"/>
      <c r="R163" s="22"/>
      <c r="T163" s="124"/>
      <c r="U163" s="28"/>
      <c r="V163" s="125"/>
      <c r="W163" s="125"/>
      <c r="X163" s="125"/>
      <c r="Y163" s="125"/>
      <c r="Z163" s="125"/>
      <c r="AA163" s="126"/>
      <c r="BE163" s="88"/>
      <c r="BF163" s="88"/>
      <c r="BG163" s="88"/>
      <c r="BH163" s="88"/>
      <c r="BI163" s="88"/>
      <c r="BK163" s="88"/>
    </row>
    <row r="164" spans="1:63" s="141" customFormat="1" ht="24.95" customHeight="1" x14ac:dyDescent="0.3">
      <c r="B164" s="140"/>
      <c r="D164" s="138" t="s">
        <v>136</v>
      </c>
      <c r="E164" s="138"/>
      <c r="F164" s="138"/>
      <c r="G164" s="138"/>
      <c r="H164" s="138"/>
      <c r="I164" s="138"/>
      <c r="J164" s="138"/>
      <c r="K164" s="138"/>
      <c r="L164" s="138"/>
      <c r="M164" s="138"/>
      <c r="N164" s="301">
        <f>SUM(N165:Q168)</f>
        <v>0</v>
      </c>
      <c r="O164" s="302"/>
      <c r="P164" s="302"/>
      <c r="Q164" s="302"/>
      <c r="R164" s="142"/>
      <c r="T164" s="143"/>
      <c r="W164" s="144"/>
      <c r="Y164" s="144"/>
      <c r="AA164" s="145"/>
      <c r="AR164" s="166"/>
      <c r="AT164" s="166"/>
      <c r="AU164" s="166"/>
      <c r="AY164" s="166"/>
      <c r="BK164" s="146"/>
    </row>
    <row r="165" spans="1:63" s="164" customFormat="1" ht="60" customHeight="1" x14ac:dyDescent="0.3">
      <c r="B165" s="21"/>
      <c r="C165" s="147">
        <f>C163+1</f>
        <v>38</v>
      </c>
      <c r="D165" s="147"/>
      <c r="E165" s="199"/>
      <c r="F165" s="313" t="s">
        <v>377</v>
      </c>
      <c r="G165" s="314" t="s">
        <v>159</v>
      </c>
      <c r="H165" s="314" t="s">
        <v>159</v>
      </c>
      <c r="I165" s="314" t="s">
        <v>159</v>
      </c>
      <c r="J165" s="122" t="s">
        <v>109</v>
      </c>
      <c r="K165" s="148">
        <v>1</v>
      </c>
      <c r="L165" s="308">
        <v>0</v>
      </c>
      <c r="M165" s="309"/>
      <c r="N165" s="303">
        <f>ROUND(L165*K165,2)</f>
        <v>0</v>
      </c>
      <c r="O165" s="304"/>
      <c r="P165" s="304"/>
      <c r="Q165" s="304"/>
      <c r="R165" s="22"/>
      <c r="T165" s="133"/>
      <c r="U165" s="28"/>
      <c r="V165" s="125"/>
      <c r="W165" s="125"/>
      <c r="X165" s="125"/>
      <c r="Y165" s="125"/>
      <c r="Z165" s="125"/>
      <c r="AA165" s="126"/>
      <c r="BE165" s="88"/>
      <c r="BF165" s="88"/>
      <c r="BG165" s="88"/>
      <c r="BH165" s="88"/>
      <c r="BI165" s="88"/>
      <c r="BK165" s="88"/>
    </row>
    <row r="166" spans="1:63" s="164" customFormat="1" ht="20.100000000000001" customHeight="1" x14ac:dyDescent="0.3">
      <c r="B166" s="21"/>
      <c r="C166" s="147">
        <f>C165+1</f>
        <v>39</v>
      </c>
      <c r="D166" s="147"/>
      <c r="E166" s="199"/>
      <c r="F166" s="310" t="s">
        <v>376</v>
      </c>
      <c r="G166" s="311" t="s">
        <v>160</v>
      </c>
      <c r="H166" s="311" t="s">
        <v>160</v>
      </c>
      <c r="I166" s="312" t="s">
        <v>160</v>
      </c>
      <c r="J166" s="122" t="s">
        <v>107</v>
      </c>
      <c r="K166" s="189">
        <v>20</v>
      </c>
      <c r="L166" s="315">
        <v>0</v>
      </c>
      <c r="M166" s="316"/>
      <c r="N166" s="303">
        <f t="shared" ref="N166:N168" si="11">ROUND(L166*K166,2)</f>
        <v>0</v>
      </c>
      <c r="O166" s="304"/>
      <c r="P166" s="304"/>
      <c r="Q166" s="304"/>
      <c r="R166" s="22"/>
      <c r="T166" s="133"/>
      <c r="U166" s="28"/>
      <c r="V166" s="125"/>
      <c r="W166" s="125"/>
      <c r="X166" s="125"/>
      <c r="Y166" s="125"/>
      <c r="Z166" s="125"/>
      <c r="AA166" s="126"/>
      <c r="BE166" s="88"/>
      <c r="BF166" s="88"/>
      <c r="BG166" s="88"/>
      <c r="BH166" s="88"/>
      <c r="BI166" s="88"/>
      <c r="BK166" s="88"/>
    </row>
    <row r="167" spans="1:63" s="168" customFormat="1" ht="20.100000000000001" customHeight="1" x14ac:dyDescent="0.3">
      <c r="B167" s="21"/>
      <c r="C167" s="147">
        <f>C166+1</f>
        <v>40</v>
      </c>
      <c r="D167" s="147"/>
      <c r="E167" s="200"/>
      <c r="F167" s="310" t="s">
        <v>263</v>
      </c>
      <c r="G167" s="311" t="s">
        <v>160</v>
      </c>
      <c r="H167" s="311" t="s">
        <v>160</v>
      </c>
      <c r="I167" s="312" t="s">
        <v>160</v>
      </c>
      <c r="J167" s="150" t="s">
        <v>107</v>
      </c>
      <c r="K167" s="189">
        <v>10</v>
      </c>
      <c r="L167" s="315">
        <v>0</v>
      </c>
      <c r="M167" s="316"/>
      <c r="N167" s="303">
        <f t="shared" ref="N167" si="12">ROUND(L167*K167,2)</f>
        <v>0</v>
      </c>
      <c r="O167" s="304"/>
      <c r="P167" s="304"/>
      <c r="Q167" s="304"/>
      <c r="R167" s="22"/>
      <c r="T167" s="133"/>
      <c r="U167" s="28"/>
      <c r="V167" s="125"/>
      <c r="W167" s="125"/>
      <c r="X167" s="125"/>
      <c r="Y167" s="125"/>
      <c r="Z167" s="125"/>
      <c r="AA167" s="126"/>
      <c r="BE167" s="88"/>
      <c r="BF167" s="88"/>
      <c r="BG167" s="88"/>
      <c r="BH167" s="88"/>
      <c r="BI167" s="88"/>
      <c r="BK167" s="88"/>
    </row>
    <row r="168" spans="1:63" s="164" customFormat="1" ht="30" customHeight="1" x14ac:dyDescent="0.3">
      <c r="B168" s="21"/>
      <c r="C168" s="147">
        <f>C167+1</f>
        <v>41</v>
      </c>
      <c r="D168" s="147"/>
      <c r="E168" s="200"/>
      <c r="F168" s="310" t="s">
        <v>247</v>
      </c>
      <c r="G168" s="311" t="s">
        <v>138</v>
      </c>
      <c r="H168" s="311" t="s">
        <v>138</v>
      </c>
      <c r="I168" s="312" t="s">
        <v>138</v>
      </c>
      <c r="J168" s="150" t="s">
        <v>107</v>
      </c>
      <c r="K168" s="148">
        <v>30</v>
      </c>
      <c r="L168" s="315">
        <v>0</v>
      </c>
      <c r="M168" s="316"/>
      <c r="N168" s="303">
        <f t="shared" si="11"/>
        <v>0</v>
      </c>
      <c r="O168" s="304"/>
      <c r="P168" s="304"/>
      <c r="Q168" s="304"/>
      <c r="R168" s="22"/>
      <c r="T168" s="133"/>
      <c r="U168" s="28"/>
      <c r="V168" s="125"/>
      <c r="W168" s="125"/>
      <c r="X168" s="125"/>
      <c r="Y168" s="125"/>
      <c r="Z168" s="125"/>
      <c r="AA168" s="126"/>
      <c r="BE168" s="88"/>
      <c r="BF168" s="88"/>
      <c r="BG168" s="88"/>
      <c r="BH168" s="88"/>
      <c r="BI168" s="88"/>
      <c r="BK168" s="88"/>
    </row>
    <row r="169" spans="1:63" s="164" customFormat="1" ht="24.95" customHeight="1" x14ac:dyDescent="0.35">
      <c r="B169" s="184"/>
      <c r="C169" s="141"/>
      <c r="D169" s="113" t="s">
        <v>430</v>
      </c>
      <c r="E169" s="113"/>
      <c r="F169" s="113"/>
      <c r="G169" s="113"/>
      <c r="H169" s="113"/>
      <c r="I169" s="113"/>
      <c r="J169" s="113"/>
      <c r="K169" s="113"/>
      <c r="L169" s="113"/>
      <c r="M169" s="113"/>
      <c r="N169" s="305">
        <f>N185+N183+N170+N181</f>
        <v>0</v>
      </c>
      <c r="O169" s="305"/>
      <c r="P169" s="305"/>
      <c r="Q169" s="305"/>
      <c r="R169" s="224"/>
    </row>
    <row r="170" spans="1:63" ht="20.100000000000001" customHeight="1" x14ac:dyDescent="0.3">
      <c r="A170" s="229"/>
      <c r="C170" s="252"/>
      <c r="D170" s="138" t="s">
        <v>431</v>
      </c>
      <c r="E170" s="138"/>
      <c r="F170" s="138"/>
      <c r="G170" s="138"/>
      <c r="H170" s="138"/>
      <c r="I170" s="138"/>
      <c r="J170" s="138"/>
      <c r="K170" s="138"/>
      <c r="L170" s="138"/>
      <c r="M170" s="138"/>
      <c r="N170" s="301">
        <f>SUM(N171:Q180)</f>
        <v>0</v>
      </c>
      <c r="O170" s="302"/>
      <c r="P170" s="302"/>
      <c r="Q170" s="302"/>
      <c r="R170" s="229"/>
    </row>
    <row r="171" spans="1:63" ht="75" customHeight="1" x14ac:dyDescent="0.3">
      <c r="A171" s="229"/>
      <c r="C171" s="188">
        <f>C168+1</f>
        <v>42</v>
      </c>
      <c r="D171" s="188"/>
      <c r="E171" s="200"/>
      <c r="F171" s="306" t="s">
        <v>433</v>
      </c>
      <c r="G171" s="307" t="s">
        <v>154</v>
      </c>
      <c r="H171" s="307" t="s">
        <v>154</v>
      </c>
      <c r="I171" s="307" t="s">
        <v>154</v>
      </c>
      <c r="J171" s="192" t="s">
        <v>109</v>
      </c>
      <c r="K171" s="189">
        <v>1</v>
      </c>
      <c r="L171" s="308">
        <v>0</v>
      </c>
      <c r="M171" s="309"/>
      <c r="N171" s="303">
        <f t="shared" ref="N171" si="13">ROUND(L171*K171,2)</f>
        <v>0</v>
      </c>
      <c r="O171" s="304"/>
      <c r="P171" s="304"/>
      <c r="Q171" s="304"/>
      <c r="R171" s="229"/>
    </row>
    <row r="172" spans="1:63" ht="7.5" customHeight="1" x14ac:dyDescent="0.3">
      <c r="A172" s="229"/>
      <c r="B172" s="240"/>
      <c r="C172" s="253"/>
      <c r="D172" s="253"/>
      <c r="E172" s="253"/>
      <c r="F172" s="253"/>
      <c r="G172" s="253"/>
      <c r="H172" s="253"/>
      <c r="I172" s="253"/>
      <c r="J172" s="253"/>
      <c r="K172" s="253"/>
      <c r="L172" s="253"/>
      <c r="M172" s="253"/>
      <c r="N172" s="253"/>
      <c r="O172" s="253"/>
      <c r="P172" s="253"/>
      <c r="Q172" s="253"/>
      <c r="R172" s="136"/>
    </row>
  </sheetData>
  <sheetProtection algorithmName="SHA-512" hashValue="+Yt+aCPYp6m3VhFr5pDCI7KDhHp3umLVSzcumnvCR8V4eTN09j7OcarZjS6OnE9zM2dgJ2ZA6kAQ5G/kt/FXiw==" saltValue="uld5qhrH9Cdw7mIQlE94tQ==" spinCount="100000" sheet="1" objects="1" scenarios="1"/>
  <mergeCells count="202">
    <mergeCell ref="N164:Q164"/>
    <mergeCell ref="F165:I165"/>
    <mergeCell ref="N165:Q165"/>
    <mergeCell ref="F166:I166"/>
    <mergeCell ref="N166:Q166"/>
    <mergeCell ref="F168:I168"/>
    <mergeCell ref="N168:Q168"/>
    <mergeCell ref="F167:I167"/>
    <mergeCell ref="N167:Q167"/>
    <mergeCell ref="L165:M165"/>
    <mergeCell ref="L166:M166"/>
    <mergeCell ref="L167:M167"/>
    <mergeCell ref="L168:M168"/>
    <mergeCell ref="N162:Q162"/>
    <mergeCell ref="F163:I163"/>
    <mergeCell ref="N163:Q163"/>
    <mergeCell ref="L163:M163"/>
    <mergeCell ref="F159:I159"/>
    <mergeCell ref="N159:Q159"/>
    <mergeCell ref="L159:M159"/>
    <mergeCell ref="F161:I161"/>
    <mergeCell ref="L161:M161"/>
    <mergeCell ref="N161:Q161"/>
    <mergeCell ref="N160:Q160"/>
    <mergeCell ref="N145:Q145"/>
    <mergeCell ref="F158:I158"/>
    <mergeCell ref="N158:Q158"/>
    <mergeCell ref="L158:M158"/>
    <mergeCell ref="F152:I152"/>
    <mergeCell ref="N152:Q152"/>
    <mergeCell ref="F153:I153"/>
    <mergeCell ref="N153:Q153"/>
    <mergeCell ref="F154:I154"/>
    <mergeCell ref="N154:Q154"/>
    <mergeCell ref="L152:M152"/>
    <mergeCell ref="L154:M154"/>
    <mergeCell ref="F146:I146"/>
    <mergeCell ref="L146:M146"/>
    <mergeCell ref="N146:Q146"/>
    <mergeCell ref="F155:I155"/>
    <mergeCell ref="L155:M155"/>
    <mergeCell ref="N155:Q155"/>
    <mergeCell ref="F157:I157"/>
    <mergeCell ref="N157:Q157"/>
    <mergeCell ref="F156:I156"/>
    <mergeCell ref="N156:Q156"/>
    <mergeCell ref="L157:M157"/>
    <mergeCell ref="F147:I147"/>
    <mergeCell ref="F141:I141"/>
    <mergeCell ref="N141:Q141"/>
    <mergeCell ref="F142:I142"/>
    <mergeCell ref="N142:Q142"/>
    <mergeCell ref="F144:I144"/>
    <mergeCell ref="L144:M144"/>
    <mergeCell ref="N144:Q144"/>
    <mergeCell ref="F143:I143"/>
    <mergeCell ref="N143:Q143"/>
    <mergeCell ref="L141:M141"/>
    <mergeCell ref="L142:M142"/>
    <mergeCell ref="F136:I136"/>
    <mergeCell ref="L136:M136"/>
    <mergeCell ref="N136:Q136"/>
    <mergeCell ref="N137:Q137"/>
    <mergeCell ref="F138:I138"/>
    <mergeCell ref="L138:M138"/>
    <mergeCell ref="N138:Q138"/>
    <mergeCell ref="N139:Q139"/>
    <mergeCell ref="F140:I140"/>
    <mergeCell ref="N140:Q140"/>
    <mergeCell ref="L140:M140"/>
    <mergeCell ref="F129:I129"/>
    <mergeCell ref="N129:Q129"/>
    <mergeCell ref="N133:Q133"/>
    <mergeCell ref="F134:I134"/>
    <mergeCell ref="L134:M134"/>
    <mergeCell ref="N134:Q134"/>
    <mergeCell ref="F135:I135"/>
    <mergeCell ref="L135:M135"/>
    <mergeCell ref="N135:Q135"/>
    <mergeCell ref="L129:M129"/>
    <mergeCell ref="N130:Q130"/>
    <mergeCell ref="F131:I131"/>
    <mergeCell ref="L131:M131"/>
    <mergeCell ref="N131:Q131"/>
    <mergeCell ref="F132:I132"/>
    <mergeCell ref="L132:M132"/>
    <mergeCell ref="N132:Q132"/>
    <mergeCell ref="N125:Q125"/>
    <mergeCell ref="F126:I126"/>
    <mergeCell ref="L126:M126"/>
    <mergeCell ref="N126:Q126"/>
    <mergeCell ref="F127:I127"/>
    <mergeCell ref="L127:M127"/>
    <mergeCell ref="N127:Q127"/>
    <mergeCell ref="F128:I128"/>
    <mergeCell ref="N128:Q128"/>
    <mergeCell ref="L128:M128"/>
    <mergeCell ref="F117:I117"/>
    <mergeCell ref="N117:Q117"/>
    <mergeCell ref="F118:I118"/>
    <mergeCell ref="N118:Q118"/>
    <mergeCell ref="F119:I119"/>
    <mergeCell ref="L119:M119"/>
    <mergeCell ref="N119:Q119"/>
    <mergeCell ref="L117:M117"/>
    <mergeCell ref="L118:M118"/>
    <mergeCell ref="N114:Q114"/>
    <mergeCell ref="F115:I115"/>
    <mergeCell ref="N115:Q115"/>
    <mergeCell ref="F116:I116"/>
    <mergeCell ref="L116:M116"/>
    <mergeCell ref="N90:Q90"/>
    <mergeCell ref="N91:Q91"/>
    <mergeCell ref="L94:Q94"/>
    <mergeCell ref="C100:Q100"/>
    <mergeCell ref="F102:P102"/>
    <mergeCell ref="F103:P103"/>
    <mergeCell ref="F104:P104"/>
    <mergeCell ref="M106:P106"/>
    <mergeCell ref="M108:Q108"/>
    <mergeCell ref="M109:Q109"/>
    <mergeCell ref="F111:I111"/>
    <mergeCell ref="L111:M111"/>
    <mergeCell ref="N111:Q111"/>
    <mergeCell ref="N112:Q112"/>
    <mergeCell ref="N113:Q113"/>
    <mergeCell ref="N116:Q116"/>
    <mergeCell ref="L115:M115"/>
    <mergeCell ref="M83:Q83"/>
    <mergeCell ref="M84:Q84"/>
    <mergeCell ref="C86:G86"/>
    <mergeCell ref="N86:Q86"/>
    <mergeCell ref="N88:Q88"/>
    <mergeCell ref="N89:Q89"/>
    <mergeCell ref="L35:P35"/>
    <mergeCell ref="C75:Q75"/>
    <mergeCell ref="F77:P77"/>
    <mergeCell ref="F78:P78"/>
    <mergeCell ref="F79:P79"/>
    <mergeCell ref="M81:P81"/>
    <mergeCell ref="O13:P13"/>
    <mergeCell ref="O15:P15"/>
    <mergeCell ref="H31:J31"/>
    <mergeCell ref="M31:P31"/>
    <mergeCell ref="H32:J32"/>
    <mergeCell ref="M32:P32"/>
    <mergeCell ref="H33:J33"/>
    <mergeCell ref="M33:P33"/>
    <mergeCell ref="M25:P25"/>
    <mergeCell ref="M27:P27"/>
    <mergeCell ref="H29:J29"/>
    <mergeCell ref="M29:P29"/>
    <mergeCell ref="H30:J30"/>
    <mergeCell ref="M30:P30"/>
    <mergeCell ref="N122:Q122"/>
    <mergeCell ref="F123:I123"/>
    <mergeCell ref="L123:M123"/>
    <mergeCell ref="N123:Q123"/>
    <mergeCell ref="L122:M122"/>
    <mergeCell ref="N124:Q124"/>
    <mergeCell ref="H1:K1"/>
    <mergeCell ref="C2:Q2"/>
    <mergeCell ref="S2:AC2"/>
    <mergeCell ref="C4:Q4"/>
    <mergeCell ref="F6:P6"/>
    <mergeCell ref="F7:P7"/>
    <mergeCell ref="F120:I120"/>
    <mergeCell ref="N120:Q120"/>
    <mergeCell ref="E16:L16"/>
    <mergeCell ref="O16:P16"/>
    <mergeCell ref="O18:P18"/>
    <mergeCell ref="O19:P19"/>
    <mergeCell ref="O21:P21"/>
    <mergeCell ref="O22:P22"/>
    <mergeCell ref="F8:P8"/>
    <mergeCell ref="F10:L10"/>
    <mergeCell ref="O10:P10"/>
    <mergeCell ref="O12:P12"/>
    <mergeCell ref="N169:Q169"/>
    <mergeCell ref="N170:Q170"/>
    <mergeCell ref="F171:I171"/>
    <mergeCell ref="L171:M171"/>
    <mergeCell ref="N171:Q171"/>
    <mergeCell ref="N92:Q92"/>
    <mergeCell ref="L147:M147"/>
    <mergeCell ref="N147:Q147"/>
    <mergeCell ref="L120:M120"/>
    <mergeCell ref="L143:M143"/>
    <mergeCell ref="L153:M153"/>
    <mergeCell ref="L156:M156"/>
    <mergeCell ref="F150:I150"/>
    <mergeCell ref="N150:Q150"/>
    <mergeCell ref="F151:I151"/>
    <mergeCell ref="L151:M151"/>
    <mergeCell ref="N151:Q151"/>
    <mergeCell ref="L150:M150"/>
    <mergeCell ref="N148:Q148"/>
    <mergeCell ref="N149:Q149"/>
    <mergeCell ref="F121:I121"/>
    <mergeCell ref="L121:M121"/>
    <mergeCell ref="N121:Q121"/>
    <mergeCell ref="F122:I122"/>
  </mergeCells>
  <hyperlinks>
    <hyperlink ref="F1:G1" location="C2" tooltip="Krycí list rozpočtu" display="1) Krycí list rozpočtu" xr:uid="{00000000-0004-0000-0200-000000000000}"/>
    <hyperlink ref="H1:K1" location="'SO02'!C93" tooltip="Rekapitulace rozpočtu" display="2) Rekapitulace rozpočtu" xr:uid="{00000000-0004-0000-0200-000001000000}"/>
    <hyperlink ref="L1" location="'SO02'!C115" tooltip="Rozpočet" display="3) Rozpočet" xr:uid="{00000000-0004-0000-0200-000002000000}"/>
    <hyperlink ref="S1:T1" location="'Rekapitulace stavby'!C2" tooltip="Rekapitulace stavby" display="Rekapitulace stavby" xr:uid="{00000000-0004-0000-0200-000003000000}"/>
    <hyperlink ref="F1" location="'SO02'!C4" tooltip="Krycí list rozpočtu" display="1) Krycí list rozpočtu" xr:uid="{9D28D1E4-B1DD-4017-A75B-351AB8C5CDF8}"/>
    <hyperlink ref="S1" location="Rekapitulace!C4" tooltip="Rekapitulace stavby" display="Rekapitulace stavby" xr:uid="{47082187-1F24-4AA6-B893-DA42E518B0E5}"/>
  </hyperlinks>
  <pageMargins left="0.59055118110236227" right="0.59055118110236227" top="0.59055118110236227" bottom="0.59055118110236227" header="0" footer="0"/>
  <pageSetup paperSize="9" fitToWidth="2" fitToHeight="9" orientation="portrait" blackAndWhite="1" r:id="rId1"/>
  <headerFooter alignWithMargins="0"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4">
    <pageSetUpPr fitToPage="1"/>
  </sheetPr>
  <dimension ref="A1:BK172"/>
  <sheetViews>
    <sheetView showGridLines="0" zoomScale="115" zoomScaleNormal="115" workbookViewId="0">
      <pane ySplit="1" topLeftCell="A2" activePane="bottomLeft" state="frozenSplit"/>
      <selection activeCell="F151" sqref="F151:I151"/>
      <selection pane="bottomLeft" activeCell="O10" sqref="O10:P10"/>
    </sheetView>
  </sheetViews>
  <sheetFormatPr defaultColWidth="10.5" defaultRowHeight="14.25" customHeight="1" x14ac:dyDescent="0.3"/>
  <cols>
    <col min="1" max="1" width="8.33203125" style="155" customWidth="1"/>
    <col min="2" max="2" width="1.6640625" style="155" customWidth="1"/>
    <col min="3" max="3" width="4.1640625" style="155" customWidth="1"/>
    <col min="4" max="4" width="4.33203125" style="155" customWidth="1"/>
    <col min="5" max="5" width="17.1640625" style="155" customWidth="1"/>
    <col min="6" max="7" width="11.1640625" style="155" customWidth="1"/>
    <col min="8" max="8" width="12.5" style="155" customWidth="1"/>
    <col min="9" max="9" width="7" style="155" customWidth="1"/>
    <col min="10" max="10" width="5.1640625" style="155" customWidth="1"/>
    <col min="11" max="11" width="11.5" style="155" customWidth="1"/>
    <col min="12" max="12" width="12" style="155" customWidth="1"/>
    <col min="13" max="14" width="6" style="155" customWidth="1"/>
    <col min="15" max="15" width="2" style="155" customWidth="1"/>
    <col min="16" max="16" width="12.5" style="155" customWidth="1"/>
    <col min="17" max="17" width="4.1640625" style="155" customWidth="1"/>
    <col min="18" max="18" width="1.6640625" style="155" customWidth="1"/>
    <col min="19" max="19" width="8.1640625" style="155" customWidth="1"/>
    <col min="20" max="20" width="29.6640625" style="155" hidden="1" customWidth="1"/>
    <col min="21" max="21" width="16.33203125" style="155" hidden="1" customWidth="1"/>
    <col min="22" max="22" width="12.33203125" style="155" hidden="1" customWidth="1"/>
    <col min="23" max="23" width="16.33203125" style="155" hidden="1" customWidth="1"/>
    <col min="24" max="24" width="12.1640625" style="155" hidden="1" customWidth="1"/>
    <col min="25" max="25" width="15" style="155" hidden="1" customWidth="1"/>
    <col min="26" max="26" width="11" style="155" hidden="1" customWidth="1"/>
    <col min="27" max="27" width="15" style="155" hidden="1" customWidth="1"/>
    <col min="28" max="28" width="16.33203125" style="155" hidden="1" customWidth="1"/>
    <col min="29" max="29" width="11" style="155" customWidth="1"/>
    <col min="30" max="30" width="15" style="155" customWidth="1"/>
    <col min="31" max="31" width="16.33203125" style="155" customWidth="1"/>
    <col min="32" max="42" width="10.5" style="155" customWidth="1"/>
    <col min="43" max="43" width="15.83203125" style="155" customWidth="1"/>
    <col min="44" max="53" width="10.5" style="155" customWidth="1"/>
    <col min="54" max="54" width="6.5" style="155" customWidth="1"/>
    <col min="55" max="55" width="11.33203125" style="155" customWidth="1"/>
    <col min="56" max="56" width="5.83203125" style="155" customWidth="1"/>
    <col min="57" max="57" width="8" style="155" customWidth="1"/>
    <col min="58" max="58" width="9.1640625" style="155" customWidth="1"/>
    <col min="59" max="59" width="10.33203125" style="155" customWidth="1"/>
    <col min="60" max="60" width="9.6640625" style="155" customWidth="1"/>
    <col min="61" max="61" width="12.5" style="155" customWidth="1"/>
    <col min="62" max="62" width="11.6640625" style="155" customWidth="1"/>
    <col min="63" max="63" width="16.6640625" style="155" customWidth="1"/>
    <col min="64" max="64" width="6.6640625" style="155" customWidth="1"/>
    <col min="65" max="74" width="10.5" style="155" customWidth="1"/>
    <col min="75" max="16384" width="10.5" style="155"/>
  </cols>
  <sheetData>
    <row r="1" spans="2:46" s="5" customFormat="1" ht="22.5" customHeight="1" x14ac:dyDescent="0.3">
      <c r="B1" s="2"/>
      <c r="C1" s="2"/>
      <c r="D1" s="3" t="s">
        <v>0</v>
      </c>
      <c r="E1" s="2"/>
      <c r="F1" s="4" t="s">
        <v>116</v>
      </c>
      <c r="G1" s="4"/>
      <c r="H1" s="328" t="s">
        <v>117</v>
      </c>
      <c r="I1" s="328"/>
      <c r="J1" s="328"/>
      <c r="K1" s="328"/>
      <c r="L1" s="4" t="s">
        <v>118</v>
      </c>
      <c r="M1" s="2"/>
      <c r="N1" s="2"/>
      <c r="O1" s="3" t="s">
        <v>80</v>
      </c>
      <c r="P1" s="2"/>
      <c r="Q1" s="2"/>
      <c r="R1" s="2"/>
      <c r="S1" s="4" t="s">
        <v>119</v>
      </c>
      <c r="T1" s="4"/>
    </row>
    <row r="2" spans="2:46" ht="37.5" customHeight="1" x14ac:dyDescent="0.3">
      <c r="C2" s="32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S2" s="269" t="s">
        <v>3</v>
      </c>
      <c r="T2" s="270"/>
      <c r="U2" s="270"/>
      <c r="V2" s="270"/>
      <c r="W2" s="270"/>
      <c r="X2" s="270"/>
      <c r="Y2" s="270"/>
      <c r="Z2" s="270"/>
      <c r="AA2" s="270"/>
      <c r="AB2" s="270"/>
      <c r="AC2" s="270"/>
      <c r="AT2" s="155" t="s">
        <v>71</v>
      </c>
    </row>
    <row r="3" spans="2:46" ht="7.5" customHeight="1" x14ac:dyDescent="0.3"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10"/>
      <c r="AT3" s="155" t="s">
        <v>70</v>
      </c>
    </row>
    <row r="4" spans="2:46" ht="37.5" customHeight="1" x14ac:dyDescent="0.3">
      <c r="B4" s="11"/>
      <c r="C4" s="291" t="s">
        <v>81</v>
      </c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270"/>
      <c r="Q4" s="270"/>
      <c r="R4" s="12"/>
      <c r="T4" s="13" t="s">
        <v>8</v>
      </c>
      <c r="AT4" s="155" t="s">
        <v>2</v>
      </c>
    </row>
    <row r="5" spans="2:46" ht="7.5" customHeight="1" x14ac:dyDescent="0.3">
      <c r="B5" s="11"/>
      <c r="R5" s="12"/>
    </row>
    <row r="6" spans="2:46" ht="26.25" customHeight="1" x14ac:dyDescent="0.3">
      <c r="B6" s="11"/>
      <c r="D6" s="18" t="s">
        <v>12</v>
      </c>
      <c r="F6" s="321" t="str">
        <f>Rekapitulace!$K$6</f>
        <v>Instalace FVE pro vlastní spotřebu elektřiny ve společnosti ČEPRO, a.s. v areálu Hněvice</v>
      </c>
      <c r="G6" s="270"/>
      <c r="H6" s="270"/>
      <c r="I6" s="270"/>
      <c r="J6" s="270"/>
      <c r="K6" s="270"/>
      <c r="L6" s="270"/>
      <c r="M6" s="270"/>
      <c r="N6" s="270"/>
      <c r="O6" s="270"/>
      <c r="P6" s="270"/>
      <c r="R6" s="12"/>
    </row>
    <row r="7" spans="2:46" ht="26.25" customHeight="1" x14ac:dyDescent="0.3">
      <c r="B7" s="11"/>
      <c r="D7" s="18" t="s">
        <v>82</v>
      </c>
      <c r="F7" s="321" t="str">
        <f>Rekapitulace!J90</f>
        <v>SO 03 - Instalace FVE 3 o výkonu 83,64 kWp na střeše budovy "118 - Garáže"</v>
      </c>
      <c r="G7" s="270"/>
      <c r="H7" s="270"/>
      <c r="I7" s="270"/>
      <c r="J7" s="270"/>
      <c r="K7" s="270"/>
      <c r="L7" s="270"/>
      <c r="M7" s="270"/>
      <c r="N7" s="270"/>
      <c r="O7" s="270"/>
      <c r="P7" s="270"/>
      <c r="R7" s="12"/>
    </row>
    <row r="8" spans="2:46" s="154" customFormat="1" ht="33.75" customHeight="1" x14ac:dyDescent="0.3">
      <c r="B8" s="21"/>
      <c r="D8" s="17" t="s">
        <v>83</v>
      </c>
      <c r="F8" s="288" t="s">
        <v>331</v>
      </c>
      <c r="G8" s="267"/>
      <c r="H8" s="267"/>
      <c r="I8" s="267"/>
      <c r="J8" s="267"/>
      <c r="K8" s="267"/>
      <c r="L8" s="267"/>
      <c r="M8" s="267"/>
      <c r="N8" s="267"/>
      <c r="O8" s="267"/>
      <c r="P8" s="267"/>
      <c r="R8" s="22"/>
    </row>
    <row r="9" spans="2:46" s="154" customFormat="1" ht="15" customHeight="1" x14ac:dyDescent="0.3">
      <c r="B9" s="21"/>
      <c r="D9" s="18" t="s">
        <v>13</v>
      </c>
      <c r="F9" s="156"/>
      <c r="M9" s="18" t="s">
        <v>14</v>
      </c>
      <c r="O9" s="156"/>
      <c r="R9" s="22"/>
    </row>
    <row r="10" spans="2:46" s="154" customFormat="1" ht="15" customHeight="1" x14ac:dyDescent="0.3">
      <c r="B10" s="21"/>
      <c r="D10" s="18" t="s">
        <v>15</v>
      </c>
      <c r="F10" s="287" t="str">
        <f>Rekapitulace!L80</f>
        <v>Areál skladu ČEPRO, a.s. - Hněvice 62, 411 08 Štětí, Hněvice</v>
      </c>
      <c r="G10" s="287"/>
      <c r="H10" s="287"/>
      <c r="I10" s="287"/>
      <c r="J10" s="287"/>
      <c r="K10" s="287"/>
      <c r="L10" s="287"/>
      <c r="M10" s="18" t="s">
        <v>16</v>
      </c>
      <c r="O10" s="322">
        <f>Rekapitulace!$AN$8</f>
        <v>44105</v>
      </c>
      <c r="P10" s="322"/>
      <c r="R10" s="22"/>
    </row>
    <row r="11" spans="2:46" s="154" customFormat="1" ht="12" customHeight="1" x14ac:dyDescent="0.3">
      <c r="B11" s="21"/>
      <c r="R11" s="22"/>
    </row>
    <row r="12" spans="2:46" s="154" customFormat="1" ht="15" customHeight="1" x14ac:dyDescent="0.3">
      <c r="B12" s="21"/>
      <c r="D12" s="18" t="s">
        <v>17</v>
      </c>
      <c r="M12" s="18" t="s">
        <v>18</v>
      </c>
      <c r="O12" s="287">
        <f>IF(Rekapitulace!$AN$10="","",Rekapitulace!$AN$10)</f>
        <v>60193531</v>
      </c>
      <c r="P12" s="267"/>
      <c r="R12" s="22"/>
    </row>
    <row r="13" spans="2:46" s="154" customFormat="1" ht="18.75" customHeight="1" x14ac:dyDescent="0.3">
      <c r="B13" s="21"/>
      <c r="E13" s="156" t="str">
        <f>IF(Rekapitulace!$E$11="","",Rekapitulace!$E$11)</f>
        <v>ČEPRO, a.s., Dělnická 213/12, Holešovice, 170 00 Praha 7</v>
      </c>
      <c r="M13" s="18" t="s">
        <v>19</v>
      </c>
      <c r="O13" s="287" t="str">
        <f>IF(Rekapitulace!$AN$11="","",Rekapitulace!$AN$11)</f>
        <v>CZ60193531</v>
      </c>
      <c r="P13" s="267"/>
      <c r="R13" s="22"/>
    </row>
    <row r="14" spans="2:46" s="154" customFormat="1" ht="7.5" customHeight="1" x14ac:dyDescent="0.3">
      <c r="B14" s="21"/>
      <c r="R14" s="22"/>
    </row>
    <row r="15" spans="2:46" s="154" customFormat="1" ht="15" customHeight="1" x14ac:dyDescent="0.3">
      <c r="B15" s="21"/>
      <c r="D15" s="18" t="s">
        <v>20</v>
      </c>
      <c r="M15" s="18" t="s">
        <v>18</v>
      </c>
      <c r="O15" s="318" t="str">
        <f>IF(Rekapitulace!$AN$13="","",Rekapitulace!$AN$13)</f>
        <v>Vyplň údaj</v>
      </c>
      <c r="P15" s="265"/>
      <c r="R15" s="22"/>
    </row>
    <row r="16" spans="2:46" s="154" customFormat="1" ht="18.75" customHeight="1" x14ac:dyDescent="0.3">
      <c r="B16" s="21"/>
      <c r="E16" s="318" t="str">
        <f>IF(Rekapitulace!$E$14="","",Rekapitulace!$E$14)</f>
        <v>Vyplň údaj</v>
      </c>
      <c r="F16" s="265"/>
      <c r="G16" s="265"/>
      <c r="H16" s="265"/>
      <c r="I16" s="265"/>
      <c r="J16" s="265"/>
      <c r="K16" s="265"/>
      <c r="L16" s="265"/>
      <c r="M16" s="18" t="s">
        <v>19</v>
      </c>
      <c r="O16" s="318" t="str">
        <f>IF(Rekapitulace!$AN$14="","",Rekapitulace!$AN$14)</f>
        <v>Vyplň údaj</v>
      </c>
      <c r="P16" s="265"/>
      <c r="R16" s="22"/>
    </row>
    <row r="17" spans="2:18" s="154" customFormat="1" ht="7.5" customHeight="1" x14ac:dyDescent="0.3">
      <c r="B17" s="21"/>
      <c r="R17" s="22"/>
    </row>
    <row r="18" spans="2:18" s="154" customFormat="1" ht="15" customHeight="1" x14ac:dyDescent="0.3">
      <c r="B18" s="21"/>
      <c r="D18" s="18" t="s">
        <v>22</v>
      </c>
      <c r="M18" s="18" t="s">
        <v>18</v>
      </c>
      <c r="O18" s="287" t="str">
        <f>IF(Rekapitulace!$AN$16="","",Rekapitulace!$AN$16)</f>
        <v>04083351</v>
      </c>
      <c r="P18" s="267"/>
      <c r="R18" s="22"/>
    </row>
    <row r="19" spans="2:18" s="154" customFormat="1" ht="18.75" customHeight="1" x14ac:dyDescent="0.3">
      <c r="B19" s="21"/>
      <c r="E19" s="156" t="str">
        <f>IF(Rekapitulace!$E$17="","",Rekapitulace!$E$17)</f>
        <v>YOUNG4ENERGY s.r.o.</v>
      </c>
      <c r="M19" s="18" t="s">
        <v>19</v>
      </c>
      <c r="O19" s="287" t="str">
        <f>IF(Rekapitulace!$AN$17="","",Rekapitulace!$AN$17)</f>
        <v>CZ04083351</v>
      </c>
      <c r="P19" s="267"/>
      <c r="R19" s="22"/>
    </row>
    <row r="20" spans="2:18" s="154" customFormat="1" ht="7.5" customHeight="1" x14ac:dyDescent="0.3">
      <c r="B20" s="21"/>
      <c r="R20" s="22"/>
    </row>
    <row r="21" spans="2:18" s="154" customFormat="1" ht="15" customHeight="1" x14ac:dyDescent="0.3">
      <c r="B21" s="21"/>
      <c r="D21" s="18" t="s">
        <v>23</v>
      </c>
      <c r="M21" s="18" t="s">
        <v>18</v>
      </c>
      <c r="O21" s="287" t="str">
        <f>IF(Rekapitulace!$AN$19="","",Rekapitulace!$AN$19)</f>
        <v>04083351</v>
      </c>
      <c r="P21" s="267"/>
      <c r="R21" s="22"/>
    </row>
    <row r="22" spans="2:18" s="154" customFormat="1" ht="18.75" customHeight="1" x14ac:dyDescent="0.3">
      <c r="B22" s="21"/>
      <c r="E22" s="156" t="str">
        <f>IF(Rekapitulace!$E$20="","",Rekapitulace!$E$20)</f>
        <v>YOUNG4ENERGY s.r.o.</v>
      </c>
      <c r="M22" s="18" t="s">
        <v>19</v>
      </c>
      <c r="O22" s="287" t="str">
        <f>IF(Rekapitulace!$AN$20="","",Rekapitulace!$AN$20)</f>
        <v>CZ04083351</v>
      </c>
      <c r="P22" s="267"/>
      <c r="R22" s="22"/>
    </row>
    <row r="23" spans="2:18" s="154" customFormat="1" ht="7.5" customHeight="1" x14ac:dyDescent="0.3">
      <c r="B23" s="21"/>
      <c r="R23" s="22"/>
    </row>
    <row r="24" spans="2:18" s="154" customFormat="1" ht="7.5" customHeight="1" x14ac:dyDescent="0.3">
      <c r="B24" s="21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R24" s="22"/>
    </row>
    <row r="25" spans="2:18" s="154" customFormat="1" ht="15" customHeight="1" x14ac:dyDescent="0.3">
      <c r="B25" s="21"/>
      <c r="D25" s="76" t="s">
        <v>84</v>
      </c>
      <c r="M25" s="298">
        <f>$N$88</f>
        <v>0</v>
      </c>
      <c r="N25" s="267"/>
      <c r="O25" s="267"/>
      <c r="P25" s="267"/>
      <c r="R25" s="22"/>
    </row>
    <row r="26" spans="2:18" s="154" customFormat="1" ht="7.5" customHeight="1" x14ac:dyDescent="0.3">
      <c r="B26" s="21"/>
      <c r="R26" s="22"/>
    </row>
    <row r="27" spans="2:18" s="154" customFormat="1" ht="26.25" customHeight="1" x14ac:dyDescent="0.3">
      <c r="B27" s="21"/>
      <c r="D27" s="96" t="s">
        <v>26</v>
      </c>
      <c r="M27" s="319">
        <f>ROUND($M$25,2)</f>
        <v>0</v>
      </c>
      <c r="N27" s="267"/>
      <c r="O27" s="267"/>
      <c r="P27" s="267"/>
      <c r="R27" s="22"/>
    </row>
    <row r="28" spans="2:18" s="154" customFormat="1" ht="7.5" customHeight="1" x14ac:dyDescent="0.3">
      <c r="B28" s="21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R28" s="22"/>
    </row>
    <row r="29" spans="2:18" s="154" customFormat="1" ht="15" customHeight="1" x14ac:dyDescent="0.3">
      <c r="B29" s="21"/>
      <c r="D29" s="152" t="s">
        <v>27</v>
      </c>
      <c r="E29" s="152" t="s">
        <v>28</v>
      </c>
      <c r="F29" s="153">
        <v>0.21</v>
      </c>
      <c r="G29" s="97" t="s">
        <v>29</v>
      </c>
      <c r="H29" s="317">
        <f>M27</f>
        <v>0</v>
      </c>
      <c r="I29" s="267"/>
      <c r="J29" s="267"/>
      <c r="M29" s="317">
        <f>(H29)*$F$29</f>
        <v>0</v>
      </c>
      <c r="N29" s="267"/>
      <c r="O29" s="267"/>
      <c r="P29" s="267"/>
      <c r="R29" s="22"/>
    </row>
    <row r="30" spans="2:18" s="154" customFormat="1" ht="15" customHeight="1" x14ac:dyDescent="0.3">
      <c r="B30" s="21"/>
      <c r="E30" s="152" t="s">
        <v>30</v>
      </c>
      <c r="F30" s="153">
        <v>0.15</v>
      </c>
      <c r="G30" s="97" t="s">
        <v>29</v>
      </c>
      <c r="H30" s="317">
        <f>(SUM($BF$93:$BF$93)+SUM($BF$112:$BF$168))</f>
        <v>0</v>
      </c>
      <c r="I30" s="267"/>
      <c r="J30" s="267"/>
      <c r="M30" s="317">
        <f>(SUM($BF$93:$BF$93)+SUM($BF$112:$BF$168))*$F$30</f>
        <v>0</v>
      </c>
      <c r="N30" s="267"/>
      <c r="O30" s="267"/>
      <c r="P30" s="267"/>
      <c r="R30" s="22"/>
    </row>
    <row r="31" spans="2:18" s="154" customFormat="1" ht="15" hidden="1" customHeight="1" x14ac:dyDescent="0.3">
      <c r="B31" s="21"/>
      <c r="E31" s="152" t="s">
        <v>31</v>
      </c>
      <c r="F31" s="153">
        <v>0.21</v>
      </c>
      <c r="G31" s="97" t="s">
        <v>29</v>
      </c>
      <c r="H31" s="317">
        <f>(SUM($BG$93:$BG$93)+SUM($BG$112:$BG$168))</f>
        <v>0</v>
      </c>
      <c r="I31" s="267"/>
      <c r="J31" s="267"/>
      <c r="M31" s="317">
        <v>0</v>
      </c>
      <c r="N31" s="267"/>
      <c r="O31" s="267"/>
      <c r="P31" s="267"/>
      <c r="R31" s="22"/>
    </row>
    <row r="32" spans="2:18" s="154" customFormat="1" ht="15" hidden="1" customHeight="1" x14ac:dyDescent="0.3">
      <c r="B32" s="21"/>
      <c r="E32" s="152" t="s">
        <v>32</v>
      </c>
      <c r="F32" s="153">
        <v>0.15</v>
      </c>
      <c r="G32" s="97" t="s">
        <v>29</v>
      </c>
      <c r="H32" s="317">
        <f>(SUM($BH$93:$BH$93)+SUM($BH$112:$BH$168))</f>
        <v>0</v>
      </c>
      <c r="I32" s="267"/>
      <c r="J32" s="267"/>
      <c r="M32" s="317">
        <v>0</v>
      </c>
      <c r="N32" s="267"/>
      <c r="O32" s="267"/>
      <c r="P32" s="267"/>
      <c r="R32" s="22"/>
    </row>
    <row r="33" spans="2:18" s="154" customFormat="1" ht="15" hidden="1" customHeight="1" x14ac:dyDescent="0.3">
      <c r="B33" s="21"/>
      <c r="E33" s="152" t="s">
        <v>33</v>
      </c>
      <c r="F33" s="153">
        <v>0</v>
      </c>
      <c r="G33" s="97" t="s">
        <v>29</v>
      </c>
      <c r="H33" s="317">
        <f>(SUM($BI$93:$BI$93)+SUM($BI$112:$BI$168))</f>
        <v>0</v>
      </c>
      <c r="I33" s="267"/>
      <c r="J33" s="267"/>
      <c r="M33" s="317">
        <v>0</v>
      </c>
      <c r="N33" s="267"/>
      <c r="O33" s="267"/>
      <c r="P33" s="267"/>
      <c r="R33" s="22"/>
    </row>
    <row r="34" spans="2:18" s="154" customFormat="1" ht="7.5" customHeight="1" x14ac:dyDescent="0.3">
      <c r="B34" s="21"/>
      <c r="R34" s="22"/>
    </row>
    <row r="35" spans="2:18" s="154" customFormat="1" ht="26.25" customHeight="1" x14ac:dyDescent="0.3">
      <c r="B35" s="21"/>
      <c r="C35" s="160"/>
      <c r="D35" s="31" t="s">
        <v>34</v>
      </c>
      <c r="E35" s="157"/>
      <c r="F35" s="157"/>
      <c r="G35" s="98" t="s">
        <v>35</v>
      </c>
      <c r="H35" s="33" t="s">
        <v>36</v>
      </c>
      <c r="I35" s="157"/>
      <c r="J35" s="157"/>
      <c r="K35" s="157"/>
      <c r="L35" s="290">
        <f>ROUND(SUM($M$27:$M$33),2)</f>
        <v>0</v>
      </c>
      <c r="M35" s="274"/>
      <c r="N35" s="274"/>
      <c r="O35" s="274"/>
      <c r="P35" s="276"/>
      <c r="Q35" s="160"/>
      <c r="R35" s="22"/>
    </row>
    <row r="36" spans="2:18" s="154" customFormat="1" ht="15" customHeight="1" x14ac:dyDescent="0.3">
      <c r="B36" s="21"/>
      <c r="R36" s="22"/>
    </row>
    <row r="37" spans="2:18" s="154" customFormat="1" ht="15" customHeight="1" x14ac:dyDescent="0.3">
      <c r="B37" s="21"/>
      <c r="R37" s="22"/>
    </row>
    <row r="38" spans="2:18" ht="14.25" customHeight="1" x14ac:dyDescent="0.3">
      <c r="B38" s="11"/>
      <c r="R38" s="12"/>
    </row>
    <row r="39" spans="2:18" ht="14.25" customHeight="1" x14ac:dyDescent="0.3">
      <c r="B39" s="11"/>
      <c r="R39" s="12"/>
    </row>
    <row r="40" spans="2:18" ht="14.25" customHeight="1" x14ac:dyDescent="0.3">
      <c r="B40" s="11"/>
      <c r="R40" s="12"/>
    </row>
    <row r="41" spans="2:18" ht="14.25" customHeight="1" x14ac:dyDescent="0.3">
      <c r="B41" s="11"/>
      <c r="R41" s="12"/>
    </row>
    <row r="42" spans="2:18" ht="14.25" customHeight="1" x14ac:dyDescent="0.3">
      <c r="B42" s="11"/>
      <c r="R42" s="12"/>
    </row>
    <row r="43" spans="2:18" ht="14.25" customHeight="1" x14ac:dyDescent="0.3">
      <c r="B43" s="11"/>
      <c r="R43" s="12"/>
    </row>
    <row r="44" spans="2:18" ht="14.25" customHeight="1" x14ac:dyDescent="0.3">
      <c r="B44" s="11"/>
      <c r="R44" s="12"/>
    </row>
    <row r="45" spans="2:18" ht="14.25" customHeight="1" x14ac:dyDescent="0.3">
      <c r="B45" s="11"/>
      <c r="R45" s="12"/>
    </row>
    <row r="46" spans="2:18" ht="14.25" customHeight="1" x14ac:dyDescent="0.3">
      <c r="B46" s="11"/>
      <c r="R46" s="12"/>
    </row>
    <row r="47" spans="2:18" ht="14.25" customHeight="1" x14ac:dyDescent="0.3">
      <c r="B47" s="11"/>
      <c r="R47" s="12"/>
    </row>
    <row r="48" spans="2:18" ht="14.25" customHeight="1" x14ac:dyDescent="0.3">
      <c r="B48" s="11"/>
      <c r="R48" s="12"/>
    </row>
    <row r="49" spans="2:18" s="154" customFormat="1" ht="15.75" customHeight="1" x14ac:dyDescent="0.3">
      <c r="B49" s="21"/>
      <c r="D49" s="34" t="s">
        <v>37</v>
      </c>
      <c r="E49" s="35"/>
      <c r="F49" s="35"/>
      <c r="G49" s="35"/>
      <c r="H49" s="36"/>
      <c r="J49" s="34" t="s">
        <v>38</v>
      </c>
      <c r="K49" s="35"/>
      <c r="L49" s="35"/>
      <c r="M49" s="35"/>
      <c r="N49" s="35"/>
      <c r="O49" s="35"/>
      <c r="P49" s="36"/>
      <c r="R49" s="22"/>
    </row>
    <row r="50" spans="2:18" ht="14.25" customHeight="1" x14ac:dyDescent="0.3">
      <c r="B50" s="11"/>
      <c r="D50" s="37"/>
      <c r="H50" s="38"/>
      <c r="J50" s="37"/>
      <c r="P50" s="38"/>
      <c r="R50" s="12"/>
    </row>
    <row r="51" spans="2:18" ht="14.25" customHeight="1" x14ac:dyDescent="0.3">
      <c r="B51" s="11"/>
      <c r="D51" s="37"/>
      <c r="H51" s="38"/>
      <c r="J51" s="37"/>
      <c r="P51" s="38"/>
      <c r="R51" s="12"/>
    </row>
    <row r="52" spans="2:18" ht="14.25" customHeight="1" x14ac:dyDescent="0.3">
      <c r="B52" s="11"/>
      <c r="D52" s="37"/>
      <c r="H52" s="38"/>
      <c r="J52" s="37"/>
      <c r="P52" s="38"/>
      <c r="R52" s="12"/>
    </row>
    <row r="53" spans="2:18" ht="14.25" customHeight="1" x14ac:dyDescent="0.3">
      <c r="B53" s="11"/>
      <c r="D53" s="37"/>
      <c r="H53" s="38"/>
      <c r="J53" s="37"/>
      <c r="P53" s="38"/>
      <c r="R53" s="12"/>
    </row>
    <row r="54" spans="2:18" ht="14.25" customHeight="1" x14ac:dyDescent="0.3">
      <c r="B54" s="11"/>
      <c r="D54" s="37"/>
      <c r="H54" s="38"/>
      <c r="J54" s="37"/>
      <c r="P54" s="38"/>
      <c r="R54" s="12"/>
    </row>
    <row r="55" spans="2:18" ht="14.25" customHeight="1" x14ac:dyDescent="0.3">
      <c r="B55" s="11"/>
      <c r="D55" s="37"/>
      <c r="H55" s="38"/>
      <c r="J55" s="37"/>
      <c r="P55" s="38"/>
      <c r="R55" s="12"/>
    </row>
    <row r="56" spans="2:18" ht="14.25" customHeight="1" x14ac:dyDescent="0.3">
      <c r="B56" s="11"/>
      <c r="D56" s="37"/>
      <c r="H56" s="38"/>
      <c r="J56" s="37"/>
      <c r="P56" s="38"/>
      <c r="R56" s="12"/>
    </row>
    <row r="57" spans="2:18" ht="14.25" customHeight="1" x14ac:dyDescent="0.3">
      <c r="B57" s="11"/>
      <c r="D57" s="37"/>
      <c r="H57" s="38"/>
      <c r="J57" s="37"/>
      <c r="P57" s="38"/>
      <c r="R57" s="12"/>
    </row>
    <row r="58" spans="2:18" s="154" customFormat="1" ht="15.75" customHeight="1" x14ac:dyDescent="0.3">
      <c r="B58" s="21"/>
      <c r="D58" s="39" t="s">
        <v>39</v>
      </c>
      <c r="E58" s="40"/>
      <c r="F58" s="40"/>
      <c r="G58" s="41" t="s">
        <v>40</v>
      </c>
      <c r="H58" s="42"/>
      <c r="J58" s="39" t="s">
        <v>39</v>
      </c>
      <c r="K58" s="40"/>
      <c r="L58" s="40"/>
      <c r="M58" s="40"/>
      <c r="N58" s="41" t="s">
        <v>40</v>
      </c>
      <c r="O58" s="40"/>
      <c r="P58" s="42"/>
      <c r="R58" s="22"/>
    </row>
    <row r="59" spans="2:18" ht="14.25" customHeight="1" x14ac:dyDescent="0.3">
      <c r="B59" s="11"/>
      <c r="R59" s="12"/>
    </row>
    <row r="60" spans="2:18" s="154" customFormat="1" ht="15.75" customHeight="1" x14ac:dyDescent="0.3">
      <c r="B60" s="21"/>
      <c r="D60" s="34" t="s">
        <v>41</v>
      </c>
      <c r="E60" s="35"/>
      <c r="F60" s="35"/>
      <c r="G60" s="35"/>
      <c r="H60" s="36"/>
      <c r="J60" s="34" t="s">
        <v>42</v>
      </c>
      <c r="K60" s="35"/>
      <c r="L60" s="35"/>
      <c r="M60" s="35"/>
      <c r="N60" s="35"/>
      <c r="O60" s="35"/>
      <c r="P60" s="36"/>
      <c r="R60" s="22"/>
    </row>
    <row r="61" spans="2:18" ht="14.25" customHeight="1" x14ac:dyDescent="0.3">
      <c r="B61" s="11"/>
      <c r="D61" s="37"/>
      <c r="H61" s="38"/>
      <c r="J61" s="37"/>
      <c r="P61" s="38"/>
      <c r="R61" s="12"/>
    </row>
    <row r="62" spans="2:18" ht="14.25" customHeight="1" x14ac:dyDescent="0.3">
      <c r="B62" s="11"/>
      <c r="D62" s="37"/>
      <c r="H62" s="38"/>
      <c r="J62" s="37"/>
      <c r="P62" s="38"/>
      <c r="R62" s="12"/>
    </row>
    <row r="63" spans="2:18" ht="14.25" customHeight="1" x14ac:dyDescent="0.3">
      <c r="B63" s="11"/>
      <c r="D63" s="37"/>
      <c r="H63" s="38"/>
      <c r="J63" s="37"/>
      <c r="P63" s="38"/>
      <c r="R63" s="12"/>
    </row>
    <row r="64" spans="2:18" ht="14.25" customHeight="1" x14ac:dyDescent="0.3">
      <c r="B64" s="11"/>
      <c r="D64" s="37"/>
      <c r="H64" s="38"/>
      <c r="J64" s="37"/>
      <c r="P64" s="38"/>
      <c r="R64" s="12"/>
    </row>
    <row r="65" spans="2:18" ht="14.25" customHeight="1" x14ac:dyDescent="0.3">
      <c r="B65" s="11"/>
      <c r="D65" s="37"/>
      <c r="H65" s="38"/>
      <c r="J65" s="37"/>
      <c r="P65" s="38"/>
      <c r="R65" s="12"/>
    </row>
    <row r="66" spans="2:18" ht="14.25" customHeight="1" x14ac:dyDescent="0.3">
      <c r="B66" s="11"/>
      <c r="D66" s="37"/>
      <c r="H66" s="38"/>
      <c r="J66" s="37"/>
      <c r="P66" s="38"/>
      <c r="R66" s="12"/>
    </row>
    <row r="67" spans="2:18" ht="14.25" customHeight="1" x14ac:dyDescent="0.3">
      <c r="B67" s="11"/>
      <c r="D67" s="37"/>
      <c r="H67" s="38"/>
      <c r="J67" s="37"/>
      <c r="P67" s="38"/>
      <c r="R67" s="12"/>
    </row>
    <row r="68" spans="2:18" ht="14.25" customHeight="1" x14ac:dyDescent="0.3">
      <c r="B68" s="11"/>
      <c r="D68" s="37"/>
      <c r="H68" s="38"/>
      <c r="J68" s="37"/>
      <c r="P68" s="38"/>
      <c r="R68" s="12"/>
    </row>
    <row r="69" spans="2:18" s="154" customFormat="1" ht="15.75" customHeight="1" x14ac:dyDescent="0.3">
      <c r="B69" s="21"/>
      <c r="D69" s="39" t="s">
        <v>39</v>
      </c>
      <c r="E69" s="40"/>
      <c r="F69" s="40"/>
      <c r="G69" s="41" t="s">
        <v>40</v>
      </c>
      <c r="H69" s="42"/>
      <c r="J69" s="39" t="s">
        <v>39</v>
      </c>
      <c r="K69" s="40"/>
      <c r="L69" s="40"/>
      <c r="M69" s="40"/>
      <c r="N69" s="41" t="s">
        <v>40</v>
      </c>
      <c r="O69" s="40"/>
      <c r="P69" s="42"/>
      <c r="R69" s="22"/>
    </row>
    <row r="70" spans="2:18" s="154" customFormat="1" ht="15" customHeight="1" x14ac:dyDescent="0.3">
      <c r="B70" s="43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5"/>
    </row>
    <row r="74" spans="2:18" s="154" customFormat="1" ht="7.5" customHeight="1" x14ac:dyDescent="0.3">
      <c r="B74" s="46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8"/>
    </row>
    <row r="75" spans="2:18" s="154" customFormat="1" ht="37.5" customHeight="1" x14ac:dyDescent="0.3">
      <c r="B75" s="21"/>
      <c r="C75" s="291" t="s">
        <v>85</v>
      </c>
      <c r="D75" s="267"/>
      <c r="E75" s="267"/>
      <c r="F75" s="267"/>
      <c r="G75" s="267"/>
      <c r="H75" s="267"/>
      <c r="I75" s="267"/>
      <c r="J75" s="267"/>
      <c r="K75" s="267"/>
      <c r="L75" s="267"/>
      <c r="M75" s="267"/>
      <c r="N75" s="267"/>
      <c r="O75" s="267"/>
      <c r="P75" s="267"/>
      <c r="Q75" s="267"/>
      <c r="R75" s="22"/>
    </row>
    <row r="76" spans="2:18" s="154" customFormat="1" ht="7.5" customHeight="1" x14ac:dyDescent="0.3">
      <c r="B76" s="21"/>
      <c r="R76" s="22"/>
    </row>
    <row r="77" spans="2:18" s="154" customFormat="1" ht="30.75" customHeight="1" x14ac:dyDescent="0.3">
      <c r="B77" s="21"/>
      <c r="C77" s="18" t="s">
        <v>12</v>
      </c>
      <c r="F77" s="321" t="str">
        <f>$F$6</f>
        <v>Instalace FVE pro vlastní spotřebu elektřiny ve společnosti ČEPRO, a.s. v areálu Hněvice</v>
      </c>
      <c r="G77" s="267"/>
      <c r="H77" s="267"/>
      <c r="I77" s="267"/>
      <c r="J77" s="267"/>
      <c r="K77" s="267"/>
      <c r="L77" s="267"/>
      <c r="M77" s="267"/>
      <c r="N77" s="267"/>
      <c r="O77" s="267"/>
      <c r="P77" s="267"/>
      <c r="R77" s="22"/>
    </row>
    <row r="78" spans="2:18" ht="30.75" customHeight="1" x14ac:dyDescent="0.3">
      <c r="B78" s="11"/>
      <c r="C78" s="18" t="s">
        <v>82</v>
      </c>
      <c r="F78" s="321" t="str">
        <f>F7</f>
        <v>SO 03 - Instalace FVE 3 o výkonu 83,64 kWp na střeše budovy "118 - Garáže"</v>
      </c>
      <c r="G78" s="270"/>
      <c r="H78" s="270"/>
      <c r="I78" s="270"/>
      <c r="J78" s="270"/>
      <c r="K78" s="270"/>
      <c r="L78" s="270"/>
      <c r="M78" s="270"/>
      <c r="N78" s="270"/>
      <c r="O78" s="270"/>
      <c r="P78" s="270"/>
      <c r="R78" s="12"/>
    </row>
    <row r="79" spans="2:18" s="154" customFormat="1" ht="37.5" customHeight="1" x14ac:dyDescent="0.3">
      <c r="B79" s="21"/>
      <c r="C79" s="51" t="s">
        <v>83</v>
      </c>
      <c r="F79" s="292" t="str">
        <f>F8</f>
        <v>SO 03 - Instalace FVE 3 o výkonu 83,64 kWp na střeše budovy "118 - Garáže"</v>
      </c>
      <c r="G79" s="267"/>
      <c r="H79" s="267"/>
      <c r="I79" s="267"/>
      <c r="J79" s="267"/>
      <c r="K79" s="267"/>
      <c r="L79" s="267"/>
      <c r="M79" s="267"/>
      <c r="N79" s="267"/>
      <c r="O79" s="267"/>
      <c r="P79" s="267"/>
      <c r="R79" s="22"/>
    </row>
    <row r="80" spans="2:18" s="154" customFormat="1" ht="7.5" customHeight="1" x14ac:dyDescent="0.3">
      <c r="B80" s="21"/>
      <c r="R80" s="22"/>
    </row>
    <row r="81" spans="2:18" s="154" customFormat="1" ht="18.75" customHeight="1" x14ac:dyDescent="0.3">
      <c r="B81" s="21"/>
      <c r="C81" s="18" t="s">
        <v>15</v>
      </c>
      <c r="F81" s="156" t="str">
        <f>$F$10</f>
        <v>Areál skladu ČEPRO, a.s. - Hněvice 62, 411 08 Štětí, Hněvice</v>
      </c>
      <c r="L81" s="18" t="s">
        <v>16</v>
      </c>
      <c r="M81" s="293">
        <f>IF($O$10="","",$O$10)</f>
        <v>44105</v>
      </c>
      <c r="N81" s="267"/>
      <c r="O81" s="267"/>
      <c r="P81" s="267"/>
      <c r="R81" s="22"/>
    </row>
    <row r="82" spans="2:18" s="154" customFormat="1" ht="7.5" customHeight="1" x14ac:dyDescent="0.3">
      <c r="B82" s="21"/>
      <c r="R82" s="22"/>
    </row>
    <row r="83" spans="2:18" s="154" customFormat="1" ht="15.75" customHeight="1" x14ac:dyDescent="0.3">
      <c r="B83" s="21"/>
      <c r="C83" s="18" t="s">
        <v>17</v>
      </c>
      <c r="F83" s="156" t="str">
        <f>$E$13</f>
        <v>ČEPRO, a.s., Dělnická 213/12, Holešovice, 170 00 Praha 7</v>
      </c>
      <c r="L83" s="18" t="s">
        <v>22</v>
      </c>
      <c r="M83" s="287" t="str">
        <f>$E$19</f>
        <v>YOUNG4ENERGY s.r.o.</v>
      </c>
      <c r="N83" s="267"/>
      <c r="O83" s="267"/>
      <c r="P83" s="267"/>
      <c r="Q83" s="267"/>
      <c r="R83" s="22"/>
    </row>
    <row r="84" spans="2:18" s="154" customFormat="1" ht="15" customHeight="1" x14ac:dyDescent="0.3">
      <c r="B84" s="21"/>
      <c r="C84" s="18" t="s">
        <v>20</v>
      </c>
      <c r="F84" s="156" t="str">
        <f>IF($E$16="","",$E$16)</f>
        <v>Vyplň údaj</v>
      </c>
      <c r="L84" s="18" t="s">
        <v>23</v>
      </c>
      <c r="M84" s="287" t="str">
        <f>$E$22</f>
        <v>YOUNG4ENERGY s.r.o.</v>
      </c>
      <c r="N84" s="267"/>
      <c r="O84" s="267"/>
      <c r="P84" s="267"/>
      <c r="Q84" s="267"/>
      <c r="R84" s="22"/>
    </row>
    <row r="85" spans="2:18" s="154" customFormat="1" ht="11.25" customHeight="1" x14ac:dyDescent="0.3">
      <c r="B85" s="21"/>
      <c r="R85" s="22"/>
    </row>
    <row r="86" spans="2:18" s="154" customFormat="1" ht="30" customHeight="1" x14ac:dyDescent="0.3">
      <c r="B86" s="21"/>
      <c r="C86" s="330" t="s">
        <v>86</v>
      </c>
      <c r="D86" s="257"/>
      <c r="E86" s="257"/>
      <c r="F86" s="257"/>
      <c r="G86" s="257"/>
      <c r="H86" s="160"/>
      <c r="I86" s="160"/>
      <c r="J86" s="160"/>
      <c r="K86" s="160"/>
      <c r="L86" s="160"/>
      <c r="M86" s="160"/>
      <c r="N86" s="330" t="s">
        <v>87</v>
      </c>
      <c r="O86" s="267"/>
      <c r="P86" s="267"/>
      <c r="Q86" s="267"/>
      <c r="R86" s="22"/>
    </row>
    <row r="87" spans="2:18" s="154" customFormat="1" ht="11.25" customHeight="1" x14ac:dyDescent="0.3">
      <c r="B87" s="21"/>
      <c r="R87" s="22"/>
    </row>
    <row r="88" spans="2:18" s="154" customFormat="1" ht="30" customHeight="1" x14ac:dyDescent="0.3">
      <c r="B88" s="21"/>
      <c r="C88" s="159" t="s">
        <v>88</v>
      </c>
      <c r="N88" s="271">
        <f>ROUND($N$112,2)</f>
        <v>0</v>
      </c>
      <c r="O88" s="267"/>
      <c r="P88" s="267"/>
      <c r="Q88" s="267"/>
      <c r="R88" s="22"/>
    </row>
    <row r="89" spans="2:18" s="64" customFormat="1" ht="25.5" customHeight="1" x14ac:dyDescent="0.35">
      <c r="B89" s="99"/>
      <c r="D89" s="113" t="str">
        <f>D113</f>
        <v>Instalace FVE 3</v>
      </c>
      <c r="N89" s="326">
        <f>ROUND($N$113,2)</f>
        <v>0</v>
      </c>
      <c r="O89" s="327"/>
      <c r="P89" s="327"/>
      <c r="Q89" s="327"/>
      <c r="R89" s="100"/>
    </row>
    <row r="90" spans="2:18" s="76" customFormat="1" ht="21" customHeight="1" x14ac:dyDescent="0.35">
      <c r="B90" s="101"/>
      <c r="D90" s="113" t="s">
        <v>127</v>
      </c>
      <c r="E90" s="64"/>
      <c r="F90" s="64"/>
      <c r="G90" s="64"/>
      <c r="H90" s="64"/>
      <c r="I90" s="64"/>
      <c r="J90" s="64"/>
      <c r="K90" s="64"/>
      <c r="L90" s="64"/>
      <c r="M90" s="64"/>
      <c r="N90" s="326">
        <f>ROUND($N$124,2)</f>
        <v>0</v>
      </c>
      <c r="O90" s="327"/>
      <c r="P90" s="327"/>
      <c r="Q90" s="327"/>
      <c r="R90" s="102"/>
    </row>
    <row r="91" spans="2:18" s="76" customFormat="1" ht="21" customHeight="1" x14ac:dyDescent="0.35">
      <c r="B91" s="101"/>
      <c r="D91" s="113" t="str">
        <f>D148</f>
        <v>Ostatní materiál</v>
      </c>
      <c r="E91" s="64"/>
      <c r="F91" s="64"/>
      <c r="G91" s="64"/>
      <c r="H91" s="64"/>
      <c r="I91" s="64"/>
      <c r="J91" s="64"/>
      <c r="K91" s="64"/>
      <c r="L91" s="64"/>
      <c r="M91" s="64"/>
      <c r="N91" s="326">
        <f>ROUND($N$148,2)</f>
        <v>0</v>
      </c>
      <c r="O91" s="327"/>
      <c r="P91" s="327"/>
      <c r="Q91" s="327"/>
      <c r="R91" s="102"/>
    </row>
    <row r="92" spans="2:18" s="76" customFormat="1" ht="21" customHeight="1" x14ac:dyDescent="0.35">
      <c r="B92" s="101"/>
      <c r="D92" s="113" t="s">
        <v>430</v>
      </c>
      <c r="E92" s="64"/>
      <c r="F92" s="64"/>
      <c r="G92" s="64"/>
      <c r="H92" s="64"/>
      <c r="I92" s="64"/>
      <c r="J92" s="64"/>
      <c r="K92" s="64"/>
      <c r="L92" s="64"/>
      <c r="M92" s="64"/>
      <c r="N92" s="326">
        <f>ROUND($N$169,2)</f>
        <v>0</v>
      </c>
      <c r="O92" s="327"/>
      <c r="P92" s="327"/>
      <c r="Q92" s="327"/>
      <c r="R92" s="102"/>
    </row>
    <row r="93" spans="2:18" s="154" customFormat="1" ht="14.25" customHeight="1" x14ac:dyDescent="0.3">
      <c r="B93" s="21"/>
      <c r="R93" s="22"/>
    </row>
    <row r="94" spans="2:18" s="154" customFormat="1" ht="30" customHeight="1" x14ac:dyDescent="0.3">
      <c r="B94" s="21"/>
      <c r="C94" s="94" t="s">
        <v>142</v>
      </c>
      <c r="D94" s="160"/>
      <c r="E94" s="160"/>
      <c r="F94" s="160"/>
      <c r="G94" s="160"/>
      <c r="H94" s="160"/>
      <c r="I94" s="160"/>
      <c r="J94" s="160"/>
      <c r="K94" s="160"/>
      <c r="L94" s="256">
        <f>ROUND(SUM($N$89:$Q$92),2)</f>
        <v>0</v>
      </c>
      <c r="M94" s="257"/>
      <c r="N94" s="257"/>
      <c r="O94" s="257"/>
      <c r="P94" s="257"/>
      <c r="Q94" s="257"/>
      <c r="R94" s="22"/>
    </row>
    <row r="95" spans="2:18" s="154" customFormat="1" ht="7.5" customHeight="1" x14ac:dyDescent="0.3">
      <c r="B95" s="43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5"/>
    </row>
    <row r="99" spans="2:63" s="154" customFormat="1" ht="7.5" customHeight="1" x14ac:dyDescent="0.3"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2"/>
    </row>
    <row r="100" spans="2:63" s="154" customFormat="1" ht="37.5" customHeight="1" x14ac:dyDescent="0.3">
      <c r="B100" s="223"/>
      <c r="C100" s="343" t="s">
        <v>90</v>
      </c>
      <c r="D100" s="340"/>
      <c r="E100" s="340"/>
      <c r="F100" s="340"/>
      <c r="G100" s="340"/>
      <c r="H100" s="340"/>
      <c r="I100" s="340"/>
      <c r="J100" s="340"/>
      <c r="K100" s="340"/>
      <c r="L100" s="340"/>
      <c r="M100" s="340"/>
      <c r="N100" s="340"/>
      <c r="O100" s="340"/>
      <c r="P100" s="340"/>
      <c r="Q100" s="340"/>
      <c r="R100" s="224"/>
    </row>
    <row r="101" spans="2:63" s="154" customFormat="1" ht="7.5" customHeight="1" x14ac:dyDescent="0.3">
      <c r="B101" s="223"/>
      <c r="C101" s="225"/>
      <c r="D101" s="225"/>
      <c r="E101" s="225"/>
      <c r="F101" s="225"/>
      <c r="G101" s="225"/>
      <c r="H101" s="225"/>
      <c r="I101" s="225"/>
      <c r="J101" s="225"/>
      <c r="K101" s="225"/>
      <c r="L101" s="225"/>
      <c r="M101" s="225"/>
      <c r="N101" s="225"/>
      <c r="O101" s="225"/>
      <c r="P101" s="225"/>
      <c r="Q101" s="225"/>
      <c r="R101" s="224"/>
    </row>
    <row r="102" spans="2:63" s="154" customFormat="1" ht="30.75" customHeight="1" x14ac:dyDescent="0.3">
      <c r="B102" s="223"/>
      <c r="C102" s="226" t="s">
        <v>12</v>
      </c>
      <c r="D102" s="225"/>
      <c r="E102" s="225"/>
      <c r="F102" s="344" t="str">
        <f>$F$6</f>
        <v>Instalace FVE pro vlastní spotřebu elektřiny ve společnosti ČEPRO, a.s. v areálu Hněvice</v>
      </c>
      <c r="G102" s="340"/>
      <c r="H102" s="340"/>
      <c r="I102" s="340"/>
      <c r="J102" s="340"/>
      <c r="K102" s="340"/>
      <c r="L102" s="340"/>
      <c r="M102" s="340"/>
      <c r="N102" s="340"/>
      <c r="O102" s="340"/>
      <c r="P102" s="340"/>
      <c r="Q102" s="225"/>
      <c r="R102" s="224"/>
    </row>
    <row r="103" spans="2:63" ht="30.75" customHeight="1" x14ac:dyDescent="0.3">
      <c r="B103" s="227"/>
      <c r="C103" s="226" t="s">
        <v>82</v>
      </c>
      <c r="D103" s="228"/>
      <c r="E103" s="228"/>
      <c r="F103" s="344" t="str">
        <f>F7</f>
        <v>SO 03 - Instalace FVE 3 o výkonu 83,64 kWp na střeše budovy "118 - Garáže"</v>
      </c>
      <c r="G103" s="345"/>
      <c r="H103" s="345"/>
      <c r="I103" s="345"/>
      <c r="J103" s="345"/>
      <c r="K103" s="345"/>
      <c r="L103" s="345"/>
      <c r="M103" s="345"/>
      <c r="N103" s="345"/>
      <c r="O103" s="345"/>
      <c r="P103" s="345"/>
      <c r="Q103" s="228"/>
      <c r="R103" s="229"/>
    </row>
    <row r="104" spans="2:63" s="154" customFormat="1" ht="37.5" customHeight="1" x14ac:dyDescent="0.3">
      <c r="B104" s="223"/>
      <c r="C104" s="230" t="s">
        <v>83</v>
      </c>
      <c r="D104" s="225"/>
      <c r="E104" s="225"/>
      <c r="F104" s="339" t="str">
        <f>F8</f>
        <v>SO 03 - Instalace FVE 3 o výkonu 83,64 kWp na střeše budovy "118 - Garáže"</v>
      </c>
      <c r="G104" s="340"/>
      <c r="H104" s="340"/>
      <c r="I104" s="340"/>
      <c r="J104" s="340"/>
      <c r="K104" s="340"/>
      <c r="L104" s="340"/>
      <c r="M104" s="340"/>
      <c r="N104" s="340"/>
      <c r="O104" s="340"/>
      <c r="P104" s="340"/>
      <c r="Q104" s="225"/>
      <c r="R104" s="224"/>
    </row>
    <row r="105" spans="2:63" s="154" customFormat="1" ht="7.5" customHeight="1" x14ac:dyDescent="0.3">
      <c r="B105" s="223"/>
      <c r="C105" s="225"/>
      <c r="D105" s="225"/>
      <c r="E105" s="225"/>
      <c r="F105" s="225"/>
      <c r="G105" s="225"/>
      <c r="H105" s="225"/>
      <c r="I105" s="225"/>
      <c r="J105" s="225"/>
      <c r="K105" s="225"/>
      <c r="L105" s="225"/>
      <c r="M105" s="225"/>
      <c r="N105" s="225"/>
      <c r="O105" s="225"/>
      <c r="P105" s="225"/>
      <c r="Q105" s="225"/>
      <c r="R105" s="224"/>
    </row>
    <row r="106" spans="2:63" s="154" customFormat="1" ht="18.75" customHeight="1" x14ac:dyDescent="0.3">
      <c r="B106" s="223"/>
      <c r="C106" s="226" t="s">
        <v>15</v>
      </c>
      <c r="D106" s="225"/>
      <c r="E106" s="225"/>
      <c r="F106" s="231" t="str">
        <f>$F$10</f>
        <v>Areál skladu ČEPRO, a.s. - Hněvice 62, 411 08 Štětí, Hněvice</v>
      </c>
      <c r="G106" s="225"/>
      <c r="H106" s="225"/>
      <c r="I106" s="225"/>
      <c r="J106" s="225"/>
      <c r="K106" s="225"/>
      <c r="L106" s="226" t="s">
        <v>16</v>
      </c>
      <c r="M106" s="341">
        <f>IF($O$10="","",$O$10)</f>
        <v>44105</v>
      </c>
      <c r="N106" s="340"/>
      <c r="O106" s="340"/>
      <c r="P106" s="340"/>
      <c r="Q106" s="225"/>
      <c r="R106" s="224"/>
    </row>
    <row r="107" spans="2:63" s="154" customFormat="1" ht="7.5" customHeight="1" x14ac:dyDescent="0.3">
      <c r="B107" s="223"/>
      <c r="C107" s="225"/>
      <c r="D107" s="225"/>
      <c r="E107" s="225"/>
      <c r="F107" s="225"/>
      <c r="G107" s="225"/>
      <c r="H107" s="225"/>
      <c r="I107" s="225"/>
      <c r="J107" s="225"/>
      <c r="K107" s="225"/>
      <c r="L107" s="225"/>
      <c r="M107" s="225"/>
      <c r="N107" s="225"/>
      <c r="O107" s="225"/>
      <c r="P107" s="225"/>
      <c r="Q107" s="225"/>
      <c r="R107" s="224"/>
    </row>
    <row r="108" spans="2:63" s="154" customFormat="1" ht="15.75" customHeight="1" x14ac:dyDescent="0.3">
      <c r="B108" s="223"/>
      <c r="C108" s="226" t="s">
        <v>17</v>
      </c>
      <c r="D108" s="225"/>
      <c r="E108" s="225"/>
      <c r="F108" s="231" t="str">
        <f>$E$13</f>
        <v>ČEPRO, a.s., Dělnická 213/12, Holešovice, 170 00 Praha 7</v>
      </c>
      <c r="G108" s="225"/>
      <c r="H108" s="225"/>
      <c r="I108" s="225"/>
      <c r="J108" s="225"/>
      <c r="K108" s="225"/>
      <c r="L108" s="226" t="s">
        <v>22</v>
      </c>
      <c r="M108" s="342" t="str">
        <f>$E$19</f>
        <v>YOUNG4ENERGY s.r.o.</v>
      </c>
      <c r="N108" s="340"/>
      <c r="O108" s="340"/>
      <c r="P108" s="340"/>
      <c r="Q108" s="340"/>
      <c r="R108" s="224"/>
    </row>
    <row r="109" spans="2:63" s="154" customFormat="1" ht="15" customHeight="1" x14ac:dyDescent="0.3">
      <c r="B109" s="223"/>
      <c r="C109" s="226" t="s">
        <v>20</v>
      </c>
      <c r="D109" s="225"/>
      <c r="E109" s="225"/>
      <c r="F109" s="231" t="str">
        <f>IF($E$16="","",$E$16)</f>
        <v>Vyplň údaj</v>
      </c>
      <c r="G109" s="225"/>
      <c r="H109" s="225"/>
      <c r="I109" s="225"/>
      <c r="J109" s="225"/>
      <c r="K109" s="225"/>
      <c r="L109" s="226" t="s">
        <v>23</v>
      </c>
      <c r="M109" s="342" t="str">
        <f>$E$22</f>
        <v>YOUNG4ENERGY s.r.o.</v>
      </c>
      <c r="N109" s="340"/>
      <c r="O109" s="340"/>
      <c r="P109" s="340"/>
      <c r="Q109" s="340"/>
      <c r="R109" s="224"/>
    </row>
    <row r="110" spans="2:63" s="154" customFormat="1" ht="11.25" customHeight="1" x14ac:dyDescent="0.3">
      <c r="B110" s="223"/>
      <c r="C110" s="225"/>
      <c r="D110" s="225"/>
      <c r="E110" s="225"/>
      <c r="F110" s="225"/>
      <c r="G110" s="225"/>
      <c r="H110" s="225"/>
      <c r="I110" s="225"/>
      <c r="J110" s="225"/>
      <c r="K110" s="225"/>
      <c r="L110" s="225"/>
      <c r="M110" s="225"/>
      <c r="N110" s="225"/>
      <c r="O110" s="225"/>
      <c r="P110" s="225"/>
      <c r="Q110" s="225"/>
      <c r="R110" s="224"/>
    </row>
    <row r="111" spans="2:63" s="107" customFormat="1" ht="30" customHeight="1" x14ac:dyDescent="0.3">
      <c r="B111" s="232"/>
      <c r="C111" s="104" t="s">
        <v>91</v>
      </c>
      <c r="D111" s="218" t="s">
        <v>92</v>
      </c>
      <c r="E111" s="218" t="s">
        <v>45</v>
      </c>
      <c r="F111" s="323" t="s">
        <v>93</v>
      </c>
      <c r="G111" s="324"/>
      <c r="H111" s="324"/>
      <c r="I111" s="324"/>
      <c r="J111" s="218" t="s">
        <v>94</v>
      </c>
      <c r="K111" s="218" t="s">
        <v>95</v>
      </c>
      <c r="L111" s="323" t="s">
        <v>96</v>
      </c>
      <c r="M111" s="324"/>
      <c r="N111" s="323" t="s">
        <v>97</v>
      </c>
      <c r="O111" s="324"/>
      <c r="P111" s="324"/>
      <c r="Q111" s="325"/>
      <c r="R111" s="233"/>
      <c r="T111" s="55" t="s">
        <v>98</v>
      </c>
      <c r="U111" s="56" t="s">
        <v>27</v>
      </c>
      <c r="V111" s="56" t="s">
        <v>99</v>
      </c>
      <c r="W111" s="56" t="s">
        <v>100</v>
      </c>
      <c r="X111" s="56" t="s">
        <v>101</v>
      </c>
      <c r="Y111" s="56" t="s">
        <v>102</v>
      </c>
      <c r="Z111" s="56" t="s">
        <v>103</v>
      </c>
      <c r="AA111" s="57" t="s">
        <v>104</v>
      </c>
    </row>
    <row r="112" spans="2:63" s="154" customFormat="1" ht="30" customHeight="1" x14ac:dyDescent="0.3">
      <c r="B112" s="223"/>
      <c r="C112" s="234" t="s">
        <v>84</v>
      </c>
      <c r="D112" s="225"/>
      <c r="E112" s="225"/>
      <c r="F112" s="225"/>
      <c r="G112" s="225"/>
      <c r="H112" s="225"/>
      <c r="I112" s="225"/>
      <c r="J112" s="225"/>
      <c r="K112" s="225"/>
      <c r="L112" s="225"/>
      <c r="M112" s="225"/>
      <c r="N112" s="346">
        <f>N113+N148+N124+N169</f>
        <v>0</v>
      </c>
      <c r="O112" s="340"/>
      <c r="P112" s="340"/>
      <c r="Q112" s="340"/>
      <c r="R112" s="224"/>
      <c r="T112" s="58"/>
      <c r="U112" s="35"/>
      <c r="V112" s="35"/>
      <c r="W112" s="108" t="e">
        <f>$W$113+#REF!+#REF!</f>
        <v>#REF!</v>
      </c>
      <c r="X112" s="35"/>
      <c r="Y112" s="108" t="e">
        <f>$Y$113+#REF!+#REF!</f>
        <v>#REF!</v>
      </c>
      <c r="Z112" s="35"/>
      <c r="AA112" s="109" t="e">
        <f>$AA$113+#REF!+#REF!</f>
        <v>#REF!</v>
      </c>
      <c r="BK112" s="110"/>
    </row>
    <row r="113" spans="2:63" s="141" customFormat="1" ht="24.95" customHeight="1" x14ac:dyDescent="0.35">
      <c r="B113" s="235"/>
      <c r="C113" s="236"/>
      <c r="D113" s="237" t="s">
        <v>441</v>
      </c>
      <c r="E113" s="237"/>
      <c r="F113" s="237"/>
      <c r="G113" s="237"/>
      <c r="H113" s="237"/>
      <c r="I113" s="237"/>
      <c r="J113" s="237"/>
      <c r="K113" s="237"/>
      <c r="L113" s="237"/>
      <c r="M113" s="237"/>
      <c r="N113" s="347">
        <f>N114</f>
        <v>0</v>
      </c>
      <c r="O113" s="348"/>
      <c r="P113" s="348"/>
      <c r="Q113" s="348"/>
      <c r="R113" s="238"/>
      <c r="T113" s="143"/>
      <c r="W113" s="144" t="e">
        <f>$W$114+#REF!+$W$125+#REF!+#REF!+#REF!</f>
        <v>#REF!</v>
      </c>
      <c r="Y113" s="144" t="e">
        <f>$Y$114+#REF!+$Y$125+#REF!+#REF!+#REF!</f>
        <v>#REF!</v>
      </c>
      <c r="AA113" s="145" t="e">
        <f>$AA$114+#REF!+$AA$125+#REF!+#REF!+#REF!</f>
        <v>#REF!</v>
      </c>
      <c r="AR113" s="161"/>
      <c r="AT113" s="161"/>
      <c r="AU113" s="161"/>
      <c r="AY113" s="161"/>
      <c r="BK113" s="146"/>
    </row>
    <row r="114" spans="2:63" s="141" customFormat="1" ht="20.100000000000001" customHeight="1" x14ac:dyDescent="0.3">
      <c r="B114" s="235"/>
      <c r="C114" s="236"/>
      <c r="D114" s="138" t="s">
        <v>166</v>
      </c>
      <c r="E114" s="239"/>
      <c r="F114" s="239"/>
      <c r="G114" s="239"/>
      <c r="H114" s="239"/>
      <c r="I114" s="239"/>
      <c r="J114" s="239"/>
      <c r="K114" s="239"/>
      <c r="L114" s="239"/>
      <c r="M114" s="239"/>
      <c r="N114" s="349">
        <f>SUM(N115:Q123)</f>
        <v>0</v>
      </c>
      <c r="O114" s="348"/>
      <c r="P114" s="348"/>
      <c r="Q114" s="348"/>
      <c r="R114" s="238"/>
      <c r="T114" s="143"/>
      <c r="W114" s="144">
        <f>SUM($W$115:$W$123)</f>
        <v>432.96500000000003</v>
      </c>
      <c r="Y114" s="144">
        <f>SUM($Y$115:$Y$123)</f>
        <v>0.27585999999999999</v>
      </c>
      <c r="AA114" s="145">
        <f>SUM($AA$115:$AA$123)</f>
        <v>0</v>
      </c>
      <c r="AR114" s="161"/>
      <c r="AT114" s="161"/>
      <c r="AU114" s="161"/>
      <c r="AY114" s="161"/>
      <c r="BK114" s="146"/>
    </row>
    <row r="115" spans="2:63" s="154" customFormat="1" ht="20.100000000000001" customHeight="1" x14ac:dyDescent="0.3">
      <c r="B115" s="223"/>
      <c r="C115" s="188">
        <v>1</v>
      </c>
      <c r="D115" s="193"/>
      <c r="E115" s="199"/>
      <c r="F115" s="310" t="s">
        <v>120</v>
      </c>
      <c r="G115" s="311" t="s">
        <v>120</v>
      </c>
      <c r="H115" s="311" t="s">
        <v>120</v>
      </c>
      <c r="I115" s="312" t="s">
        <v>120</v>
      </c>
      <c r="J115" s="122" t="s">
        <v>112</v>
      </c>
      <c r="K115" s="189">
        <v>246</v>
      </c>
      <c r="L115" s="315">
        <v>0</v>
      </c>
      <c r="M115" s="316"/>
      <c r="N115" s="303">
        <f>ROUND(L115*K115,2)</f>
        <v>0</v>
      </c>
      <c r="O115" s="304"/>
      <c r="P115" s="304"/>
      <c r="Q115" s="304"/>
      <c r="R115" s="224"/>
      <c r="T115" s="124"/>
      <c r="U115" s="28" t="s">
        <v>28</v>
      </c>
      <c r="V115" s="125">
        <v>0.497</v>
      </c>
      <c r="W115" s="125">
        <f>$V$115*$K$115</f>
        <v>122.262</v>
      </c>
      <c r="X115" s="125">
        <v>3.4000000000000002E-4</v>
      </c>
      <c r="Y115" s="125">
        <f>$X$115*$K$115</f>
        <v>8.3640000000000006E-2</v>
      </c>
      <c r="Z115" s="125">
        <v>0</v>
      </c>
      <c r="AA115" s="126">
        <f>$Z$115*$K$115</f>
        <v>0</v>
      </c>
      <c r="BE115" s="88"/>
      <c r="BF115" s="88"/>
      <c r="BG115" s="88"/>
      <c r="BH115" s="88"/>
      <c r="BI115" s="88"/>
      <c r="BK115" s="88"/>
    </row>
    <row r="116" spans="2:63" s="154" customFormat="1" ht="45" customHeight="1" x14ac:dyDescent="0.3">
      <c r="B116" s="223"/>
      <c r="C116" s="188">
        <f t="shared" ref="C116:C123" si="0">C115+1</f>
        <v>2</v>
      </c>
      <c r="D116" s="131"/>
      <c r="E116" s="199"/>
      <c r="F116" s="310" t="s">
        <v>312</v>
      </c>
      <c r="G116" s="311" t="s">
        <v>146</v>
      </c>
      <c r="H116" s="311" t="s">
        <v>146</v>
      </c>
      <c r="I116" s="312" t="s">
        <v>146</v>
      </c>
      <c r="J116" s="192" t="s">
        <v>112</v>
      </c>
      <c r="K116" s="189">
        <v>246</v>
      </c>
      <c r="L116" s="315">
        <v>0</v>
      </c>
      <c r="M116" s="316"/>
      <c r="N116" s="303">
        <f t="shared" ref="N116:N123" si="1">ROUND(L116*K116,2)</f>
        <v>0</v>
      </c>
      <c r="O116" s="304"/>
      <c r="P116" s="304"/>
      <c r="Q116" s="304"/>
      <c r="R116" s="224"/>
      <c r="T116" s="124"/>
      <c r="U116" s="28" t="s">
        <v>28</v>
      </c>
      <c r="V116" s="125">
        <v>0.497</v>
      </c>
      <c r="W116" s="125">
        <f>$V$116*$K$116</f>
        <v>122.262</v>
      </c>
      <c r="X116" s="125">
        <v>3.4000000000000002E-4</v>
      </c>
      <c r="Y116" s="125">
        <f>$X$116*$K$116</f>
        <v>8.3640000000000006E-2</v>
      </c>
      <c r="Z116" s="125">
        <v>0</v>
      </c>
      <c r="AA116" s="126">
        <f>$Z$116*$K$116</f>
        <v>0</v>
      </c>
      <c r="BE116" s="88"/>
      <c r="BF116" s="88"/>
      <c r="BG116" s="88"/>
      <c r="BH116" s="88"/>
      <c r="BI116" s="88"/>
      <c r="BK116" s="88"/>
    </row>
    <row r="117" spans="2:63" s="154" customFormat="1" ht="30" customHeight="1" x14ac:dyDescent="0.3">
      <c r="B117" s="223"/>
      <c r="C117" s="188">
        <f t="shared" si="0"/>
        <v>3</v>
      </c>
      <c r="D117" s="188"/>
      <c r="E117" s="199"/>
      <c r="F117" s="310" t="s">
        <v>248</v>
      </c>
      <c r="G117" s="311" t="s">
        <v>121</v>
      </c>
      <c r="H117" s="311" t="s">
        <v>121</v>
      </c>
      <c r="I117" s="312" t="s">
        <v>121</v>
      </c>
      <c r="J117" s="192" t="s">
        <v>112</v>
      </c>
      <c r="K117" s="189">
        <v>246</v>
      </c>
      <c r="L117" s="315">
        <v>0</v>
      </c>
      <c r="M117" s="316"/>
      <c r="N117" s="303">
        <f t="shared" si="1"/>
        <v>0</v>
      </c>
      <c r="O117" s="304"/>
      <c r="P117" s="304"/>
      <c r="Q117" s="304"/>
      <c r="R117" s="224"/>
      <c r="T117" s="124"/>
      <c r="U117" s="28" t="s">
        <v>28</v>
      </c>
      <c r="V117" s="125">
        <v>0.497</v>
      </c>
      <c r="W117" s="125">
        <f>$V$117*$K$117</f>
        <v>122.262</v>
      </c>
      <c r="X117" s="125">
        <v>3.4000000000000002E-4</v>
      </c>
      <c r="Y117" s="125">
        <f>$X$117*$K$117</f>
        <v>8.3640000000000006E-2</v>
      </c>
      <c r="Z117" s="125">
        <v>0</v>
      </c>
      <c r="AA117" s="126">
        <f>$Z$117*$K$117</f>
        <v>0</v>
      </c>
      <c r="BE117" s="88"/>
      <c r="BF117" s="88"/>
      <c r="BG117" s="88"/>
      <c r="BH117" s="88"/>
      <c r="BI117" s="88"/>
      <c r="BK117" s="88"/>
    </row>
    <row r="118" spans="2:63" s="154" customFormat="1" ht="30" customHeight="1" x14ac:dyDescent="0.3">
      <c r="B118" s="223"/>
      <c r="C118" s="188">
        <f t="shared" si="0"/>
        <v>4</v>
      </c>
      <c r="D118" s="188"/>
      <c r="E118" s="199"/>
      <c r="F118" s="310" t="s">
        <v>249</v>
      </c>
      <c r="G118" s="311" t="s">
        <v>122</v>
      </c>
      <c r="H118" s="311" t="s">
        <v>122</v>
      </c>
      <c r="I118" s="312" t="s">
        <v>122</v>
      </c>
      <c r="J118" s="192" t="s">
        <v>109</v>
      </c>
      <c r="K118" s="189">
        <v>1</v>
      </c>
      <c r="L118" s="315">
        <v>0</v>
      </c>
      <c r="M118" s="316"/>
      <c r="N118" s="303">
        <f t="shared" si="1"/>
        <v>0</v>
      </c>
      <c r="O118" s="304"/>
      <c r="P118" s="304"/>
      <c r="Q118" s="304"/>
      <c r="R118" s="224"/>
      <c r="T118" s="124"/>
      <c r="U118" s="28" t="s">
        <v>28</v>
      </c>
      <c r="V118" s="125">
        <v>0.497</v>
      </c>
      <c r="W118" s="125">
        <f>$V$118*$K$118</f>
        <v>0.497</v>
      </c>
      <c r="X118" s="125">
        <v>3.4000000000000002E-4</v>
      </c>
      <c r="Y118" s="125">
        <f>$X$118*$K$118</f>
        <v>3.4000000000000002E-4</v>
      </c>
      <c r="Z118" s="125">
        <v>0</v>
      </c>
      <c r="AA118" s="126">
        <f>$Z$118*$K$118</f>
        <v>0</v>
      </c>
      <c r="BE118" s="88"/>
      <c r="BF118" s="88"/>
      <c r="BG118" s="88"/>
      <c r="BH118" s="88"/>
      <c r="BI118" s="88"/>
      <c r="BK118" s="88"/>
    </row>
    <row r="119" spans="2:63" s="209" customFormat="1" ht="60" customHeight="1" x14ac:dyDescent="0.3">
      <c r="B119" s="223"/>
      <c r="C119" s="188">
        <f>C117+1</f>
        <v>4</v>
      </c>
      <c r="D119" s="188"/>
      <c r="E119" s="199"/>
      <c r="F119" s="310" t="s">
        <v>315</v>
      </c>
      <c r="G119" s="311" t="s">
        <v>147</v>
      </c>
      <c r="H119" s="311" t="s">
        <v>147</v>
      </c>
      <c r="I119" s="312" t="s">
        <v>147</v>
      </c>
      <c r="J119" s="192" t="s">
        <v>112</v>
      </c>
      <c r="K119" s="189">
        <v>1</v>
      </c>
      <c r="L119" s="308">
        <v>0</v>
      </c>
      <c r="M119" s="309"/>
      <c r="N119" s="303">
        <f t="shared" ref="N119" si="2">ROUND(L119*K119,2)</f>
        <v>0</v>
      </c>
      <c r="O119" s="304"/>
      <c r="P119" s="304"/>
      <c r="Q119" s="304"/>
      <c r="R119" s="224"/>
      <c r="T119" s="124"/>
      <c r="U119" s="186"/>
      <c r="V119" s="190"/>
      <c r="W119" s="190"/>
      <c r="X119" s="190"/>
      <c r="Y119" s="190"/>
      <c r="Z119" s="190"/>
      <c r="AA119" s="126"/>
      <c r="BE119" s="187"/>
      <c r="BF119" s="187"/>
      <c r="BG119" s="187"/>
      <c r="BH119" s="187"/>
      <c r="BI119" s="187"/>
      <c r="BK119" s="187"/>
    </row>
    <row r="120" spans="2:63" s="154" customFormat="1" ht="60" customHeight="1" x14ac:dyDescent="0.3">
      <c r="B120" s="223"/>
      <c r="C120" s="188">
        <f>C118+1</f>
        <v>5</v>
      </c>
      <c r="D120" s="188"/>
      <c r="E120" s="199"/>
      <c r="F120" s="310" t="s">
        <v>313</v>
      </c>
      <c r="G120" s="311" t="s">
        <v>147</v>
      </c>
      <c r="H120" s="311" t="s">
        <v>147</v>
      </c>
      <c r="I120" s="312" t="s">
        <v>147</v>
      </c>
      <c r="J120" s="192" t="s">
        <v>112</v>
      </c>
      <c r="K120" s="189">
        <v>1</v>
      </c>
      <c r="L120" s="308">
        <v>0</v>
      </c>
      <c r="M120" s="309"/>
      <c r="N120" s="303">
        <f t="shared" si="1"/>
        <v>0</v>
      </c>
      <c r="O120" s="304"/>
      <c r="P120" s="304"/>
      <c r="Q120" s="304"/>
      <c r="R120" s="224"/>
      <c r="T120" s="124"/>
      <c r="U120" s="28" t="s">
        <v>28</v>
      </c>
      <c r="V120" s="125">
        <v>0.26700000000000002</v>
      </c>
      <c r="W120" s="125">
        <f>$V$121*$K$121</f>
        <v>32.841000000000001</v>
      </c>
      <c r="X120" s="125">
        <v>1E-4</v>
      </c>
      <c r="Y120" s="125">
        <f>$X$121*$K$121</f>
        <v>1.23E-2</v>
      </c>
      <c r="Z120" s="125">
        <v>0</v>
      </c>
      <c r="AA120" s="126">
        <f>$Z$121*$K$121</f>
        <v>0</v>
      </c>
      <c r="BE120" s="88"/>
      <c r="BF120" s="88"/>
      <c r="BG120" s="88"/>
      <c r="BH120" s="88"/>
      <c r="BI120" s="88"/>
      <c r="BK120" s="88"/>
    </row>
    <row r="121" spans="2:63" s="154" customFormat="1" ht="84.95" customHeight="1" x14ac:dyDescent="0.3">
      <c r="B121" s="223"/>
      <c r="C121" s="188">
        <f t="shared" si="0"/>
        <v>6</v>
      </c>
      <c r="D121" s="188"/>
      <c r="E121" s="199"/>
      <c r="F121" s="310" t="s">
        <v>386</v>
      </c>
      <c r="G121" s="311" t="s">
        <v>123</v>
      </c>
      <c r="H121" s="311" t="s">
        <v>123</v>
      </c>
      <c r="I121" s="312" t="s">
        <v>123</v>
      </c>
      <c r="J121" s="192" t="s">
        <v>112</v>
      </c>
      <c r="K121" s="189">
        <v>123</v>
      </c>
      <c r="L121" s="338">
        <v>0</v>
      </c>
      <c r="M121" s="316"/>
      <c r="N121" s="303">
        <f t="shared" si="1"/>
        <v>0</v>
      </c>
      <c r="O121" s="304"/>
      <c r="P121" s="304"/>
      <c r="Q121" s="304"/>
      <c r="R121" s="224"/>
      <c r="T121" s="124"/>
      <c r="U121" s="28" t="s">
        <v>28</v>
      </c>
      <c r="V121" s="125">
        <v>0.26700000000000002</v>
      </c>
      <c r="W121" s="125">
        <f>$V$121*$K$121</f>
        <v>32.841000000000001</v>
      </c>
      <c r="X121" s="125">
        <v>1E-4</v>
      </c>
      <c r="Y121" s="125">
        <f>$X$121*$K$121</f>
        <v>1.23E-2</v>
      </c>
      <c r="Z121" s="125">
        <v>0</v>
      </c>
      <c r="AA121" s="126">
        <f>$Z$121*$K$121</f>
        <v>0</v>
      </c>
      <c r="BE121" s="88"/>
      <c r="BF121" s="88"/>
      <c r="BG121" s="88"/>
      <c r="BH121" s="88"/>
      <c r="BI121" s="88"/>
      <c r="BK121" s="88"/>
    </row>
    <row r="122" spans="2:63" s="154" customFormat="1" ht="20.100000000000001" customHeight="1" x14ac:dyDescent="0.3">
      <c r="B122" s="223"/>
      <c r="C122" s="188">
        <f t="shared" si="0"/>
        <v>7</v>
      </c>
      <c r="D122" s="188"/>
      <c r="E122" s="199"/>
      <c r="F122" s="310" t="s">
        <v>123</v>
      </c>
      <c r="G122" s="311" t="s">
        <v>123</v>
      </c>
      <c r="H122" s="311" t="s">
        <v>123</v>
      </c>
      <c r="I122" s="312" t="s">
        <v>123</v>
      </c>
      <c r="J122" s="192" t="s">
        <v>112</v>
      </c>
      <c r="K122" s="189">
        <v>2</v>
      </c>
      <c r="L122" s="308">
        <v>0</v>
      </c>
      <c r="M122" s="309"/>
      <c r="N122" s="303">
        <f t="shared" si="1"/>
        <v>0</v>
      </c>
      <c r="O122" s="304"/>
      <c r="P122" s="304"/>
      <c r="Q122" s="304"/>
      <c r="R122" s="224"/>
      <c r="T122" s="124"/>
      <c r="U122" s="28"/>
      <c r="V122" s="125"/>
      <c r="W122" s="125"/>
      <c r="X122" s="125"/>
      <c r="Y122" s="125"/>
      <c r="Z122" s="125"/>
      <c r="AA122" s="126"/>
      <c r="BE122" s="88"/>
      <c r="BF122" s="88"/>
      <c r="BG122" s="88"/>
      <c r="BH122" s="88"/>
      <c r="BI122" s="88"/>
      <c r="BK122" s="88"/>
    </row>
    <row r="123" spans="2:63" s="154" customFormat="1" ht="45" customHeight="1" x14ac:dyDescent="0.3">
      <c r="B123" s="223"/>
      <c r="C123" s="188">
        <f t="shared" si="0"/>
        <v>8</v>
      </c>
      <c r="D123" s="188"/>
      <c r="E123" s="199"/>
      <c r="F123" s="310" t="s">
        <v>370</v>
      </c>
      <c r="G123" s="311" t="s">
        <v>124</v>
      </c>
      <c r="H123" s="311" t="s">
        <v>124</v>
      </c>
      <c r="I123" s="312" t="s">
        <v>124</v>
      </c>
      <c r="J123" s="192" t="s">
        <v>109</v>
      </c>
      <c r="K123" s="189">
        <v>1</v>
      </c>
      <c r="L123" s="315">
        <v>0</v>
      </c>
      <c r="M123" s="316"/>
      <c r="N123" s="303">
        <f t="shared" si="1"/>
        <v>0</v>
      </c>
      <c r="O123" s="304"/>
      <c r="P123" s="304"/>
      <c r="Q123" s="304"/>
      <c r="R123" s="224"/>
      <c r="T123" s="124"/>
      <c r="U123" s="28"/>
      <c r="V123" s="125"/>
      <c r="W123" s="125"/>
      <c r="X123" s="125"/>
      <c r="Y123" s="125"/>
      <c r="Z123" s="125"/>
      <c r="AA123" s="126"/>
      <c r="BE123" s="88"/>
      <c r="BF123" s="88"/>
      <c r="BG123" s="88"/>
      <c r="BH123" s="88"/>
      <c r="BI123" s="88"/>
      <c r="BK123" s="88"/>
    </row>
    <row r="124" spans="2:63" s="141" customFormat="1" ht="24.95" customHeight="1" x14ac:dyDescent="0.35">
      <c r="B124" s="235"/>
      <c r="C124" s="236"/>
      <c r="D124" s="237" t="s">
        <v>127</v>
      </c>
      <c r="E124" s="237"/>
      <c r="F124" s="237"/>
      <c r="G124" s="237"/>
      <c r="H124" s="237"/>
      <c r="I124" s="237"/>
      <c r="J124" s="237"/>
      <c r="K124" s="237"/>
      <c r="L124" s="237"/>
      <c r="M124" s="237"/>
      <c r="N124" s="347">
        <f>N125+N130+N137+N139+N145+N133</f>
        <v>0</v>
      </c>
      <c r="O124" s="347"/>
      <c r="P124" s="347"/>
      <c r="Q124" s="347"/>
      <c r="R124" s="238"/>
      <c r="T124" s="143"/>
      <c r="W124" s="144"/>
      <c r="Y124" s="144"/>
      <c r="AA124" s="145"/>
      <c r="AR124" s="161"/>
      <c r="AT124" s="161"/>
      <c r="AU124" s="161"/>
      <c r="AY124" s="161"/>
      <c r="BK124" s="146"/>
    </row>
    <row r="125" spans="2:63" s="141" customFormat="1" ht="20.100000000000001" customHeight="1" x14ac:dyDescent="0.3">
      <c r="B125" s="235"/>
      <c r="C125" s="236"/>
      <c r="D125" s="239" t="s">
        <v>129</v>
      </c>
      <c r="E125" s="239"/>
      <c r="F125" s="239"/>
      <c r="G125" s="239"/>
      <c r="H125" s="239"/>
      <c r="I125" s="239"/>
      <c r="J125" s="239"/>
      <c r="K125" s="239"/>
      <c r="L125" s="239"/>
      <c r="M125" s="239"/>
      <c r="N125" s="349">
        <f>SUM(N126:Q129)</f>
        <v>0</v>
      </c>
      <c r="O125" s="348"/>
      <c r="P125" s="348"/>
      <c r="Q125" s="348"/>
      <c r="R125" s="238"/>
      <c r="T125" s="143"/>
      <c r="W125" s="144" t="e">
        <f>SUM(#REF!)</f>
        <v>#REF!</v>
      </c>
      <c r="Y125" s="144" t="e">
        <f>SUM(#REF!)</f>
        <v>#REF!</v>
      </c>
      <c r="AA125" s="145" t="e">
        <f>SUM(#REF!)</f>
        <v>#REF!</v>
      </c>
      <c r="AR125" s="161"/>
      <c r="AT125" s="161"/>
      <c r="AU125" s="161"/>
      <c r="AY125" s="161"/>
      <c r="BK125" s="146"/>
    </row>
    <row r="126" spans="2:63" s="154" customFormat="1" ht="30" customHeight="1" x14ac:dyDescent="0.3">
      <c r="B126" s="223"/>
      <c r="C126" s="188">
        <f>C123+1</f>
        <v>9</v>
      </c>
      <c r="D126" s="188"/>
      <c r="E126" s="200"/>
      <c r="F126" s="313" t="s">
        <v>259</v>
      </c>
      <c r="G126" s="314"/>
      <c r="H126" s="314"/>
      <c r="I126" s="314"/>
      <c r="J126" s="192" t="s">
        <v>107</v>
      </c>
      <c r="K126" s="189">
        <v>480</v>
      </c>
      <c r="L126" s="308">
        <v>0</v>
      </c>
      <c r="M126" s="309"/>
      <c r="N126" s="303">
        <f>ROUND(L126*K126,2)</f>
        <v>0</v>
      </c>
      <c r="O126" s="304"/>
      <c r="P126" s="304"/>
      <c r="Q126" s="304"/>
      <c r="R126" s="224"/>
      <c r="T126" s="124"/>
      <c r="U126" s="28"/>
      <c r="V126" s="125"/>
      <c r="W126" s="125"/>
      <c r="X126" s="125"/>
      <c r="Y126" s="125"/>
      <c r="Z126" s="125"/>
      <c r="AA126" s="126"/>
      <c r="BE126" s="88"/>
      <c r="BF126" s="88"/>
      <c r="BG126" s="88"/>
      <c r="BH126" s="88"/>
      <c r="BI126" s="88"/>
      <c r="BK126" s="88"/>
    </row>
    <row r="127" spans="2:63" s="154" customFormat="1" ht="30" customHeight="1" x14ac:dyDescent="0.3">
      <c r="B127" s="223"/>
      <c r="C127" s="188">
        <f>C126+1</f>
        <v>10</v>
      </c>
      <c r="D127" s="188"/>
      <c r="E127" s="200"/>
      <c r="F127" s="313" t="s">
        <v>260</v>
      </c>
      <c r="G127" s="314"/>
      <c r="H127" s="314"/>
      <c r="I127" s="314"/>
      <c r="J127" s="192" t="s">
        <v>107</v>
      </c>
      <c r="K127" s="189">
        <v>370</v>
      </c>
      <c r="L127" s="308">
        <v>0</v>
      </c>
      <c r="M127" s="309"/>
      <c r="N127" s="303">
        <f t="shared" ref="N127:N129" si="3">ROUND(L127*K127,2)</f>
        <v>0</v>
      </c>
      <c r="O127" s="304"/>
      <c r="P127" s="304"/>
      <c r="Q127" s="304"/>
      <c r="R127" s="224"/>
      <c r="T127" s="124"/>
      <c r="U127" s="28"/>
      <c r="V127" s="125"/>
      <c r="W127" s="125"/>
      <c r="X127" s="125"/>
      <c r="Y127" s="125"/>
      <c r="Z127" s="125"/>
      <c r="AA127" s="126"/>
      <c r="BE127" s="88"/>
      <c r="BF127" s="88"/>
      <c r="BG127" s="88"/>
      <c r="BH127" s="88"/>
      <c r="BI127" s="88"/>
      <c r="BK127" s="88"/>
    </row>
    <row r="128" spans="2:63" s="154" customFormat="1" ht="30" customHeight="1" x14ac:dyDescent="0.3">
      <c r="B128" s="223"/>
      <c r="C128" s="188">
        <f>C127+1</f>
        <v>11</v>
      </c>
      <c r="D128" s="131"/>
      <c r="E128" s="200"/>
      <c r="F128" s="313" t="s">
        <v>250</v>
      </c>
      <c r="G128" s="314"/>
      <c r="H128" s="314"/>
      <c r="I128" s="314"/>
      <c r="J128" s="192" t="s">
        <v>112</v>
      </c>
      <c r="K128" s="189">
        <v>32</v>
      </c>
      <c r="L128" s="308">
        <v>0</v>
      </c>
      <c r="M128" s="309"/>
      <c r="N128" s="303">
        <f>ROUND(L128*K128,2)</f>
        <v>0</v>
      </c>
      <c r="O128" s="304"/>
      <c r="P128" s="304"/>
      <c r="Q128" s="304"/>
      <c r="R128" s="224"/>
      <c r="T128" s="124"/>
      <c r="U128" s="28"/>
      <c r="V128" s="125"/>
      <c r="W128" s="125"/>
      <c r="X128" s="125"/>
      <c r="Y128" s="125"/>
      <c r="Z128" s="125"/>
      <c r="AA128" s="126"/>
      <c r="BE128" s="88"/>
      <c r="BF128" s="88"/>
      <c r="BG128" s="88"/>
      <c r="BH128" s="88"/>
      <c r="BI128" s="88"/>
      <c r="BK128" s="88"/>
    </row>
    <row r="129" spans="2:63" s="154" customFormat="1" ht="30" customHeight="1" x14ac:dyDescent="0.3">
      <c r="B129" s="223"/>
      <c r="C129" s="188">
        <f>C128+1</f>
        <v>12</v>
      </c>
      <c r="D129" s="131"/>
      <c r="E129" s="200"/>
      <c r="F129" s="313" t="s">
        <v>251</v>
      </c>
      <c r="G129" s="314"/>
      <c r="H129" s="314"/>
      <c r="I129" s="314"/>
      <c r="J129" s="192" t="s">
        <v>112</v>
      </c>
      <c r="K129" s="189">
        <v>32</v>
      </c>
      <c r="L129" s="308">
        <v>0</v>
      </c>
      <c r="M129" s="309"/>
      <c r="N129" s="303">
        <f t="shared" si="3"/>
        <v>0</v>
      </c>
      <c r="O129" s="304"/>
      <c r="P129" s="304"/>
      <c r="Q129" s="304"/>
      <c r="R129" s="224"/>
      <c r="T129" s="124"/>
      <c r="U129" s="28"/>
      <c r="V129" s="125"/>
      <c r="W129" s="125"/>
      <c r="X129" s="125"/>
      <c r="Y129" s="125"/>
      <c r="Z129" s="125"/>
      <c r="AA129" s="126"/>
      <c r="BE129" s="88"/>
      <c r="BF129" s="88"/>
      <c r="BG129" s="88"/>
      <c r="BH129" s="88"/>
      <c r="BI129" s="88"/>
      <c r="BK129" s="88"/>
    </row>
    <row r="130" spans="2:63" s="141" customFormat="1" ht="20.100000000000001" customHeight="1" x14ac:dyDescent="0.3">
      <c r="B130" s="235"/>
      <c r="C130" s="236"/>
      <c r="D130" s="239" t="s">
        <v>128</v>
      </c>
      <c r="E130" s="239"/>
      <c r="F130" s="239"/>
      <c r="G130" s="239"/>
      <c r="H130" s="239"/>
      <c r="I130" s="239"/>
      <c r="J130" s="239"/>
      <c r="K130" s="239"/>
      <c r="L130" s="239"/>
      <c r="M130" s="239"/>
      <c r="N130" s="349">
        <f>SUM(N131:Q132)</f>
        <v>0</v>
      </c>
      <c r="O130" s="348"/>
      <c r="P130" s="348"/>
      <c r="Q130" s="348"/>
      <c r="R130" s="238"/>
      <c r="T130" s="143"/>
      <c r="W130" s="144"/>
      <c r="Y130" s="144"/>
      <c r="AA130" s="145"/>
      <c r="AR130" s="161"/>
      <c r="AT130" s="161"/>
      <c r="AU130" s="161"/>
      <c r="AY130" s="161"/>
      <c r="BK130" s="146"/>
    </row>
    <row r="131" spans="2:63" s="154" customFormat="1" ht="30" customHeight="1" x14ac:dyDescent="0.3">
      <c r="B131" s="223"/>
      <c r="C131" s="188">
        <f>C129+1</f>
        <v>13</v>
      </c>
      <c r="D131" s="188"/>
      <c r="E131" s="200"/>
      <c r="F131" s="310" t="s">
        <v>393</v>
      </c>
      <c r="G131" s="311" t="s">
        <v>148</v>
      </c>
      <c r="H131" s="311" t="s">
        <v>148</v>
      </c>
      <c r="I131" s="312" t="s">
        <v>148</v>
      </c>
      <c r="J131" s="192" t="s">
        <v>109</v>
      </c>
      <c r="K131" s="189">
        <v>1</v>
      </c>
      <c r="L131" s="308">
        <v>0</v>
      </c>
      <c r="M131" s="309"/>
      <c r="N131" s="303">
        <f>ROUND(L131*K131,2)</f>
        <v>0</v>
      </c>
      <c r="O131" s="304"/>
      <c r="P131" s="304"/>
      <c r="Q131" s="304"/>
      <c r="R131" s="224"/>
      <c r="T131" s="124"/>
      <c r="U131" s="28"/>
      <c r="V131" s="125"/>
      <c r="W131" s="125"/>
      <c r="X131" s="125"/>
      <c r="Y131" s="125"/>
      <c r="Z131" s="125"/>
      <c r="AA131" s="126"/>
      <c r="BE131" s="88"/>
      <c r="BF131" s="88"/>
      <c r="BG131" s="88"/>
      <c r="BH131" s="88"/>
      <c r="BI131" s="88"/>
      <c r="BK131" s="88"/>
    </row>
    <row r="132" spans="2:63" s="154" customFormat="1" ht="30" customHeight="1" x14ac:dyDescent="0.3">
      <c r="B132" s="223"/>
      <c r="C132" s="188">
        <f>C131+1</f>
        <v>14</v>
      </c>
      <c r="D132" s="188"/>
      <c r="E132" s="200"/>
      <c r="F132" s="310" t="s">
        <v>394</v>
      </c>
      <c r="G132" s="311" t="s">
        <v>148</v>
      </c>
      <c r="H132" s="311" t="s">
        <v>148</v>
      </c>
      <c r="I132" s="312" t="s">
        <v>148</v>
      </c>
      <c r="J132" s="192" t="s">
        <v>109</v>
      </c>
      <c r="K132" s="189">
        <v>1</v>
      </c>
      <c r="L132" s="308">
        <v>0</v>
      </c>
      <c r="M132" s="309"/>
      <c r="N132" s="303">
        <f>ROUND(L132*K132,2)</f>
        <v>0</v>
      </c>
      <c r="O132" s="304"/>
      <c r="P132" s="304"/>
      <c r="Q132" s="304"/>
      <c r="R132" s="224"/>
      <c r="T132" s="124"/>
      <c r="U132" s="28"/>
      <c r="V132" s="125"/>
      <c r="W132" s="125"/>
      <c r="X132" s="125"/>
      <c r="Y132" s="125"/>
      <c r="Z132" s="125"/>
      <c r="AA132" s="126"/>
      <c r="BE132" s="88"/>
      <c r="BF132" s="88"/>
      <c r="BG132" s="88"/>
      <c r="BH132" s="88"/>
      <c r="BI132" s="88"/>
      <c r="BK132" s="88"/>
    </row>
    <row r="133" spans="2:63" s="154" customFormat="1" ht="20.100000000000001" customHeight="1" x14ac:dyDescent="0.3">
      <c r="B133" s="223"/>
      <c r="C133" s="236"/>
      <c r="D133" s="239" t="s">
        <v>351</v>
      </c>
      <c r="E133" s="239"/>
      <c r="F133" s="239"/>
      <c r="G133" s="239"/>
      <c r="H133" s="239"/>
      <c r="I133" s="239"/>
      <c r="J133" s="239"/>
      <c r="K133" s="239"/>
      <c r="L133" s="239"/>
      <c r="M133" s="239"/>
      <c r="N133" s="349">
        <f>SUM(N134:Q136)</f>
        <v>0</v>
      </c>
      <c r="O133" s="348"/>
      <c r="P133" s="348"/>
      <c r="Q133" s="348"/>
      <c r="R133" s="224"/>
      <c r="T133" s="133"/>
      <c r="U133" s="28"/>
      <c r="V133" s="125"/>
      <c r="W133" s="125"/>
      <c r="X133" s="125"/>
      <c r="Y133" s="125"/>
      <c r="Z133" s="125"/>
      <c r="AA133" s="126"/>
      <c r="BE133" s="88"/>
      <c r="BF133" s="88"/>
      <c r="BG133" s="88"/>
      <c r="BH133" s="88"/>
      <c r="BI133" s="88"/>
      <c r="BK133" s="88"/>
    </row>
    <row r="134" spans="2:63" s="154" customFormat="1" ht="30" customHeight="1" x14ac:dyDescent="0.3">
      <c r="B134" s="223"/>
      <c r="C134" s="188">
        <f>C132+1</f>
        <v>15</v>
      </c>
      <c r="D134" s="131"/>
      <c r="E134" s="200"/>
      <c r="F134" s="313" t="s">
        <v>420</v>
      </c>
      <c r="G134" s="314" t="s">
        <v>149</v>
      </c>
      <c r="H134" s="314" t="s">
        <v>149</v>
      </c>
      <c r="I134" s="314" t="s">
        <v>149</v>
      </c>
      <c r="J134" s="192" t="s">
        <v>112</v>
      </c>
      <c r="K134" s="189">
        <v>3</v>
      </c>
      <c r="L134" s="308">
        <v>0</v>
      </c>
      <c r="M134" s="309"/>
      <c r="N134" s="303">
        <f>ROUND(L134*K134,2)</f>
        <v>0</v>
      </c>
      <c r="O134" s="304"/>
      <c r="P134" s="304"/>
      <c r="Q134" s="304"/>
      <c r="R134" s="224"/>
      <c r="T134" s="133"/>
      <c r="U134" s="28"/>
      <c r="V134" s="125"/>
      <c r="W134" s="125"/>
      <c r="X134" s="125"/>
      <c r="Y134" s="125"/>
      <c r="Z134" s="125"/>
      <c r="AA134" s="126"/>
      <c r="BE134" s="88"/>
      <c r="BF134" s="88"/>
      <c r="BG134" s="88"/>
      <c r="BH134" s="88"/>
      <c r="BI134" s="88"/>
      <c r="BK134" s="88"/>
    </row>
    <row r="135" spans="2:63" s="154" customFormat="1" ht="45" customHeight="1" x14ac:dyDescent="0.3">
      <c r="B135" s="223"/>
      <c r="C135" s="188">
        <f>C134+1</f>
        <v>16</v>
      </c>
      <c r="D135" s="131"/>
      <c r="E135" s="200"/>
      <c r="F135" s="313" t="s">
        <v>349</v>
      </c>
      <c r="G135" s="314" t="s">
        <v>150</v>
      </c>
      <c r="H135" s="314" t="s">
        <v>150</v>
      </c>
      <c r="I135" s="314" t="s">
        <v>150</v>
      </c>
      <c r="J135" s="192" t="s">
        <v>109</v>
      </c>
      <c r="K135" s="189">
        <v>1</v>
      </c>
      <c r="L135" s="308">
        <v>0</v>
      </c>
      <c r="M135" s="309"/>
      <c r="N135" s="303">
        <f>ROUND(L135*K135,2)</f>
        <v>0</v>
      </c>
      <c r="O135" s="304"/>
      <c r="P135" s="304"/>
      <c r="Q135" s="304"/>
      <c r="R135" s="224"/>
      <c r="T135" s="133"/>
      <c r="U135" s="28"/>
      <c r="V135" s="125"/>
      <c r="W135" s="125"/>
      <c r="X135" s="125"/>
      <c r="Y135" s="125"/>
      <c r="Z135" s="125"/>
      <c r="AA135" s="126"/>
      <c r="BE135" s="88"/>
      <c r="BF135" s="88"/>
      <c r="BG135" s="88"/>
      <c r="BH135" s="88"/>
      <c r="BI135" s="88"/>
      <c r="BK135" s="88"/>
    </row>
    <row r="136" spans="2:63" s="169" customFormat="1" ht="20.100000000000001" customHeight="1" x14ac:dyDescent="0.3">
      <c r="B136" s="223"/>
      <c r="C136" s="188">
        <f>C135+1</f>
        <v>17</v>
      </c>
      <c r="D136" s="131"/>
      <c r="E136" s="200"/>
      <c r="F136" s="313" t="s">
        <v>167</v>
      </c>
      <c r="G136" s="314" t="s">
        <v>150</v>
      </c>
      <c r="H136" s="314" t="s">
        <v>150</v>
      </c>
      <c r="I136" s="314" t="s">
        <v>150</v>
      </c>
      <c r="J136" s="192" t="s">
        <v>139</v>
      </c>
      <c r="K136" s="189">
        <v>5</v>
      </c>
      <c r="L136" s="308">
        <v>0</v>
      </c>
      <c r="M136" s="309"/>
      <c r="N136" s="303">
        <f>ROUND(L136*K136,2)</f>
        <v>0</v>
      </c>
      <c r="O136" s="304"/>
      <c r="P136" s="304"/>
      <c r="Q136" s="304"/>
      <c r="R136" s="224"/>
      <c r="T136" s="133"/>
      <c r="U136" s="28"/>
      <c r="V136" s="125"/>
      <c r="W136" s="125"/>
      <c r="X136" s="125"/>
      <c r="Y136" s="125"/>
      <c r="Z136" s="125"/>
      <c r="AA136" s="126"/>
      <c r="BE136" s="88"/>
      <c r="BF136" s="88"/>
      <c r="BG136" s="88"/>
      <c r="BH136" s="88"/>
      <c r="BI136" s="88"/>
      <c r="BK136" s="88"/>
    </row>
    <row r="137" spans="2:63" s="169" customFormat="1" ht="20.100000000000001" customHeight="1" x14ac:dyDescent="0.3">
      <c r="B137" s="223"/>
      <c r="C137" s="236"/>
      <c r="D137" s="239" t="s">
        <v>168</v>
      </c>
      <c r="E137" s="239"/>
      <c r="F137" s="239"/>
      <c r="G137" s="239"/>
      <c r="H137" s="239"/>
      <c r="I137" s="239"/>
      <c r="J137" s="239"/>
      <c r="K137" s="239"/>
      <c r="L137" s="239"/>
      <c r="M137" s="239"/>
      <c r="N137" s="337">
        <f>SUM(N138)</f>
        <v>0</v>
      </c>
      <c r="O137" s="337"/>
      <c r="P137" s="337"/>
      <c r="Q137" s="337"/>
      <c r="R137" s="224"/>
      <c r="T137" s="124"/>
      <c r="U137" s="28"/>
      <c r="V137" s="125"/>
      <c r="W137" s="125"/>
      <c r="X137" s="125"/>
      <c r="Y137" s="125"/>
      <c r="Z137" s="125"/>
      <c r="AA137" s="126"/>
      <c r="BE137" s="88"/>
      <c r="BF137" s="88"/>
      <c r="BG137" s="88"/>
      <c r="BH137" s="88"/>
      <c r="BI137" s="88"/>
      <c r="BK137" s="88"/>
    </row>
    <row r="138" spans="2:63" s="169" customFormat="1" ht="75" customHeight="1" x14ac:dyDescent="0.3">
      <c r="B138" s="223"/>
      <c r="C138" s="188">
        <f>C136+1</f>
        <v>18</v>
      </c>
      <c r="D138" s="188"/>
      <c r="E138" s="200"/>
      <c r="F138" s="313" t="s">
        <v>245</v>
      </c>
      <c r="G138" s="314" t="s">
        <v>169</v>
      </c>
      <c r="H138" s="314" t="s">
        <v>169</v>
      </c>
      <c r="I138" s="314" t="s">
        <v>169</v>
      </c>
      <c r="J138" s="192" t="s">
        <v>112</v>
      </c>
      <c r="K138" s="189">
        <v>1</v>
      </c>
      <c r="L138" s="308">
        <v>0</v>
      </c>
      <c r="M138" s="309"/>
      <c r="N138" s="303">
        <f>ROUND(L138*K138,2)</f>
        <v>0</v>
      </c>
      <c r="O138" s="304"/>
      <c r="P138" s="304"/>
      <c r="Q138" s="304"/>
      <c r="R138" s="224"/>
      <c r="T138" s="124"/>
      <c r="U138" s="28"/>
      <c r="V138" s="125"/>
      <c r="W138" s="125"/>
      <c r="X138" s="125"/>
      <c r="Y138" s="125"/>
      <c r="Z138" s="125"/>
      <c r="AA138" s="126"/>
      <c r="BE138" s="88"/>
      <c r="BF138" s="88"/>
      <c r="BG138" s="88"/>
      <c r="BH138" s="88"/>
      <c r="BI138" s="88"/>
      <c r="BK138" s="88"/>
    </row>
    <row r="139" spans="2:63" s="169" customFormat="1" ht="20.100000000000001" customHeight="1" x14ac:dyDescent="0.3">
      <c r="B139" s="223"/>
      <c r="C139" s="236"/>
      <c r="D139" s="239" t="s">
        <v>170</v>
      </c>
      <c r="E139" s="239"/>
      <c r="F139" s="239"/>
      <c r="G139" s="239"/>
      <c r="H139" s="239"/>
      <c r="I139" s="239"/>
      <c r="J139" s="239"/>
      <c r="K139" s="239"/>
      <c r="L139" s="239"/>
      <c r="M139" s="239"/>
      <c r="N139" s="349">
        <f>SUM(N140:Q144)</f>
        <v>0</v>
      </c>
      <c r="O139" s="348"/>
      <c r="P139" s="348"/>
      <c r="Q139" s="348"/>
      <c r="R139" s="224"/>
      <c r="T139" s="124"/>
      <c r="U139" s="28"/>
      <c r="V139" s="125"/>
      <c r="W139" s="125"/>
      <c r="X139" s="125"/>
      <c r="Y139" s="125"/>
      <c r="Z139" s="125"/>
      <c r="AA139" s="126"/>
      <c r="BE139" s="88"/>
      <c r="BF139" s="88"/>
      <c r="BG139" s="88"/>
      <c r="BH139" s="88"/>
      <c r="BI139" s="88"/>
      <c r="BK139" s="88"/>
    </row>
    <row r="140" spans="2:63" s="154" customFormat="1" ht="30" customHeight="1" x14ac:dyDescent="0.3">
      <c r="B140" s="223"/>
      <c r="C140" s="188">
        <f>C138+1</f>
        <v>19</v>
      </c>
      <c r="D140" s="188"/>
      <c r="E140" s="200"/>
      <c r="F140" s="331" t="s">
        <v>254</v>
      </c>
      <c r="G140" s="332" t="s">
        <v>171</v>
      </c>
      <c r="H140" s="332" t="s">
        <v>171</v>
      </c>
      <c r="I140" s="333" t="s">
        <v>171</v>
      </c>
      <c r="J140" s="192" t="s">
        <v>107</v>
      </c>
      <c r="K140" s="189">
        <v>30</v>
      </c>
      <c r="L140" s="308">
        <v>0</v>
      </c>
      <c r="M140" s="309"/>
      <c r="N140" s="303">
        <f t="shared" ref="N140:N144" si="4">ROUND(L140*K140,2)</f>
        <v>0</v>
      </c>
      <c r="O140" s="304"/>
      <c r="P140" s="304"/>
      <c r="Q140" s="304"/>
      <c r="R140" s="224"/>
      <c r="T140" s="124"/>
      <c r="U140" s="28"/>
      <c r="V140" s="125"/>
      <c r="W140" s="125"/>
      <c r="X140" s="125"/>
      <c r="Y140" s="125"/>
      <c r="Z140" s="125"/>
      <c r="AA140" s="126"/>
      <c r="BE140" s="88"/>
      <c r="BF140" s="88"/>
      <c r="BG140" s="88"/>
      <c r="BH140" s="88"/>
      <c r="BI140" s="88"/>
      <c r="BK140" s="88"/>
    </row>
    <row r="141" spans="2:63" s="154" customFormat="1" ht="30" customHeight="1" x14ac:dyDescent="0.3">
      <c r="B141" s="223"/>
      <c r="C141" s="188">
        <f>C140+1</f>
        <v>20</v>
      </c>
      <c r="D141" s="188"/>
      <c r="E141" s="200"/>
      <c r="F141" s="310" t="s">
        <v>258</v>
      </c>
      <c r="G141" s="311" t="s">
        <v>151</v>
      </c>
      <c r="H141" s="311" t="s">
        <v>151</v>
      </c>
      <c r="I141" s="312" t="s">
        <v>151</v>
      </c>
      <c r="J141" s="192" t="s">
        <v>107</v>
      </c>
      <c r="K141" s="189">
        <v>20</v>
      </c>
      <c r="L141" s="308">
        <v>0</v>
      </c>
      <c r="M141" s="309"/>
      <c r="N141" s="303">
        <f t="shared" si="4"/>
        <v>0</v>
      </c>
      <c r="O141" s="304"/>
      <c r="P141" s="304"/>
      <c r="Q141" s="304"/>
      <c r="R141" s="224"/>
      <c r="T141" s="133"/>
      <c r="U141" s="28"/>
      <c r="V141" s="125"/>
      <c r="W141" s="125"/>
      <c r="X141" s="125"/>
      <c r="Y141" s="125"/>
      <c r="Z141" s="125"/>
      <c r="AA141" s="126"/>
      <c r="BE141" s="88"/>
      <c r="BF141" s="88"/>
      <c r="BG141" s="88"/>
      <c r="BH141" s="88"/>
      <c r="BI141" s="88"/>
      <c r="BK141" s="88"/>
    </row>
    <row r="142" spans="2:63" s="154" customFormat="1" ht="30" customHeight="1" x14ac:dyDescent="0.3">
      <c r="B142" s="223"/>
      <c r="C142" s="188">
        <f>C141+1</f>
        <v>21</v>
      </c>
      <c r="D142" s="188"/>
      <c r="E142" s="200"/>
      <c r="F142" s="310" t="s">
        <v>395</v>
      </c>
      <c r="G142" s="311" t="s">
        <v>151</v>
      </c>
      <c r="H142" s="311" t="s">
        <v>151</v>
      </c>
      <c r="I142" s="312" t="s">
        <v>151</v>
      </c>
      <c r="J142" s="192" t="s">
        <v>107</v>
      </c>
      <c r="K142" s="189">
        <v>10</v>
      </c>
      <c r="L142" s="308">
        <v>0</v>
      </c>
      <c r="M142" s="309"/>
      <c r="N142" s="303">
        <f t="shared" si="4"/>
        <v>0</v>
      </c>
      <c r="O142" s="304"/>
      <c r="P142" s="304"/>
      <c r="Q142" s="304"/>
      <c r="R142" s="224"/>
      <c r="T142" s="124"/>
      <c r="U142" s="28"/>
      <c r="V142" s="125"/>
      <c r="W142" s="125"/>
      <c r="X142" s="125"/>
      <c r="Y142" s="125"/>
      <c r="Z142" s="125"/>
      <c r="AA142" s="126"/>
      <c r="BE142" s="88"/>
      <c r="BF142" s="88"/>
      <c r="BG142" s="88"/>
      <c r="BH142" s="88"/>
      <c r="BI142" s="88"/>
      <c r="BK142" s="88"/>
    </row>
    <row r="143" spans="2:63" s="154" customFormat="1" ht="30" customHeight="1" x14ac:dyDescent="0.3">
      <c r="B143" s="223"/>
      <c r="C143" s="188">
        <f>C142+1</f>
        <v>22</v>
      </c>
      <c r="D143" s="188"/>
      <c r="E143" s="200"/>
      <c r="F143" s="310" t="s">
        <v>266</v>
      </c>
      <c r="G143" s="311" t="s">
        <v>135</v>
      </c>
      <c r="H143" s="311" t="s">
        <v>135</v>
      </c>
      <c r="I143" s="312" t="s">
        <v>135</v>
      </c>
      <c r="J143" s="192" t="s">
        <v>107</v>
      </c>
      <c r="K143" s="189">
        <v>10</v>
      </c>
      <c r="L143" s="308">
        <v>0</v>
      </c>
      <c r="M143" s="309"/>
      <c r="N143" s="303">
        <f t="shared" si="4"/>
        <v>0</v>
      </c>
      <c r="O143" s="304"/>
      <c r="P143" s="304"/>
      <c r="Q143" s="304"/>
      <c r="R143" s="224"/>
      <c r="T143" s="124"/>
      <c r="U143" s="28"/>
      <c r="V143" s="125"/>
      <c r="W143" s="125"/>
      <c r="X143" s="125"/>
      <c r="Y143" s="125"/>
      <c r="Z143" s="125"/>
      <c r="AA143" s="126"/>
      <c r="BE143" s="88"/>
      <c r="BF143" s="88"/>
      <c r="BG143" s="88"/>
      <c r="BH143" s="88"/>
      <c r="BI143" s="88"/>
      <c r="BK143" s="88"/>
    </row>
    <row r="144" spans="2:63" s="169" customFormat="1" ht="30" customHeight="1" x14ac:dyDescent="0.3">
      <c r="B144" s="223"/>
      <c r="C144" s="188">
        <f>C143+1</f>
        <v>23</v>
      </c>
      <c r="D144" s="188"/>
      <c r="E144" s="200"/>
      <c r="F144" s="310" t="s">
        <v>342</v>
      </c>
      <c r="G144" s="311" t="s">
        <v>135</v>
      </c>
      <c r="H144" s="311" t="s">
        <v>135</v>
      </c>
      <c r="I144" s="312" t="s">
        <v>135</v>
      </c>
      <c r="J144" s="192" t="s">
        <v>107</v>
      </c>
      <c r="K144" s="189">
        <v>20</v>
      </c>
      <c r="L144" s="308">
        <v>0</v>
      </c>
      <c r="M144" s="309"/>
      <c r="N144" s="303">
        <f t="shared" si="4"/>
        <v>0</v>
      </c>
      <c r="O144" s="304"/>
      <c r="P144" s="304"/>
      <c r="Q144" s="304"/>
      <c r="R144" s="224"/>
      <c r="T144" s="124"/>
      <c r="U144" s="28"/>
      <c r="V144" s="125"/>
      <c r="W144" s="125"/>
      <c r="X144" s="125"/>
      <c r="Y144" s="125"/>
      <c r="Z144" s="125"/>
      <c r="AA144" s="126"/>
      <c r="BE144" s="88"/>
      <c r="BF144" s="88"/>
      <c r="BG144" s="88"/>
      <c r="BH144" s="88"/>
      <c r="BI144" s="88"/>
      <c r="BK144" s="88"/>
    </row>
    <row r="145" spans="2:63" s="154" customFormat="1" ht="20.100000000000001" customHeight="1" x14ac:dyDescent="0.3">
      <c r="B145" s="223"/>
      <c r="C145" s="177"/>
      <c r="D145" s="239" t="s">
        <v>173</v>
      </c>
      <c r="E145" s="239"/>
      <c r="F145" s="239"/>
      <c r="G145" s="239"/>
      <c r="H145" s="239"/>
      <c r="I145" s="239"/>
      <c r="J145" s="239"/>
      <c r="K145" s="239"/>
      <c r="L145" s="239"/>
      <c r="M145" s="239"/>
      <c r="N145" s="349">
        <f>SUM(N146:Q147)</f>
        <v>0</v>
      </c>
      <c r="O145" s="348"/>
      <c r="P145" s="348"/>
      <c r="Q145" s="348"/>
      <c r="R145" s="224"/>
      <c r="T145" s="124"/>
      <c r="U145" s="28"/>
      <c r="V145" s="125"/>
      <c r="W145" s="125"/>
      <c r="X145" s="125"/>
      <c r="Y145" s="125"/>
      <c r="Z145" s="125"/>
      <c r="AA145" s="126"/>
      <c r="BE145" s="88"/>
      <c r="BF145" s="88"/>
      <c r="BG145" s="88"/>
      <c r="BH145" s="88"/>
      <c r="BI145" s="88"/>
      <c r="BK145" s="88"/>
    </row>
    <row r="146" spans="2:63" s="141" customFormat="1" ht="20.100000000000001" customHeight="1" x14ac:dyDescent="0.3">
      <c r="B146" s="235"/>
      <c r="C146" s="188">
        <f>C144+1</f>
        <v>24</v>
      </c>
      <c r="D146" s="188"/>
      <c r="E146" s="200"/>
      <c r="F146" s="306" t="s">
        <v>373</v>
      </c>
      <c r="G146" s="304" t="s">
        <v>152</v>
      </c>
      <c r="H146" s="304" t="s">
        <v>152</v>
      </c>
      <c r="I146" s="304" t="s">
        <v>152</v>
      </c>
      <c r="J146" s="192" t="s">
        <v>107</v>
      </c>
      <c r="K146" s="189">
        <v>13</v>
      </c>
      <c r="L146" s="308">
        <v>0</v>
      </c>
      <c r="M146" s="309"/>
      <c r="N146" s="303">
        <f>ROUND(L146*K146,2)</f>
        <v>0</v>
      </c>
      <c r="O146" s="304"/>
      <c r="P146" s="304"/>
      <c r="Q146" s="304"/>
      <c r="R146" s="238"/>
      <c r="T146" s="143"/>
      <c r="W146" s="144"/>
      <c r="Y146" s="144"/>
      <c r="AA146" s="145"/>
      <c r="AR146" s="161"/>
      <c r="AT146" s="161"/>
      <c r="AU146" s="161"/>
      <c r="AY146" s="161"/>
      <c r="BK146" s="146"/>
    </row>
    <row r="147" spans="2:63" s="154" customFormat="1" ht="20.100000000000001" customHeight="1" x14ac:dyDescent="0.3">
      <c r="B147" s="223"/>
      <c r="C147" s="188">
        <f>C146+1</f>
        <v>25</v>
      </c>
      <c r="D147" s="188"/>
      <c r="E147" s="200"/>
      <c r="F147" s="306" t="s">
        <v>375</v>
      </c>
      <c r="G147" s="304" t="s">
        <v>152</v>
      </c>
      <c r="H147" s="304" t="s">
        <v>152</v>
      </c>
      <c r="I147" s="304" t="s">
        <v>152</v>
      </c>
      <c r="J147" s="192" t="s">
        <v>107</v>
      </c>
      <c r="K147" s="189">
        <v>10</v>
      </c>
      <c r="L147" s="308">
        <v>0</v>
      </c>
      <c r="M147" s="309"/>
      <c r="N147" s="303">
        <f>ROUND(L147*K147,2)</f>
        <v>0</v>
      </c>
      <c r="O147" s="304"/>
      <c r="P147" s="304"/>
      <c r="Q147" s="304"/>
      <c r="R147" s="224"/>
      <c r="T147" s="124"/>
      <c r="U147" s="28"/>
      <c r="V147" s="125"/>
      <c r="W147" s="125"/>
      <c r="X147" s="125"/>
      <c r="Y147" s="125"/>
      <c r="Z147" s="125"/>
      <c r="AA147" s="126"/>
      <c r="BE147" s="88"/>
      <c r="BF147" s="88"/>
      <c r="BG147" s="88"/>
      <c r="BH147" s="88"/>
      <c r="BI147" s="88"/>
      <c r="BK147" s="88"/>
    </row>
    <row r="148" spans="2:63" s="169" customFormat="1" ht="24.95" customHeight="1" x14ac:dyDescent="0.35">
      <c r="B148" s="223"/>
      <c r="C148" s="236"/>
      <c r="D148" s="237" t="s">
        <v>145</v>
      </c>
      <c r="E148" s="237"/>
      <c r="F148" s="237"/>
      <c r="G148" s="237"/>
      <c r="H148" s="237"/>
      <c r="I148" s="237"/>
      <c r="J148" s="237"/>
      <c r="K148" s="237"/>
      <c r="L148" s="237"/>
      <c r="M148" s="237"/>
      <c r="N148" s="347">
        <f>N164+N162+N149+N160</f>
        <v>0</v>
      </c>
      <c r="O148" s="347"/>
      <c r="P148" s="347"/>
      <c r="Q148" s="347"/>
      <c r="R148" s="224"/>
      <c r="T148" s="124"/>
      <c r="U148" s="28"/>
      <c r="V148" s="125"/>
      <c r="W148" s="125"/>
      <c r="X148" s="125"/>
      <c r="Y148" s="125"/>
      <c r="Z148" s="125"/>
      <c r="AA148" s="126"/>
      <c r="BE148" s="88"/>
      <c r="BF148" s="88"/>
      <c r="BG148" s="88"/>
      <c r="BH148" s="88"/>
      <c r="BI148" s="88"/>
      <c r="BK148" s="88"/>
    </row>
    <row r="149" spans="2:63" s="154" customFormat="1" ht="20.100000000000001" customHeight="1" x14ac:dyDescent="0.3">
      <c r="B149" s="223"/>
      <c r="C149" s="236"/>
      <c r="D149" s="239" t="s">
        <v>130</v>
      </c>
      <c r="E149" s="239"/>
      <c r="F149" s="239"/>
      <c r="G149" s="239"/>
      <c r="H149" s="239"/>
      <c r="I149" s="239"/>
      <c r="J149" s="239"/>
      <c r="K149" s="239"/>
      <c r="L149" s="239"/>
      <c r="M149" s="239"/>
      <c r="N149" s="349">
        <f>SUM(N150:Q159)</f>
        <v>0</v>
      </c>
      <c r="O149" s="348"/>
      <c r="P149" s="348"/>
      <c r="Q149" s="348"/>
      <c r="R149" s="224"/>
      <c r="T149" s="124"/>
      <c r="U149" s="28"/>
      <c r="V149" s="125"/>
      <c r="W149" s="125"/>
      <c r="X149" s="125"/>
      <c r="Y149" s="125"/>
      <c r="Z149" s="125"/>
      <c r="AA149" s="126"/>
      <c r="BE149" s="88"/>
      <c r="BF149" s="88"/>
      <c r="BG149" s="88"/>
      <c r="BH149" s="88"/>
      <c r="BI149" s="88"/>
      <c r="BK149" s="88"/>
    </row>
    <row r="150" spans="2:63" s="169" customFormat="1" ht="20.100000000000001" customHeight="1" x14ac:dyDescent="0.3">
      <c r="B150" s="223"/>
      <c r="C150" s="188">
        <f>C147+1</f>
        <v>26</v>
      </c>
      <c r="D150" s="188"/>
      <c r="E150" s="200"/>
      <c r="F150" s="306" t="s">
        <v>379</v>
      </c>
      <c r="G150" s="307" t="s">
        <v>154</v>
      </c>
      <c r="H150" s="307" t="s">
        <v>154</v>
      </c>
      <c r="I150" s="307" t="s">
        <v>154</v>
      </c>
      <c r="J150" s="192" t="s">
        <v>112</v>
      </c>
      <c r="K150" s="189">
        <v>2</v>
      </c>
      <c r="L150" s="308">
        <v>0</v>
      </c>
      <c r="M150" s="309"/>
      <c r="N150" s="303">
        <f t="shared" ref="N150:N156" si="5">ROUND(L150*K150,2)</f>
        <v>0</v>
      </c>
      <c r="O150" s="304"/>
      <c r="P150" s="304"/>
      <c r="Q150" s="304"/>
      <c r="R150" s="224"/>
      <c r="T150" s="124"/>
      <c r="U150" s="28"/>
      <c r="V150" s="125"/>
      <c r="W150" s="125"/>
      <c r="X150" s="125"/>
      <c r="Y150" s="125"/>
      <c r="Z150" s="125"/>
      <c r="AA150" s="126"/>
      <c r="BE150" s="88"/>
      <c r="BF150" s="88"/>
      <c r="BG150" s="88"/>
      <c r="BH150" s="88"/>
      <c r="BI150" s="88"/>
      <c r="BK150" s="88"/>
    </row>
    <row r="151" spans="2:63" s="154" customFormat="1" ht="20.100000000000001" customHeight="1" x14ac:dyDescent="0.3">
      <c r="B151" s="223"/>
      <c r="C151" s="188">
        <f t="shared" ref="C151:C156" si="6">C150+1</f>
        <v>27</v>
      </c>
      <c r="D151" s="188"/>
      <c r="E151" s="200"/>
      <c r="F151" s="306" t="s">
        <v>389</v>
      </c>
      <c r="G151" s="304" t="s">
        <v>154</v>
      </c>
      <c r="H151" s="304" t="s">
        <v>154</v>
      </c>
      <c r="I151" s="304" t="s">
        <v>154</v>
      </c>
      <c r="J151" s="192" t="s">
        <v>112</v>
      </c>
      <c r="K151" s="189">
        <v>2</v>
      </c>
      <c r="L151" s="308">
        <v>0</v>
      </c>
      <c r="M151" s="309"/>
      <c r="N151" s="303">
        <f t="shared" ref="N151:N155" si="7">ROUND(L151*K151,2)</f>
        <v>0</v>
      </c>
      <c r="O151" s="304"/>
      <c r="P151" s="304"/>
      <c r="Q151" s="304"/>
      <c r="R151" s="224"/>
      <c r="T151" s="124"/>
      <c r="U151" s="28"/>
      <c r="V151" s="125"/>
      <c r="W151" s="125"/>
      <c r="X151" s="125"/>
      <c r="Y151" s="125"/>
      <c r="Z151" s="125"/>
      <c r="AA151" s="126"/>
      <c r="BE151" s="88"/>
      <c r="BF151" s="88"/>
      <c r="BG151" s="88"/>
      <c r="BH151" s="88"/>
      <c r="BI151" s="88"/>
      <c r="BK151" s="88"/>
    </row>
    <row r="152" spans="2:63" s="154" customFormat="1" ht="20.100000000000001" customHeight="1" x14ac:dyDescent="0.3">
      <c r="B152" s="223"/>
      <c r="C152" s="188">
        <f t="shared" si="6"/>
        <v>28</v>
      </c>
      <c r="D152" s="188"/>
      <c r="E152" s="200"/>
      <c r="F152" s="306" t="s">
        <v>381</v>
      </c>
      <c r="G152" s="304" t="s">
        <v>154</v>
      </c>
      <c r="H152" s="304" t="s">
        <v>154</v>
      </c>
      <c r="I152" s="304" t="s">
        <v>154</v>
      </c>
      <c r="J152" s="192" t="s">
        <v>112</v>
      </c>
      <c r="K152" s="189">
        <v>2</v>
      </c>
      <c r="L152" s="308">
        <v>0</v>
      </c>
      <c r="M152" s="309"/>
      <c r="N152" s="303">
        <f t="shared" si="7"/>
        <v>0</v>
      </c>
      <c r="O152" s="304"/>
      <c r="P152" s="304"/>
      <c r="Q152" s="304"/>
      <c r="R152" s="224"/>
      <c r="T152" s="124"/>
      <c r="U152" s="28"/>
      <c r="V152" s="125"/>
      <c r="W152" s="125"/>
      <c r="X152" s="125"/>
      <c r="Y152" s="125"/>
      <c r="Z152" s="125"/>
      <c r="AA152" s="126"/>
      <c r="BE152" s="88"/>
      <c r="BF152" s="88"/>
      <c r="BG152" s="88"/>
      <c r="BH152" s="88"/>
      <c r="BI152" s="88"/>
      <c r="BK152" s="88"/>
    </row>
    <row r="153" spans="2:63" s="169" customFormat="1" ht="20.100000000000001" customHeight="1" x14ac:dyDescent="0.3">
      <c r="B153" s="223"/>
      <c r="C153" s="188">
        <f t="shared" si="6"/>
        <v>29</v>
      </c>
      <c r="D153" s="188"/>
      <c r="E153" s="200"/>
      <c r="F153" s="306" t="s">
        <v>396</v>
      </c>
      <c r="G153" s="304" t="s">
        <v>154</v>
      </c>
      <c r="H153" s="304" t="s">
        <v>154</v>
      </c>
      <c r="I153" s="304" t="s">
        <v>154</v>
      </c>
      <c r="J153" s="192" t="s">
        <v>112</v>
      </c>
      <c r="K153" s="189">
        <v>2</v>
      </c>
      <c r="L153" s="308">
        <v>0</v>
      </c>
      <c r="M153" s="309"/>
      <c r="N153" s="303">
        <f t="shared" si="7"/>
        <v>0</v>
      </c>
      <c r="O153" s="304"/>
      <c r="P153" s="304"/>
      <c r="Q153" s="304"/>
      <c r="R153" s="224"/>
      <c r="T153" s="124"/>
      <c r="U153" s="28"/>
      <c r="V153" s="125"/>
      <c r="W153" s="125"/>
      <c r="X153" s="125"/>
      <c r="Y153" s="125"/>
      <c r="Z153" s="125"/>
      <c r="AA153" s="126"/>
      <c r="BE153" s="88"/>
      <c r="BF153" s="88"/>
      <c r="BG153" s="88"/>
      <c r="BH153" s="88"/>
      <c r="BI153" s="88"/>
      <c r="BK153" s="88"/>
    </row>
    <row r="154" spans="2:63" s="154" customFormat="1" ht="20.100000000000001" customHeight="1" x14ac:dyDescent="0.3">
      <c r="B154" s="223"/>
      <c r="C154" s="188">
        <f>C153+1</f>
        <v>30</v>
      </c>
      <c r="D154" s="188"/>
      <c r="E154" s="200"/>
      <c r="F154" s="306" t="s">
        <v>383</v>
      </c>
      <c r="G154" s="304" t="s">
        <v>154</v>
      </c>
      <c r="H154" s="304" t="s">
        <v>154</v>
      </c>
      <c r="I154" s="304" t="s">
        <v>154</v>
      </c>
      <c r="J154" s="192" t="s">
        <v>112</v>
      </c>
      <c r="K154" s="189">
        <v>2</v>
      </c>
      <c r="L154" s="308">
        <v>0</v>
      </c>
      <c r="M154" s="309"/>
      <c r="N154" s="303">
        <f t="shared" si="7"/>
        <v>0</v>
      </c>
      <c r="O154" s="304"/>
      <c r="P154" s="304"/>
      <c r="Q154" s="304"/>
      <c r="R154" s="224"/>
      <c r="T154" s="124"/>
      <c r="U154" s="28"/>
      <c r="V154" s="125"/>
      <c r="W154" s="125"/>
      <c r="X154" s="125"/>
      <c r="Y154" s="125"/>
      <c r="Z154" s="125"/>
      <c r="AA154" s="126"/>
      <c r="BE154" s="88"/>
      <c r="BF154" s="88"/>
      <c r="BG154" s="88"/>
      <c r="BH154" s="88"/>
      <c r="BI154" s="88"/>
      <c r="BK154" s="88"/>
    </row>
    <row r="155" spans="2:63" s="154" customFormat="1" ht="20.100000000000001" customHeight="1" x14ac:dyDescent="0.3">
      <c r="B155" s="223"/>
      <c r="C155" s="188">
        <f t="shared" si="6"/>
        <v>31</v>
      </c>
      <c r="D155" s="188"/>
      <c r="E155" s="200"/>
      <c r="F155" s="306" t="s">
        <v>384</v>
      </c>
      <c r="G155" s="304" t="s">
        <v>154</v>
      </c>
      <c r="H155" s="304" t="s">
        <v>154</v>
      </c>
      <c r="I155" s="304" t="s">
        <v>154</v>
      </c>
      <c r="J155" s="192" t="s">
        <v>112</v>
      </c>
      <c r="K155" s="189">
        <v>2</v>
      </c>
      <c r="L155" s="308">
        <v>0</v>
      </c>
      <c r="M155" s="309"/>
      <c r="N155" s="303">
        <f t="shared" si="7"/>
        <v>0</v>
      </c>
      <c r="O155" s="304"/>
      <c r="P155" s="304"/>
      <c r="Q155" s="304"/>
      <c r="R155" s="224"/>
      <c r="T155" s="124"/>
      <c r="U155" s="28"/>
      <c r="V155" s="125"/>
      <c r="W155" s="125"/>
      <c r="X155" s="125"/>
      <c r="Y155" s="125"/>
      <c r="Z155" s="125"/>
      <c r="AA155" s="126"/>
      <c r="BE155" s="88"/>
      <c r="BF155" s="88"/>
      <c r="BG155" s="88"/>
      <c r="BH155" s="88"/>
      <c r="BI155" s="88"/>
      <c r="BK155" s="88"/>
    </row>
    <row r="156" spans="2:63" s="154" customFormat="1" ht="30" customHeight="1" x14ac:dyDescent="0.3">
      <c r="B156" s="223"/>
      <c r="C156" s="188">
        <f t="shared" si="6"/>
        <v>32</v>
      </c>
      <c r="D156" s="188"/>
      <c r="E156" s="200"/>
      <c r="F156" s="306" t="s">
        <v>255</v>
      </c>
      <c r="G156" s="304" t="s">
        <v>156</v>
      </c>
      <c r="H156" s="304" t="s">
        <v>156</v>
      </c>
      <c r="I156" s="304" t="s">
        <v>156</v>
      </c>
      <c r="J156" s="192" t="s">
        <v>112</v>
      </c>
      <c r="K156" s="189">
        <v>18</v>
      </c>
      <c r="L156" s="308">
        <v>0</v>
      </c>
      <c r="M156" s="309"/>
      <c r="N156" s="303">
        <f t="shared" si="5"/>
        <v>0</v>
      </c>
      <c r="O156" s="304"/>
      <c r="P156" s="304"/>
      <c r="Q156" s="304"/>
      <c r="R156" s="224"/>
      <c r="T156" s="124"/>
      <c r="U156" s="28"/>
      <c r="V156" s="125"/>
      <c r="W156" s="125"/>
      <c r="X156" s="125"/>
      <c r="Y156" s="125"/>
      <c r="Z156" s="125"/>
      <c r="AA156" s="126"/>
      <c r="BE156" s="88"/>
      <c r="BF156" s="88"/>
      <c r="BG156" s="88"/>
      <c r="BH156" s="88"/>
      <c r="BI156" s="88"/>
      <c r="BK156" s="88"/>
    </row>
    <row r="157" spans="2:63" s="154" customFormat="1" ht="30" customHeight="1" x14ac:dyDescent="0.3">
      <c r="B157" s="223"/>
      <c r="C157" s="188">
        <f>C156+1</f>
        <v>33</v>
      </c>
      <c r="D157" s="188"/>
      <c r="E157" s="200"/>
      <c r="F157" s="306" t="s">
        <v>256</v>
      </c>
      <c r="G157" s="304" t="s">
        <v>157</v>
      </c>
      <c r="H157" s="304" t="s">
        <v>157</v>
      </c>
      <c r="I157" s="304" t="s">
        <v>157</v>
      </c>
      <c r="J157" s="192" t="s">
        <v>112</v>
      </c>
      <c r="K157" s="189">
        <v>14</v>
      </c>
      <c r="L157" s="308">
        <v>0</v>
      </c>
      <c r="M157" s="309"/>
      <c r="N157" s="303">
        <f t="shared" ref="N157" si="8">ROUND(L157*K157,2)</f>
        <v>0</v>
      </c>
      <c r="O157" s="304"/>
      <c r="P157" s="304"/>
      <c r="Q157" s="304"/>
      <c r="R157" s="224"/>
      <c r="T157" s="124"/>
      <c r="U157" s="28"/>
      <c r="V157" s="125"/>
      <c r="W157" s="125"/>
      <c r="X157" s="125"/>
      <c r="Y157" s="125"/>
      <c r="Z157" s="125"/>
      <c r="AA157" s="126"/>
      <c r="BE157" s="88"/>
      <c r="BF157" s="88"/>
      <c r="BG157" s="88"/>
      <c r="BH157" s="88"/>
      <c r="BI157" s="88"/>
      <c r="BK157" s="88"/>
    </row>
    <row r="158" spans="2:63" s="154" customFormat="1" ht="30" customHeight="1" x14ac:dyDescent="0.3">
      <c r="B158" s="223"/>
      <c r="C158" s="188">
        <f>C157+1</f>
        <v>34</v>
      </c>
      <c r="D158" s="188"/>
      <c r="E158" s="200"/>
      <c r="F158" s="313" t="s">
        <v>363</v>
      </c>
      <c r="G158" s="314" t="s">
        <v>125</v>
      </c>
      <c r="H158" s="314" t="s">
        <v>125</v>
      </c>
      <c r="I158" s="314" t="s">
        <v>125</v>
      </c>
      <c r="J158" s="192" t="s">
        <v>112</v>
      </c>
      <c r="K158" s="189">
        <v>8</v>
      </c>
      <c r="L158" s="315">
        <v>0</v>
      </c>
      <c r="M158" s="316"/>
      <c r="N158" s="334">
        <f>ROUND(L158*K158,2)</f>
        <v>0</v>
      </c>
      <c r="O158" s="335"/>
      <c r="P158" s="335"/>
      <c r="Q158" s="336"/>
      <c r="R158" s="224"/>
      <c r="T158" s="124"/>
      <c r="U158" s="28"/>
      <c r="V158" s="125"/>
      <c r="W158" s="125"/>
      <c r="X158" s="125"/>
      <c r="Y158" s="125"/>
      <c r="Z158" s="125"/>
      <c r="AA158" s="126"/>
      <c r="BE158" s="88"/>
      <c r="BF158" s="88"/>
      <c r="BG158" s="88"/>
      <c r="BH158" s="88"/>
      <c r="BI158" s="88"/>
      <c r="BK158" s="88"/>
    </row>
    <row r="159" spans="2:63" s="141" customFormat="1" ht="45" customHeight="1" x14ac:dyDescent="0.3">
      <c r="B159" s="235"/>
      <c r="C159" s="188">
        <f>C158+1</f>
        <v>35</v>
      </c>
      <c r="D159" s="188"/>
      <c r="E159" s="200"/>
      <c r="F159" s="313" t="s">
        <v>371</v>
      </c>
      <c r="G159" s="314" t="s">
        <v>126</v>
      </c>
      <c r="H159" s="314" t="s">
        <v>126</v>
      </c>
      <c r="I159" s="314" t="s">
        <v>126</v>
      </c>
      <c r="J159" s="192" t="s">
        <v>112</v>
      </c>
      <c r="K159" s="189">
        <v>1</v>
      </c>
      <c r="L159" s="308">
        <v>0</v>
      </c>
      <c r="M159" s="309"/>
      <c r="N159" s="303">
        <f>ROUND(L159*K159,2)</f>
        <v>0</v>
      </c>
      <c r="O159" s="304"/>
      <c r="P159" s="304"/>
      <c r="Q159" s="304"/>
      <c r="R159" s="238"/>
      <c r="T159" s="143"/>
      <c r="W159" s="144"/>
      <c r="Y159" s="144"/>
      <c r="AA159" s="145"/>
      <c r="AR159" s="161"/>
      <c r="AT159" s="161"/>
      <c r="AU159" s="161"/>
      <c r="AY159" s="161"/>
      <c r="BK159" s="146"/>
    </row>
    <row r="160" spans="2:63" s="154" customFormat="1" ht="20.100000000000001" customHeight="1" x14ac:dyDescent="0.3">
      <c r="B160" s="223"/>
      <c r="C160" s="236"/>
      <c r="D160" s="239" t="s">
        <v>131</v>
      </c>
      <c r="E160" s="239"/>
      <c r="F160" s="239"/>
      <c r="G160" s="239"/>
      <c r="H160" s="239"/>
      <c r="I160" s="239"/>
      <c r="J160" s="239"/>
      <c r="K160" s="239"/>
      <c r="L160" s="239"/>
      <c r="M160" s="239"/>
      <c r="N160" s="349">
        <f>SUM(N161:Q161)</f>
        <v>0</v>
      </c>
      <c r="O160" s="348"/>
      <c r="P160" s="348"/>
      <c r="Q160" s="348"/>
      <c r="R160" s="224"/>
      <c r="T160" s="124"/>
      <c r="U160" s="28"/>
      <c r="V160" s="125"/>
      <c r="W160" s="125"/>
      <c r="X160" s="125"/>
      <c r="Y160" s="125"/>
      <c r="Z160" s="125"/>
      <c r="AA160" s="126"/>
      <c r="BE160" s="88"/>
      <c r="BF160" s="88"/>
      <c r="BG160" s="88"/>
      <c r="BH160" s="88"/>
      <c r="BI160" s="88"/>
      <c r="BK160" s="88"/>
    </row>
    <row r="161" spans="1:63" s="141" customFormat="1" ht="30" customHeight="1" x14ac:dyDescent="0.3">
      <c r="B161" s="235"/>
      <c r="C161" s="188">
        <f>C159+1</f>
        <v>36</v>
      </c>
      <c r="D161" s="188"/>
      <c r="E161" s="200"/>
      <c r="F161" s="313" t="s">
        <v>369</v>
      </c>
      <c r="G161" s="314"/>
      <c r="H161" s="314"/>
      <c r="I161" s="314"/>
      <c r="J161" s="192" t="s">
        <v>109</v>
      </c>
      <c r="K161" s="189">
        <v>1</v>
      </c>
      <c r="L161" s="308">
        <v>0</v>
      </c>
      <c r="M161" s="309"/>
      <c r="N161" s="303">
        <f>ROUND(L161*K161,2)</f>
        <v>0</v>
      </c>
      <c r="O161" s="304"/>
      <c r="P161" s="304"/>
      <c r="Q161" s="304"/>
      <c r="R161" s="238"/>
      <c r="T161" s="143"/>
      <c r="W161" s="144"/>
      <c r="Y161" s="144"/>
      <c r="AA161" s="145"/>
      <c r="AR161" s="161"/>
      <c r="AT161" s="161"/>
      <c r="AU161" s="161"/>
      <c r="AY161" s="161"/>
      <c r="BK161" s="146"/>
    </row>
    <row r="162" spans="1:63" s="154" customFormat="1" ht="20.100000000000001" customHeight="1" x14ac:dyDescent="0.3">
      <c r="B162" s="223"/>
      <c r="C162" s="236"/>
      <c r="D162" s="239" t="s">
        <v>141</v>
      </c>
      <c r="E162" s="239"/>
      <c r="F162" s="239"/>
      <c r="G162" s="239"/>
      <c r="H162" s="239"/>
      <c r="I162" s="239"/>
      <c r="J162" s="239"/>
      <c r="K162" s="239"/>
      <c r="L162" s="239"/>
      <c r="M162" s="239"/>
      <c r="N162" s="349">
        <f>SUM(N163:Q163)</f>
        <v>0</v>
      </c>
      <c r="O162" s="348"/>
      <c r="P162" s="348"/>
      <c r="Q162" s="348"/>
      <c r="R162" s="224"/>
      <c r="T162" s="133"/>
      <c r="U162" s="28"/>
      <c r="V162" s="125"/>
      <c r="W162" s="125"/>
      <c r="X162" s="125"/>
      <c r="Y162" s="125"/>
      <c r="Z162" s="125"/>
      <c r="AA162" s="126"/>
      <c r="BE162" s="88"/>
      <c r="BF162" s="88"/>
      <c r="BG162" s="88"/>
      <c r="BH162" s="88"/>
      <c r="BI162" s="88"/>
      <c r="BK162" s="88"/>
    </row>
    <row r="163" spans="1:63" s="154" customFormat="1" ht="20.100000000000001" customHeight="1" x14ac:dyDescent="0.3">
      <c r="B163" s="223"/>
      <c r="C163" s="188">
        <f>C161+1</f>
        <v>37</v>
      </c>
      <c r="D163" s="188"/>
      <c r="E163" s="200"/>
      <c r="F163" s="310" t="s">
        <v>253</v>
      </c>
      <c r="G163" s="311" t="s">
        <v>158</v>
      </c>
      <c r="H163" s="311" t="s">
        <v>158</v>
      </c>
      <c r="I163" s="312" t="s">
        <v>158</v>
      </c>
      <c r="J163" s="192" t="s">
        <v>107</v>
      </c>
      <c r="K163" s="189">
        <v>15</v>
      </c>
      <c r="L163" s="315">
        <v>0</v>
      </c>
      <c r="M163" s="316"/>
      <c r="N163" s="303">
        <f t="shared" ref="N163" si="9">ROUND(L163*K163,2)</f>
        <v>0</v>
      </c>
      <c r="O163" s="304"/>
      <c r="P163" s="304"/>
      <c r="Q163" s="304"/>
      <c r="R163" s="224"/>
      <c r="T163" s="133"/>
      <c r="U163" s="28"/>
      <c r="V163" s="125"/>
      <c r="W163" s="125"/>
      <c r="X163" s="125"/>
      <c r="Y163" s="125"/>
      <c r="Z163" s="125"/>
      <c r="AA163" s="126"/>
      <c r="BE163" s="88"/>
      <c r="BF163" s="88"/>
      <c r="BG163" s="88"/>
      <c r="BH163" s="88"/>
      <c r="BI163" s="88"/>
      <c r="BK163" s="88"/>
    </row>
    <row r="164" spans="1:63" s="154" customFormat="1" ht="20.100000000000001" customHeight="1" x14ac:dyDescent="0.3">
      <c r="B164" s="223"/>
      <c r="C164" s="236"/>
      <c r="D164" s="239" t="s">
        <v>136</v>
      </c>
      <c r="E164" s="239"/>
      <c r="F164" s="239"/>
      <c r="G164" s="239"/>
      <c r="H164" s="239"/>
      <c r="I164" s="239"/>
      <c r="J164" s="239"/>
      <c r="K164" s="239"/>
      <c r="L164" s="239"/>
      <c r="M164" s="239"/>
      <c r="N164" s="349">
        <f>SUM(N165:Q168)</f>
        <v>0</v>
      </c>
      <c r="O164" s="348"/>
      <c r="P164" s="348"/>
      <c r="Q164" s="348"/>
      <c r="R164" s="224"/>
      <c r="T164" s="133"/>
      <c r="U164" s="28"/>
      <c r="V164" s="125"/>
      <c r="W164" s="125"/>
      <c r="X164" s="125"/>
      <c r="Y164" s="125"/>
      <c r="Z164" s="125"/>
      <c r="AA164" s="126"/>
      <c r="BE164" s="88"/>
      <c r="BF164" s="88"/>
      <c r="BG164" s="88"/>
      <c r="BH164" s="88"/>
      <c r="BI164" s="88"/>
      <c r="BK164" s="88"/>
    </row>
    <row r="165" spans="1:63" s="154" customFormat="1" ht="60" customHeight="1" x14ac:dyDescent="0.3">
      <c r="B165" s="223"/>
      <c r="C165" s="188">
        <f>C163+1</f>
        <v>38</v>
      </c>
      <c r="D165" s="188"/>
      <c r="E165" s="199"/>
      <c r="F165" s="313" t="s">
        <v>377</v>
      </c>
      <c r="G165" s="314" t="s">
        <v>159</v>
      </c>
      <c r="H165" s="314" t="s">
        <v>159</v>
      </c>
      <c r="I165" s="314" t="s">
        <v>159</v>
      </c>
      <c r="J165" s="122" t="s">
        <v>109</v>
      </c>
      <c r="K165" s="189">
        <v>1</v>
      </c>
      <c r="L165" s="308">
        <v>0</v>
      </c>
      <c r="M165" s="309"/>
      <c r="N165" s="303">
        <f>ROUND(L165*K165,2)</f>
        <v>0</v>
      </c>
      <c r="O165" s="304"/>
      <c r="P165" s="304"/>
      <c r="Q165" s="304"/>
      <c r="R165" s="224"/>
      <c r="T165" s="124"/>
      <c r="U165" s="28"/>
      <c r="V165" s="125"/>
      <c r="W165" s="125"/>
      <c r="X165" s="125"/>
      <c r="Y165" s="125"/>
      <c r="Z165" s="125"/>
      <c r="AA165" s="126"/>
      <c r="BE165" s="88"/>
      <c r="BF165" s="88"/>
      <c r="BG165" s="88"/>
      <c r="BH165" s="88"/>
      <c r="BI165" s="88"/>
      <c r="BK165" s="88"/>
    </row>
    <row r="166" spans="1:63" s="154" customFormat="1" ht="20.100000000000001" customHeight="1" x14ac:dyDescent="0.3">
      <c r="B166" s="223"/>
      <c r="C166" s="188">
        <f>C165+1</f>
        <v>39</v>
      </c>
      <c r="D166" s="188"/>
      <c r="E166" s="199"/>
      <c r="F166" s="310" t="s">
        <v>376</v>
      </c>
      <c r="G166" s="311" t="s">
        <v>160</v>
      </c>
      <c r="H166" s="311" t="s">
        <v>160</v>
      </c>
      <c r="I166" s="312" t="s">
        <v>160</v>
      </c>
      <c r="J166" s="122" t="s">
        <v>107</v>
      </c>
      <c r="K166" s="189">
        <v>20</v>
      </c>
      <c r="L166" s="315">
        <v>0</v>
      </c>
      <c r="M166" s="316"/>
      <c r="N166" s="303">
        <f t="shared" ref="N166:N168" si="10">ROUND(L166*K166,2)</f>
        <v>0</v>
      </c>
      <c r="O166" s="304"/>
      <c r="P166" s="304"/>
      <c r="Q166" s="304"/>
      <c r="R166" s="224"/>
      <c r="T166" s="124"/>
      <c r="U166" s="28"/>
      <c r="V166" s="125"/>
      <c r="W166" s="125"/>
      <c r="X166" s="125"/>
      <c r="Y166" s="125"/>
      <c r="Z166" s="125"/>
      <c r="AA166" s="126"/>
      <c r="BE166" s="88"/>
      <c r="BF166" s="88"/>
      <c r="BG166" s="88"/>
      <c r="BH166" s="88"/>
      <c r="BI166" s="88"/>
      <c r="BK166" s="88"/>
    </row>
    <row r="167" spans="1:63" s="154" customFormat="1" ht="20.100000000000001" customHeight="1" x14ac:dyDescent="0.3">
      <c r="B167" s="223"/>
      <c r="C167" s="188">
        <f t="shared" ref="C167:C168" si="11">C166+1</f>
        <v>40</v>
      </c>
      <c r="D167" s="188"/>
      <c r="E167" s="200"/>
      <c r="F167" s="310" t="s">
        <v>263</v>
      </c>
      <c r="G167" s="311" t="s">
        <v>160</v>
      </c>
      <c r="H167" s="311" t="s">
        <v>160</v>
      </c>
      <c r="I167" s="312" t="s">
        <v>160</v>
      </c>
      <c r="J167" s="192" t="s">
        <v>107</v>
      </c>
      <c r="K167" s="189">
        <v>10</v>
      </c>
      <c r="L167" s="315">
        <v>0</v>
      </c>
      <c r="M167" s="316"/>
      <c r="N167" s="303">
        <f t="shared" ref="N167" si="12">ROUND(L167*K167,2)</f>
        <v>0</v>
      </c>
      <c r="O167" s="304"/>
      <c r="P167" s="304"/>
      <c r="Q167" s="304"/>
      <c r="R167" s="224"/>
      <c r="T167" s="124"/>
      <c r="U167" s="28"/>
      <c r="V167" s="125"/>
      <c r="W167" s="125"/>
      <c r="X167" s="125"/>
      <c r="Y167" s="125"/>
      <c r="Z167" s="125"/>
      <c r="AA167" s="126"/>
      <c r="BE167" s="88"/>
      <c r="BF167" s="88"/>
      <c r="BG167" s="88"/>
      <c r="BH167" s="88"/>
      <c r="BI167" s="88"/>
      <c r="BK167" s="88"/>
    </row>
    <row r="168" spans="1:63" s="154" customFormat="1" ht="30" customHeight="1" x14ac:dyDescent="0.3">
      <c r="B168" s="223"/>
      <c r="C168" s="188">
        <f t="shared" si="11"/>
        <v>41</v>
      </c>
      <c r="D168" s="188"/>
      <c r="E168" s="200"/>
      <c r="F168" s="310" t="s">
        <v>247</v>
      </c>
      <c r="G168" s="311" t="s">
        <v>138</v>
      </c>
      <c r="H168" s="311" t="s">
        <v>138</v>
      </c>
      <c r="I168" s="312" t="s">
        <v>138</v>
      </c>
      <c r="J168" s="192" t="s">
        <v>107</v>
      </c>
      <c r="K168" s="189">
        <v>18</v>
      </c>
      <c r="L168" s="315">
        <v>0</v>
      </c>
      <c r="M168" s="316"/>
      <c r="N168" s="303">
        <f t="shared" si="10"/>
        <v>0</v>
      </c>
      <c r="O168" s="304"/>
      <c r="P168" s="304"/>
      <c r="Q168" s="304"/>
      <c r="R168" s="224"/>
      <c r="T168" s="124"/>
      <c r="U168" s="28"/>
      <c r="V168" s="125"/>
      <c r="W168" s="125"/>
      <c r="X168" s="125"/>
      <c r="Y168" s="125"/>
      <c r="Z168" s="125"/>
      <c r="AA168" s="126"/>
      <c r="BE168" s="88"/>
      <c r="BF168" s="88"/>
      <c r="BG168" s="88"/>
      <c r="BH168" s="88"/>
      <c r="BI168" s="88"/>
      <c r="BK168" s="88"/>
    </row>
    <row r="169" spans="1:63" ht="24.95" customHeight="1" x14ac:dyDescent="0.35">
      <c r="A169" s="229"/>
      <c r="B169" s="251"/>
      <c r="C169" s="141"/>
      <c r="D169" s="113" t="s">
        <v>430</v>
      </c>
      <c r="E169" s="113"/>
      <c r="F169" s="113"/>
      <c r="G169" s="113"/>
      <c r="H169" s="113"/>
      <c r="I169" s="113"/>
      <c r="J169" s="113"/>
      <c r="K169" s="113"/>
      <c r="L169" s="113"/>
      <c r="M169" s="113"/>
      <c r="N169" s="305">
        <f>N185+N183+N170+N181</f>
        <v>0</v>
      </c>
      <c r="O169" s="305"/>
      <c r="P169" s="305"/>
      <c r="Q169" s="305"/>
      <c r="R169" s="229"/>
      <c r="S169" s="251"/>
    </row>
    <row r="170" spans="1:63" ht="20.100000000000001" customHeight="1" x14ac:dyDescent="0.3">
      <c r="A170" s="229"/>
      <c r="B170" s="251"/>
      <c r="C170" s="252"/>
      <c r="D170" s="138" t="s">
        <v>431</v>
      </c>
      <c r="E170" s="138"/>
      <c r="F170" s="138"/>
      <c r="G170" s="138"/>
      <c r="H170" s="138"/>
      <c r="I170" s="138"/>
      <c r="J170" s="138"/>
      <c r="K170" s="138"/>
      <c r="L170" s="138"/>
      <c r="M170" s="138"/>
      <c r="N170" s="301">
        <f>SUM(N171:Q180)</f>
        <v>0</v>
      </c>
      <c r="O170" s="302"/>
      <c r="P170" s="302"/>
      <c r="Q170" s="302"/>
      <c r="R170" s="229"/>
      <c r="S170" s="251"/>
    </row>
    <row r="171" spans="1:63" ht="75" customHeight="1" x14ac:dyDescent="0.3">
      <c r="A171" s="229"/>
      <c r="C171" s="188">
        <f>C168+1</f>
        <v>42</v>
      </c>
      <c r="D171" s="188"/>
      <c r="E171" s="200"/>
      <c r="F171" s="306" t="s">
        <v>434</v>
      </c>
      <c r="G171" s="307" t="s">
        <v>154</v>
      </c>
      <c r="H171" s="307" t="s">
        <v>154</v>
      </c>
      <c r="I171" s="307" t="s">
        <v>154</v>
      </c>
      <c r="J171" s="192" t="s">
        <v>109</v>
      </c>
      <c r="K171" s="189">
        <v>1</v>
      </c>
      <c r="L171" s="308">
        <v>0</v>
      </c>
      <c r="M171" s="309"/>
      <c r="N171" s="303">
        <f t="shared" ref="N171" si="13">ROUND(L171*K171,2)</f>
        <v>0</v>
      </c>
      <c r="O171" s="304"/>
      <c r="P171" s="304"/>
      <c r="Q171" s="304"/>
      <c r="R171" s="229"/>
    </row>
    <row r="172" spans="1:63" ht="7.5" customHeight="1" x14ac:dyDescent="0.3">
      <c r="A172" s="229"/>
      <c r="B172" s="240"/>
      <c r="C172" s="253"/>
      <c r="D172" s="253"/>
      <c r="E172" s="253"/>
      <c r="F172" s="253"/>
      <c r="G172" s="253"/>
      <c r="H172" s="253"/>
      <c r="I172" s="253"/>
      <c r="J172" s="253"/>
      <c r="K172" s="253"/>
      <c r="L172" s="253"/>
      <c r="M172" s="253"/>
      <c r="N172" s="253"/>
      <c r="O172" s="253"/>
      <c r="P172" s="253"/>
      <c r="Q172" s="253"/>
      <c r="R172" s="136"/>
    </row>
  </sheetData>
  <sheetProtection algorithmName="SHA-512" hashValue="ow2GXaFDTx2wFa+7TfE/OnzhiQ6fmqHJJ0rJU6CnmIUwDcgKoqIZM1X75GunwcIaNp7aVci2aMG6O5uq141atA==" saltValue="54YP5SusKm193V3pa0FcYg==" spinCount="100000" sheet="1" selectLockedCells="1"/>
  <mergeCells count="202">
    <mergeCell ref="L167:M167"/>
    <mergeCell ref="L156:M156"/>
    <mergeCell ref="L157:M157"/>
    <mergeCell ref="L152:M152"/>
    <mergeCell ref="L154:M154"/>
    <mergeCell ref="L140:M140"/>
    <mergeCell ref="L141:M141"/>
    <mergeCell ref="L142:M142"/>
    <mergeCell ref="F168:I168"/>
    <mergeCell ref="F154:I154"/>
    <mergeCell ref="L151:M151"/>
    <mergeCell ref="N154:Q154"/>
    <mergeCell ref="N168:Q168"/>
    <mergeCell ref="F167:I167"/>
    <mergeCell ref="N167:Q167"/>
    <mergeCell ref="N164:Q164"/>
    <mergeCell ref="F165:I165"/>
    <mergeCell ref="N165:Q165"/>
    <mergeCell ref="L165:M165"/>
    <mergeCell ref="L166:M166"/>
    <mergeCell ref="L158:M158"/>
    <mergeCell ref="F157:I157"/>
    <mergeCell ref="N157:Q157"/>
    <mergeCell ref="F155:I155"/>
    <mergeCell ref="L155:M155"/>
    <mergeCell ref="N155:Q155"/>
    <mergeCell ref="F156:I156"/>
    <mergeCell ref="N156:Q156"/>
    <mergeCell ref="L168:M168"/>
    <mergeCell ref="L159:M159"/>
    <mergeCell ref="F166:I166"/>
    <mergeCell ref="N166:Q166"/>
    <mergeCell ref="F159:I159"/>
    <mergeCell ref="N159:Q159"/>
    <mergeCell ref="F161:I161"/>
    <mergeCell ref="N162:Q162"/>
    <mergeCell ref="F163:I163"/>
    <mergeCell ref="N163:Q163"/>
    <mergeCell ref="N160:Q160"/>
    <mergeCell ref="L161:M161"/>
    <mergeCell ref="N161:Q161"/>
    <mergeCell ref="L163:M163"/>
    <mergeCell ref="F158:I158"/>
    <mergeCell ref="N158:Q158"/>
    <mergeCell ref="N151:Q151"/>
    <mergeCell ref="F152:I152"/>
    <mergeCell ref="N152:Q152"/>
    <mergeCell ref="F151:I151"/>
    <mergeCell ref="F153:I153"/>
    <mergeCell ref="N153:Q153"/>
    <mergeCell ref="F150:I150"/>
    <mergeCell ref="L150:M150"/>
    <mergeCell ref="N150:Q150"/>
    <mergeCell ref="L153:M153"/>
    <mergeCell ref="N148:Q148"/>
    <mergeCell ref="N149:Q149"/>
    <mergeCell ref="F142:I142"/>
    <mergeCell ref="N142:Q142"/>
    <mergeCell ref="F141:I141"/>
    <mergeCell ref="N141:Q141"/>
    <mergeCell ref="F147:I147"/>
    <mergeCell ref="L147:M147"/>
    <mergeCell ref="N147:Q147"/>
    <mergeCell ref="N145:Q145"/>
    <mergeCell ref="F146:I146"/>
    <mergeCell ref="L146:M146"/>
    <mergeCell ref="N146:Q146"/>
    <mergeCell ref="N139:Q139"/>
    <mergeCell ref="F140:I140"/>
    <mergeCell ref="N140:Q140"/>
    <mergeCell ref="F144:I144"/>
    <mergeCell ref="L144:M144"/>
    <mergeCell ref="N144:Q144"/>
    <mergeCell ref="F143:I143"/>
    <mergeCell ref="N143:Q143"/>
    <mergeCell ref="L143:M143"/>
    <mergeCell ref="F135:I135"/>
    <mergeCell ref="L135:M135"/>
    <mergeCell ref="N135:Q135"/>
    <mergeCell ref="F136:I136"/>
    <mergeCell ref="L136:M136"/>
    <mergeCell ref="N136:Q136"/>
    <mergeCell ref="N137:Q137"/>
    <mergeCell ref="F138:I138"/>
    <mergeCell ref="L138:M138"/>
    <mergeCell ref="N138:Q138"/>
    <mergeCell ref="N130:Q130"/>
    <mergeCell ref="F131:I131"/>
    <mergeCell ref="L131:M131"/>
    <mergeCell ref="N131:Q131"/>
    <mergeCell ref="F132:I132"/>
    <mergeCell ref="L132:M132"/>
    <mergeCell ref="N132:Q132"/>
    <mergeCell ref="N133:Q133"/>
    <mergeCell ref="F134:I134"/>
    <mergeCell ref="L134:M134"/>
    <mergeCell ref="N134:Q134"/>
    <mergeCell ref="F128:I128"/>
    <mergeCell ref="N128:Q128"/>
    <mergeCell ref="F129:I129"/>
    <mergeCell ref="N129:Q129"/>
    <mergeCell ref="N124:Q124"/>
    <mergeCell ref="N125:Q125"/>
    <mergeCell ref="F126:I126"/>
    <mergeCell ref="L126:M126"/>
    <mergeCell ref="N126:Q126"/>
    <mergeCell ref="F127:I127"/>
    <mergeCell ref="L127:M127"/>
    <mergeCell ref="N127:Q127"/>
    <mergeCell ref="L128:M128"/>
    <mergeCell ref="L129:M129"/>
    <mergeCell ref="F123:I123"/>
    <mergeCell ref="L123:M123"/>
    <mergeCell ref="N123:Q123"/>
    <mergeCell ref="F121:I121"/>
    <mergeCell ref="L121:M121"/>
    <mergeCell ref="N121:Q121"/>
    <mergeCell ref="F122:I122"/>
    <mergeCell ref="N122:Q122"/>
    <mergeCell ref="F118:I118"/>
    <mergeCell ref="N118:Q118"/>
    <mergeCell ref="F120:I120"/>
    <mergeCell ref="N120:Q120"/>
    <mergeCell ref="L122:M122"/>
    <mergeCell ref="F119:I119"/>
    <mergeCell ref="L119:M119"/>
    <mergeCell ref="N119:Q119"/>
    <mergeCell ref="L120:M120"/>
    <mergeCell ref="F116:I116"/>
    <mergeCell ref="L116:M116"/>
    <mergeCell ref="N116:Q116"/>
    <mergeCell ref="F117:I117"/>
    <mergeCell ref="N117:Q117"/>
    <mergeCell ref="L117:M117"/>
    <mergeCell ref="L118:M118"/>
    <mergeCell ref="N112:Q112"/>
    <mergeCell ref="N113:Q113"/>
    <mergeCell ref="N114:Q114"/>
    <mergeCell ref="F115:I115"/>
    <mergeCell ref="N115:Q115"/>
    <mergeCell ref="F104:P104"/>
    <mergeCell ref="M106:P106"/>
    <mergeCell ref="M108:Q108"/>
    <mergeCell ref="M109:Q109"/>
    <mergeCell ref="F111:I111"/>
    <mergeCell ref="L111:M111"/>
    <mergeCell ref="N111:Q111"/>
    <mergeCell ref="L115:M115"/>
    <mergeCell ref="N90:Q90"/>
    <mergeCell ref="N91:Q91"/>
    <mergeCell ref="L94:Q94"/>
    <mergeCell ref="C100:Q100"/>
    <mergeCell ref="F102:P102"/>
    <mergeCell ref="F103:P103"/>
    <mergeCell ref="M83:Q83"/>
    <mergeCell ref="M84:Q84"/>
    <mergeCell ref="C86:G86"/>
    <mergeCell ref="N86:Q86"/>
    <mergeCell ref="N88:Q88"/>
    <mergeCell ref="N89:Q89"/>
    <mergeCell ref="L35:P35"/>
    <mergeCell ref="C75:Q75"/>
    <mergeCell ref="F77:P77"/>
    <mergeCell ref="F78:P78"/>
    <mergeCell ref="F79:P79"/>
    <mergeCell ref="M81:P81"/>
    <mergeCell ref="H31:J31"/>
    <mergeCell ref="M31:P31"/>
    <mergeCell ref="H32:J32"/>
    <mergeCell ref="M32:P32"/>
    <mergeCell ref="H33:J33"/>
    <mergeCell ref="M33:P33"/>
    <mergeCell ref="M25:P25"/>
    <mergeCell ref="M27:P27"/>
    <mergeCell ref="H29:J29"/>
    <mergeCell ref="M29:P29"/>
    <mergeCell ref="H30:J30"/>
    <mergeCell ref="M30:P30"/>
    <mergeCell ref="N169:Q169"/>
    <mergeCell ref="N170:Q170"/>
    <mergeCell ref="F171:I171"/>
    <mergeCell ref="L171:M171"/>
    <mergeCell ref="N171:Q171"/>
    <mergeCell ref="N92:Q92"/>
    <mergeCell ref="H1:K1"/>
    <mergeCell ref="C2:Q2"/>
    <mergeCell ref="S2:AC2"/>
    <mergeCell ref="C4:Q4"/>
    <mergeCell ref="F6:P6"/>
    <mergeCell ref="F7:P7"/>
    <mergeCell ref="E16:L16"/>
    <mergeCell ref="O16:P16"/>
    <mergeCell ref="O18:P18"/>
    <mergeCell ref="O19:P19"/>
    <mergeCell ref="O21:P21"/>
    <mergeCell ref="O22:P22"/>
    <mergeCell ref="F8:P8"/>
    <mergeCell ref="F10:L10"/>
    <mergeCell ref="O10:P10"/>
    <mergeCell ref="O12:P12"/>
    <mergeCell ref="O13:P13"/>
    <mergeCell ref="O15:P15"/>
  </mergeCells>
  <hyperlinks>
    <hyperlink ref="F1:G1" location="C2" tooltip="Krycí list rozpočtu" display="1) Krycí list rozpočtu" xr:uid="{00000000-0004-0000-0300-000000000000}"/>
    <hyperlink ref="H1:K1" location="'SO03'!C93" tooltip="Rekapitulace rozpočtu" display="2) Rekapitulace rozpočtu" xr:uid="{00000000-0004-0000-0300-000001000000}"/>
    <hyperlink ref="L1" location="'SO03'!C115" tooltip="Rozpočet" display="3) Rozpočet" xr:uid="{00000000-0004-0000-0300-000002000000}"/>
    <hyperlink ref="S1:T1" location="'Rekapitulace stavby'!C2" tooltip="Rekapitulace stavby" display="Rekapitulace stavby" xr:uid="{00000000-0004-0000-0300-000003000000}"/>
    <hyperlink ref="F1" location="'SO03'!C4" tooltip="Krycí list rozpočtu" display="1) Krycí list rozpočtu" xr:uid="{727FDC2F-9008-4ED2-8FFC-A3677BDB7CA0}"/>
    <hyperlink ref="S1" location="Rekapitulace!C4" tooltip="Rekapitulace stavby" display="Rekapitulace stavby" xr:uid="{702C0B22-D583-4584-85C7-C73FB4E2603B}"/>
  </hyperlinks>
  <pageMargins left="0.59027779102325439" right="0.59027779102325439" top="0.59027779102325439" bottom="0.59027779102325439" header="0" footer="0"/>
  <pageSetup paperSize="9" fitToWidth="2" fitToHeight="9" orientation="landscape" blackAndWhite="1" r:id="rId1"/>
  <headerFooter alignWithMargins="0"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5">
    <pageSetUpPr fitToPage="1"/>
  </sheetPr>
  <dimension ref="A1:BL181"/>
  <sheetViews>
    <sheetView showGridLines="0" zoomScale="115" zoomScaleNormal="115" workbookViewId="0">
      <pane ySplit="1" topLeftCell="A2" activePane="bottomLeft" state="frozenSplit"/>
      <selection activeCell="F151" sqref="F151:I151"/>
      <selection pane="bottomLeft" activeCell="O10" sqref="O10:P10"/>
    </sheetView>
  </sheetViews>
  <sheetFormatPr defaultColWidth="10.5" defaultRowHeight="14.25" customHeight="1" x14ac:dyDescent="0.3"/>
  <cols>
    <col min="1" max="1" width="8.33203125" style="155" customWidth="1"/>
    <col min="2" max="2" width="1.6640625" style="155" customWidth="1"/>
    <col min="3" max="3" width="4.1640625" style="155" customWidth="1"/>
    <col min="4" max="4" width="4.33203125" style="155" customWidth="1"/>
    <col min="5" max="5" width="17.1640625" style="155" customWidth="1"/>
    <col min="6" max="7" width="11.1640625" style="155" customWidth="1"/>
    <col min="8" max="8" width="12.5" style="155" customWidth="1"/>
    <col min="9" max="9" width="7" style="155" customWidth="1"/>
    <col min="10" max="10" width="5.1640625" style="155" customWidth="1"/>
    <col min="11" max="11" width="11.5" style="155" customWidth="1"/>
    <col min="12" max="12" width="12" style="155" customWidth="1"/>
    <col min="13" max="14" width="6" style="155" customWidth="1"/>
    <col min="15" max="15" width="2" style="155" customWidth="1"/>
    <col min="16" max="16" width="12.5" style="155" customWidth="1"/>
    <col min="17" max="17" width="4.1640625" style="155" customWidth="1"/>
    <col min="18" max="18" width="1.6640625" style="155" customWidth="1"/>
    <col min="19" max="19" width="8.1640625" style="155" customWidth="1"/>
    <col min="20" max="20" width="29.6640625" style="155" hidden="1" customWidth="1"/>
    <col min="21" max="21" width="16.33203125" style="155" hidden="1" customWidth="1"/>
    <col min="22" max="22" width="12.33203125" style="155" hidden="1" customWidth="1"/>
    <col min="23" max="23" width="16.33203125" style="155" hidden="1" customWidth="1"/>
    <col min="24" max="24" width="12.1640625" style="155" hidden="1" customWidth="1"/>
    <col min="25" max="25" width="15" style="155" hidden="1" customWidth="1"/>
    <col min="26" max="26" width="11" style="155" hidden="1" customWidth="1"/>
    <col min="27" max="27" width="15" style="155" hidden="1" customWidth="1"/>
    <col min="28" max="28" width="16.33203125" style="155" hidden="1" customWidth="1"/>
    <col min="29" max="29" width="11" style="155" customWidth="1"/>
    <col min="30" max="30" width="15" style="155" customWidth="1"/>
    <col min="31" max="31" width="16.33203125" style="155" customWidth="1"/>
    <col min="32" max="41" width="10.5" style="155" customWidth="1"/>
    <col min="42" max="42" width="10.5" style="155" hidden="1" customWidth="1"/>
    <col min="43" max="43" width="15.83203125" style="155" hidden="1" customWidth="1"/>
    <col min="44" max="53" width="10.5" style="155" hidden="1" customWidth="1"/>
    <col min="54" max="54" width="6.5" style="155" hidden="1" customWidth="1"/>
    <col min="55" max="55" width="11.33203125" style="155" hidden="1" customWidth="1"/>
    <col min="56" max="56" width="5.83203125" style="155" hidden="1" customWidth="1"/>
    <col min="57" max="57" width="8" style="155" hidden="1" customWidth="1"/>
    <col min="58" max="58" width="9.1640625" style="155" hidden="1" customWidth="1"/>
    <col min="59" max="59" width="10.33203125" style="155" hidden="1" customWidth="1"/>
    <col min="60" max="60" width="9.6640625" style="155" hidden="1" customWidth="1"/>
    <col min="61" max="61" width="12.5" style="155" hidden="1" customWidth="1"/>
    <col min="62" max="62" width="11.6640625" style="155" hidden="1" customWidth="1"/>
    <col min="63" max="63" width="16.6640625" style="155" hidden="1" customWidth="1"/>
    <col min="64" max="64" width="6.6640625" style="155" hidden="1" customWidth="1"/>
    <col min="65" max="74" width="0" style="155" hidden="1" customWidth="1"/>
    <col min="75" max="16384" width="10.5" style="155"/>
  </cols>
  <sheetData>
    <row r="1" spans="2:46" s="5" customFormat="1" ht="22.5" customHeight="1" x14ac:dyDescent="0.3">
      <c r="B1" s="2"/>
      <c r="C1" s="2"/>
      <c r="D1" s="3" t="s">
        <v>0</v>
      </c>
      <c r="E1" s="2"/>
      <c r="F1" s="4" t="s">
        <v>116</v>
      </c>
      <c r="G1" s="4"/>
      <c r="H1" s="328" t="s">
        <v>117</v>
      </c>
      <c r="I1" s="328"/>
      <c r="J1" s="328"/>
      <c r="K1" s="328"/>
      <c r="L1" s="4" t="s">
        <v>118</v>
      </c>
      <c r="M1" s="2"/>
      <c r="N1" s="2"/>
      <c r="O1" s="3" t="s">
        <v>80</v>
      </c>
      <c r="P1" s="2"/>
      <c r="Q1" s="2"/>
      <c r="R1" s="2"/>
      <c r="S1" s="4" t="s">
        <v>119</v>
      </c>
      <c r="T1" s="4"/>
    </row>
    <row r="2" spans="2:46" ht="37.5" customHeight="1" x14ac:dyDescent="0.3">
      <c r="C2" s="32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S2" s="269" t="s">
        <v>3</v>
      </c>
      <c r="T2" s="270"/>
      <c r="U2" s="270"/>
      <c r="V2" s="270"/>
      <c r="W2" s="270"/>
      <c r="X2" s="270"/>
      <c r="Y2" s="270"/>
      <c r="Z2" s="270"/>
      <c r="AA2" s="270"/>
      <c r="AB2" s="270"/>
      <c r="AC2" s="270"/>
      <c r="AT2" s="155" t="s">
        <v>71</v>
      </c>
    </row>
    <row r="3" spans="2:46" ht="7.5" customHeight="1" x14ac:dyDescent="0.3"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10"/>
      <c r="AT3" s="155" t="s">
        <v>70</v>
      </c>
    </row>
    <row r="4" spans="2:46" ht="37.5" customHeight="1" x14ac:dyDescent="0.3">
      <c r="B4" s="11"/>
      <c r="C4" s="291" t="s">
        <v>81</v>
      </c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270"/>
      <c r="Q4" s="270"/>
      <c r="R4" s="12"/>
      <c r="T4" s="13" t="s">
        <v>8</v>
      </c>
      <c r="AT4" s="155" t="s">
        <v>2</v>
      </c>
    </row>
    <row r="5" spans="2:46" ht="7.5" customHeight="1" x14ac:dyDescent="0.3">
      <c r="B5" s="11"/>
      <c r="R5" s="12"/>
    </row>
    <row r="6" spans="2:46" ht="26.25" customHeight="1" x14ac:dyDescent="0.3">
      <c r="B6" s="11"/>
      <c r="D6" s="18" t="s">
        <v>12</v>
      </c>
      <c r="F6" s="321" t="str">
        <f>Rekapitulace!$K$6</f>
        <v>Instalace FVE pro vlastní spotřebu elektřiny ve společnosti ČEPRO, a.s. v areálu Hněvice</v>
      </c>
      <c r="G6" s="270"/>
      <c r="H6" s="270"/>
      <c r="I6" s="270"/>
      <c r="J6" s="270"/>
      <c r="K6" s="270"/>
      <c r="L6" s="270"/>
      <c r="M6" s="270"/>
      <c r="N6" s="270"/>
      <c r="O6" s="270"/>
      <c r="P6" s="270"/>
      <c r="R6" s="12"/>
    </row>
    <row r="7" spans="2:46" ht="26.25" customHeight="1" x14ac:dyDescent="0.3">
      <c r="B7" s="11"/>
      <c r="D7" s="18" t="s">
        <v>82</v>
      </c>
      <c r="F7" s="321" t="str">
        <f>Rekapitulace!J91</f>
        <v>SO 04 - Instalace FVE 4 o výkonu 256,70 kWp na střeše budovy "810 a 811 - Sklady"</v>
      </c>
      <c r="G7" s="270"/>
      <c r="H7" s="270"/>
      <c r="I7" s="270"/>
      <c r="J7" s="270"/>
      <c r="K7" s="270"/>
      <c r="L7" s="270"/>
      <c r="M7" s="270"/>
      <c r="N7" s="270"/>
      <c r="O7" s="270"/>
      <c r="P7" s="270"/>
      <c r="R7" s="12"/>
    </row>
    <row r="8" spans="2:46" s="154" customFormat="1" ht="33.75" customHeight="1" x14ac:dyDescent="0.3">
      <c r="B8" s="21"/>
      <c r="D8" s="17" t="s">
        <v>83</v>
      </c>
      <c r="F8" s="288" t="s">
        <v>332</v>
      </c>
      <c r="G8" s="267"/>
      <c r="H8" s="267"/>
      <c r="I8" s="267"/>
      <c r="J8" s="267"/>
      <c r="K8" s="267"/>
      <c r="L8" s="267"/>
      <c r="M8" s="267"/>
      <c r="N8" s="267"/>
      <c r="O8" s="267"/>
      <c r="P8" s="267"/>
      <c r="R8" s="22"/>
    </row>
    <row r="9" spans="2:46" s="154" customFormat="1" ht="15" customHeight="1" x14ac:dyDescent="0.3">
      <c r="B9" s="21"/>
      <c r="D9" s="18" t="s">
        <v>13</v>
      </c>
      <c r="F9" s="156"/>
      <c r="M9" s="18" t="s">
        <v>14</v>
      </c>
      <c r="O9" s="156"/>
      <c r="R9" s="22"/>
    </row>
    <row r="10" spans="2:46" s="154" customFormat="1" ht="15" customHeight="1" x14ac:dyDescent="0.3">
      <c r="B10" s="21"/>
      <c r="D10" s="18" t="s">
        <v>15</v>
      </c>
      <c r="F10" s="287" t="str">
        <f>Rekapitulace!L80</f>
        <v>Areál skladu ČEPRO, a.s. - Hněvice 62, 411 08 Štětí, Hněvice</v>
      </c>
      <c r="G10" s="287"/>
      <c r="H10" s="287"/>
      <c r="I10" s="287"/>
      <c r="J10" s="287"/>
      <c r="K10" s="287"/>
      <c r="L10" s="287"/>
      <c r="M10" s="18" t="s">
        <v>16</v>
      </c>
      <c r="O10" s="322">
        <f>Rekapitulace!$AN$8</f>
        <v>44105</v>
      </c>
      <c r="P10" s="322"/>
      <c r="R10" s="22"/>
    </row>
    <row r="11" spans="2:46" s="154" customFormat="1" ht="12" customHeight="1" x14ac:dyDescent="0.3">
      <c r="B11" s="21"/>
      <c r="R11" s="22"/>
    </row>
    <row r="12" spans="2:46" s="154" customFormat="1" ht="15" customHeight="1" x14ac:dyDescent="0.3">
      <c r="B12" s="21"/>
      <c r="D12" s="18" t="s">
        <v>17</v>
      </c>
      <c r="M12" s="18" t="s">
        <v>18</v>
      </c>
      <c r="O12" s="287">
        <f>IF(Rekapitulace!$AN$10="","",Rekapitulace!$AN$10)</f>
        <v>60193531</v>
      </c>
      <c r="P12" s="267"/>
      <c r="R12" s="22"/>
    </row>
    <row r="13" spans="2:46" s="154" customFormat="1" ht="18.75" customHeight="1" x14ac:dyDescent="0.3">
      <c r="B13" s="21"/>
      <c r="E13" s="156" t="str">
        <f>IF(Rekapitulace!$E$11="","",Rekapitulace!$E$11)</f>
        <v>ČEPRO, a.s., Dělnická 213/12, Holešovice, 170 00 Praha 7</v>
      </c>
      <c r="M13" s="18" t="s">
        <v>19</v>
      </c>
      <c r="O13" s="287" t="str">
        <f>IF(Rekapitulace!$AN$11="","",Rekapitulace!$AN$11)</f>
        <v>CZ60193531</v>
      </c>
      <c r="P13" s="267"/>
      <c r="R13" s="22"/>
    </row>
    <row r="14" spans="2:46" s="154" customFormat="1" ht="7.5" customHeight="1" x14ac:dyDescent="0.3">
      <c r="B14" s="21"/>
      <c r="R14" s="22"/>
    </row>
    <row r="15" spans="2:46" s="154" customFormat="1" ht="15" customHeight="1" x14ac:dyDescent="0.3">
      <c r="B15" s="21"/>
      <c r="D15" s="18" t="s">
        <v>20</v>
      </c>
      <c r="M15" s="18" t="s">
        <v>18</v>
      </c>
      <c r="O15" s="318" t="str">
        <f>IF(Rekapitulace!$AN$13="","",Rekapitulace!$AN$13)</f>
        <v>Vyplň údaj</v>
      </c>
      <c r="P15" s="265"/>
      <c r="R15" s="22"/>
    </row>
    <row r="16" spans="2:46" s="154" customFormat="1" ht="18.75" customHeight="1" x14ac:dyDescent="0.3">
      <c r="B16" s="21"/>
      <c r="E16" s="318" t="str">
        <f>IF(Rekapitulace!$E$14="","",Rekapitulace!$E$14)</f>
        <v>Vyplň údaj</v>
      </c>
      <c r="F16" s="265"/>
      <c r="G16" s="265"/>
      <c r="H16" s="265"/>
      <c r="I16" s="265"/>
      <c r="J16" s="265"/>
      <c r="K16" s="265"/>
      <c r="L16" s="265"/>
      <c r="M16" s="18" t="s">
        <v>19</v>
      </c>
      <c r="O16" s="318" t="str">
        <f>IF(Rekapitulace!$AN$14="","",Rekapitulace!$AN$14)</f>
        <v>Vyplň údaj</v>
      </c>
      <c r="P16" s="265"/>
      <c r="R16" s="22"/>
    </row>
    <row r="17" spans="2:18" s="154" customFormat="1" ht="7.5" customHeight="1" x14ac:dyDescent="0.3">
      <c r="B17" s="21"/>
      <c r="R17" s="22"/>
    </row>
    <row r="18" spans="2:18" s="154" customFormat="1" ht="15" customHeight="1" x14ac:dyDescent="0.3">
      <c r="B18" s="21"/>
      <c r="D18" s="18" t="s">
        <v>22</v>
      </c>
      <c r="M18" s="18" t="s">
        <v>18</v>
      </c>
      <c r="O18" s="287" t="str">
        <f>IF(Rekapitulace!$AN$16="","",Rekapitulace!$AN$16)</f>
        <v>04083351</v>
      </c>
      <c r="P18" s="267"/>
      <c r="R18" s="22"/>
    </row>
    <row r="19" spans="2:18" s="154" customFormat="1" ht="18.75" customHeight="1" x14ac:dyDescent="0.3">
      <c r="B19" s="21"/>
      <c r="E19" s="156" t="str">
        <f>IF(Rekapitulace!$E$17="","",Rekapitulace!$E$17)</f>
        <v>YOUNG4ENERGY s.r.o.</v>
      </c>
      <c r="M19" s="18" t="s">
        <v>19</v>
      </c>
      <c r="O19" s="287" t="str">
        <f>IF(Rekapitulace!$AN$17="","",Rekapitulace!$AN$17)</f>
        <v>CZ04083351</v>
      </c>
      <c r="P19" s="267"/>
      <c r="R19" s="22"/>
    </row>
    <row r="20" spans="2:18" s="154" customFormat="1" ht="7.5" customHeight="1" x14ac:dyDescent="0.3">
      <c r="B20" s="21"/>
      <c r="R20" s="22"/>
    </row>
    <row r="21" spans="2:18" s="154" customFormat="1" ht="15" customHeight="1" x14ac:dyDescent="0.3">
      <c r="B21" s="21"/>
      <c r="D21" s="18" t="s">
        <v>23</v>
      </c>
      <c r="M21" s="18" t="s">
        <v>18</v>
      </c>
      <c r="O21" s="287" t="str">
        <f>IF(Rekapitulace!$AN$19="","",Rekapitulace!$AN$19)</f>
        <v>04083351</v>
      </c>
      <c r="P21" s="267"/>
      <c r="R21" s="22"/>
    </row>
    <row r="22" spans="2:18" s="154" customFormat="1" ht="18.75" customHeight="1" x14ac:dyDescent="0.3">
      <c r="B22" s="21"/>
      <c r="E22" s="156" t="str">
        <f>IF(Rekapitulace!$E$20="","",Rekapitulace!$E$20)</f>
        <v>YOUNG4ENERGY s.r.o.</v>
      </c>
      <c r="M22" s="18" t="s">
        <v>19</v>
      </c>
      <c r="O22" s="287" t="str">
        <f>IF(Rekapitulace!$AN$20="","",Rekapitulace!$AN$20)</f>
        <v>CZ04083351</v>
      </c>
      <c r="P22" s="267"/>
      <c r="R22" s="22"/>
    </row>
    <row r="23" spans="2:18" s="154" customFormat="1" ht="7.5" customHeight="1" x14ac:dyDescent="0.3">
      <c r="B23" s="21"/>
      <c r="R23" s="22"/>
    </row>
    <row r="24" spans="2:18" s="154" customFormat="1" ht="7.5" customHeight="1" x14ac:dyDescent="0.3">
      <c r="B24" s="21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R24" s="22"/>
    </row>
    <row r="25" spans="2:18" s="154" customFormat="1" ht="15" customHeight="1" x14ac:dyDescent="0.3">
      <c r="B25" s="21"/>
      <c r="D25" s="76" t="s">
        <v>84</v>
      </c>
      <c r="M25" s="298">
        <f>$N$88</f>
        <v>0</v>
      </c>
      <c r="N25" s="267"/>
      <c r="O25" s="267"/>
      <c r="P25" s="267"/>
      <c r="R25" s="22"/>
    </row>
    <row r="26" spans="2:18" s="154" customFormat="1" ht="7.5" customHeight="1" x14ac:dyDescent="0.3">
      <c r="B26" s="21"/>
      <c r="R26" s="22"/>
    </row>
    <row r="27" spans="2:18" s="154" customFormat="1" ht="26.25" customHeight="1" x14ac:dyDescent="0.3">
      <c r="B27" s="21"/>
      <c r="D27" s="96" t="s">
        <v>26</v>
      </c>
      <c r="M27" s="319">
        <f>ROUND($M$25,2)</f>
        <v>0</v>
      </c>
      <c r="N27" s="267"/>
      <c r="O27" s="267"/>
      <c r="P27" s="267"/>
      <c r="R27" s="22"/>
    </row>
    <row r="28" spans="2:18" s="154" customFormat="1" ht="7.5" customHeight="1" x14ac:dyDescent="0.3">
      <c r="B28" s="21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R28" s="22"/>
    </row>
    <row r="29" spans="2:18" s="154" customFormat="1" ht="15" customHeight="1" x14ac:dyDescent="0.3">
      <c r="B29" s="21"/>
      <c r="D29" s="152" t="s">
        <v>27</v>
      </c>
      <c r="E29" s="152" t="s">
        <v>28</v>
      </c>
      <c r="F29" s="153">
        <v>0.21</v>
      </c>
      <c r="G29" s="97" t="s">
        <v>29</v>
      </c>
      <c r="H29" s="317">
        <f>M27</f>
        <v>0</v>
      </c>
      <c r="I29" s="267"/>
      <c r="J29" s="267"/>
      <c r="M29" s="317">
        <f>(H29)*$F$29</f>
        <v>0</v>
      </c>
      <c r="N29" s="267"/>
      <c r="O29" s="267"/>
      <c r="P29" s="267"/>
      <c r="R29" s="22"/>
    </row>
    <row r="30" spans="2:18" s="154" customFormat="1" ht="15" customHeight="1" x14ac:dyDescent="0.3">
      <c r="B30" s="21"/>
      <c r="E30" s="152" t="s">
        <v>30</v>
      </c>
      <c r="F30" s="153">
        <v>0.15</v>
      </c>
      <c r="G30" s="97" t="s">
        <v>29</v>
      </c>
      <c r="H30" s="317">
        <f>(SUM($BF$93:$BF$93)+SUM($BF$112:$BF$173))</f>
        <v>0</v>
      </c>
      <c r="I30" s="267"/>
      <c r="J30" s="267"/>
      <c r="M30" s="317">
        <f>(SUM($BF$93:$BF$93)+SUM($BF$112:$BF$173))*$F$30</f>
        <v>0</v>
      </c>
      <c r="N30" s="267"/>
      <c r="O30" s="267"/>
      <c r="P30" s="267"/>
      <c r="R30" s="22"/>
    </row>
    <row r="31" spans="2:18" s="154" customFormat="1" ht="15" hidden="1" customHeight="1" x14ac:dyDescent="0.3">
      <c r="B31" s="21"/>
      <c r="E31" s="152" t="s">
        <v>31</v>
      </c>
      <c r="F31" s="153">
        <v>0.21</v>
      </c>
      <c r="G31" s="97" t="s">
        <v>29</v>
      </c>
      <c r="H31" s="317">
        <f>(SUM($BG$93:$BG$93)+SUM($BG$112:$BG$173))</f>
        <v>0</v>
      </c>
      <c r="I31" s="267"/>
      <c r="J31" s="267"/>
      <c r="M31" s="317">
        <v>0</v>
      </c>
      <c r="N31" s="267"/>
      <c r="O31" s="267"/>
      <c r="P31" s="267"/>
      <c r="R31" s="22"/>
    </row>
    <row r="32" spans="2:18" s="154" customFormat="1" ht="15" hidden="1" customHeight="1" x14ac:dyDescent="0.3">
      <c r="B32" s="21"/>
      <c r="E32" s="152" t="s">
        <v>32</v>
      </c>
      <c r="F32" s="153">
        <v>0.15</v>
      </c>
      <c r="G32" s="97" t="s">
        <v>29</v>
      </c>
      <c r="H32" s="317">
        <f>(SUM($BH$93:$BH$93)+SUM($BH$112:$BH$173))</f>
        <v>0</v>
      </c>
      <c r="I32" s="267"/>
      <c r="J32" s="267"/>
      <c r="M32" s="317">
        <v>0</v>
      </c>
      <c r="N32" s="267"/>
      <c r="O32" s="267"/>
      <c r="P32" s="267"/>
      <c r="R32" s="22"/>
    </row>
    <row r="33" spans="2:18" s="154" customFormat="1" ht="15" hidden="1" customHeight="1" x14ac:dyDescent="0.3">
      <c r="B33" s="21"/>
      <c r="E33" s="152" t="s">
        <v>33</v>
      </c>
      <c r="F33" s="153">
        <v>0</v>
      </c>
      <c r="G33" s="97" t="s">
        <v>29</v>
      </c>
      <c r="H33" s="317">
        <f>(SUM($BI$93:$BI$93)+SUM($BI$112:$BI$173))</f>
        <v>0</v>
      </c>
      <c r="I33" s="267"/>
      <c r="J33" s="267"/>
      <c r="M33" s="317">
        <v>0</v>
      </c>
      <c r="N33" s="267"/>
      <c r="O33" s="267"/>
      <c r="P33" s="267"/>
      <c r="R33" s="22"/>
    </row>
    <row r="34" spans="2:18" s="154" customFormat="1" ht="7.5" customHeight="1" x14ac:dyDescent="0.3">
      <c r="B34" s="21"/>
      <c r="R34" s="22"/>
    </row>
    <row r="35" spans="2:18" s="154" customFormat="1" ht="26.25" customHeight="1" x14ac:dyDescent="0.3">
      <c r="B35" s="21"/>
      <c r="C35" s="160"/>
      <c r="D35" s="31" t="s">
        <v>34</v>
      </c>
      <c r="E35" s="157"/>
      <c r="F35" s="157"/>
      <c r="G35" s="98" t="s">
        <v>35</v>
      </c>
      <c r="H35" s="33" t="s">
        <v>36</v>
      </c>
      <c r="I35" s="157"/>
      <c r="J35" s="157"/>
      <c r="K35" s="157"/>
      <c r="L35" s="290">
        <f>ROUND(SUM($M$27:$M$33),2)</f>
        <v>0</v>
      </c>
      <c r="M35" s="274"/>
      <c r="N35" s="274"/>
      <c r="O35" s="274"/>
      <c r="P35" s="276"/>
      <c r="Q35" s="160"/>
      <c r="R35" s="22"/>
    </row>
    <row r="36" spans="2:18" s="154" customFormat="1" ht="15" customHeight="1" x14ac:dyDescent="0.3">
      <c r="B36" s="21"/>
      <c r="R36" s="22"/>
    </row>
    <row r="37" spans="2:18" s="154" customFormat="1" ht="15" customHeight="1" x14ac:dyDescent="0.3">
      <c r="B37" s="21"/>
      <c r="R37" s="22"/>
    </row>
    <row r="38" spans="2:18" ht="14.25" customHeight="1" x14ac:dyDescent="0.3">
      <c r="B38" s="11"/>
      <c r="R38" s="12"/>
    </row>
    <row r="39" spans="2:18" ht="14.25" customHeight="1" x14ac:dyDescent="0.3">
      <c r="B39" s="11"/>
      <c r="R39" s="12"/>
    </row>
    <row r="40" spans="2:18" ht="14.25" customHeight="1" x14ac:dyDescent="0.3">
      <c r="B40" s="11"/>
      <c r="R40" s="12"/>
    </row>
    <row r="41" spans="2:18" ht="14.25" customHeight="1" x14ac:dyDescent="0.3">
      <c r="B41" s="11"/>
      <c r="R41" s="12"/>
    </row>
    <row r="42" spans="2:18" ht="14.25" customHeight="1" x14ac:dyDescent="0.3">
      <c r="B42" s="11"/>
      <c r="R42" s="12"/>
    </row>
    <row r="43" spans="2:18" ht="14.25" customHeight="1" x14ac:dyDescent="0.3">
      <c r="B43" s="11"/>
      <c r="R43" s="12"/>
    </row>
    <row r="44" spans="2:18" ht="14.25" customHeight="1" x14ac:dyDescent="0.3">
      <c r="B44" s="11"/>
      <c r="R44" s="12"/>
    </row>
    <row r="45" spans="2:18" ht="14.25" customHeight="1" x14ac:dyDescent="0.3">
      <c r="B45" s="11"/>
      <c r="R45" s="12"/>
    </row>
    <row r="46" spans="2:18" ht="14.25" customHeight="1" x14ac:dyDescent="0.3">
      <c r="B46" s="11"/>
      <c r="R46" s="12"/>
    </row>
    <row r="47" spans="2:18" ht="14.25" customHeight="1" x14ac:dyDescent="0.3">
      <c r="B47" s="11"/>
      <c r="R47" s="12"/>
    </row>
    <row r="48" spans="2:18" ht="14.25" customHeight="1" x14ac:dyDescent="0.3">
      <c r="B48" s="11"/>
      <c r="R48" s="12"/>
    </row>
    <row r="49" spans="2:18" s="154" customFormat="1" ht="15.75" customHeight="1" x14ac:dyDescent="0.3">
      <c r="B49" s="21"/>
      <c r="D49" s="34" t="s">
        <v>37</v>
      </c>
      <c r="E49" s="35"/>
      <c r="F49" s="35"/>
      <c r="G49" s="35"/>
      <c r="H49" s="36"/>
      <c r="J49" s="34" t="s">
        <v>38</v>
      </c>
      <c r="K49" s="35"/>
      <c r="L49" s="35"/>
      <c r="M49" s="35"/>
      <c r="N49" s="35"/>
      <c r="O49" s="35"/>
      <c r="P49" s="36"/>
      <c r="R49" s="22"/>
    </row>
    <row r="50" spans="2:18" ht="14.25" customHeight="1" x14ac:dyDescent="0.3">
      <c r="B50" s="11"/>
      <c r="D50" s="37"/>
      <c r="H50" s="38"/>
      <c r="J50" s="37"/>
      <c r="P50" s="38"/>
      <c r="R50" s="12"/>
    </row>
    <row r="51" spans="2:18" ht="14.25" customHeight="1" x14ac:dyDescent="0.3">
      <c r="B51" s="11"/>
      <c r="D51" s="37"/>
      <c r="H51" s="38"/>
      <c r="J51" s="37"/>
      <c r="P51" s="38"/>
      <c r="R51" s="12"/>
    </row>
    <row r="52" spans="2:18" ht="14.25" customHeight="1" x14ac:dyDescent="0.3">
      <c r="B52" s="11"/>
      <c r="D52" s="37"/>
      <c r="H52" s="38"/>
      <c r="J52" s="37"/>
      <c r="P52" s="38"/>
      <c r="R52" s="12"/>
    </row>
    <row r="53" spans="2:18" ht="14.25" customHeight="1" x14ac:dyDescent="0.3">
      <c r="B53" s="11"/>
      <c r="D53" s="37"/>
      <c r="H53" s="38"/>
      <c r="J53" s="37"/>
      <c r="P53" s="38"/>
      <c r="R53" s="12"/>
    </row>
    <row r="54" spans="2:18" ht="14.25" customHeight="1" x14ac:dyDescent="0.3">
      <c r="B54" s="11"/>
      <c r="D54" s="37"/>
      <c r="H54" s="38"/>
      <c r="J54" s="37"/>
      <c r="P54" s="38"/>
      <c r="R54" s="12"/>
    </row>
    <row r="55" spans="2:18" ht="14.25" customHeight="1" x14ac:dyDescent="0.3">
      <c r="B55" s="11"/>
      <c r="D55" s="37"/>
      <c r="H55" s="38"/>
      <c r="J55" s="37"/>
      <c r="P55" s="38"/>
      <c r="R55" s="12"/>
    </row>
    <row r="56" spans="2:18" ht="14.25" customHeight="1" x14ac:dyDescent="0.3">
      <c r="B56" s="11"/>
      <c r="D56" s="37"/>
      <c r="H56" s="38"/>
      <c r="J56" s="37"/>
      <c r="P56" s="38"/>
      <c r="R56" s="12"/>
    </row>
    <row r="57" spans="2:18" ht="14.25" customHeight="1" x14ac:dyDescent="0.3">
      <c r="B57" s="11"/>
      <c r="D57" s="37"/>
      <c r="H57" s="38"/>
      <c r="J57" s="37"/>
      <c r="P57" s="38"/>
      <c r="R57" s="12"/>
    </row>
    <row r="58" spans="2:18" s="154" customFormat="1" ht="15.75" customHeight="1" x14ac:dyDescent="0.3">
      <c r="B58" s="21"/>
      <c r="D58" s="39" t="s">
        <v>39</v>
      </c>
      <c r="E58" s="40"/>
      <c r="F58" s="40"/>
      <c r="G58" s="41" t="s">
        <v>40</v>
      </c>
      <c r="H58" s="42"/>
      <c r="J58" s="39" t="s">
        <v>39</v>
      </c>
      <c r="K58" s="40"/>
      <c r="L58" s="40"/>
      <c r="M58" s="40"/>
      <c r="N58" s="41" t="s">
        <v>40</v>
      </c>
      <c r="O58" s="40"/>
      <c r="P58" s="42"/>
      <c r="R58" s="22"/>
    </row>
    <row r="59" spans="2:18" ht="14.25" customHeight="1" x14ac:dyDescent="0.3">
      <c r="B59" s="11"/>
      <c r="R59" s="12"/>
    </row>
    <row r="60" spans="2:18" s="154" customFormat="1" ht="15.75" customHeight="1" x14ac:dyDescent="0.3">
      <c r="B60" s="21"/>
      <c r="D60" s="34" t="s">
        <v>41</v>
      </c>
      <c r="E60" s="35"/>
      <c r="F60" s="35"/>
      <c r="G60" s="35"/>
      <c r="H60" s="36"/>
      <c r="J60" s="34" t="s">
        <v>42</v>
      </c>
      <c r="K60" s="35"/>
      <c r="L60" s="35"/>
      <c r="M60" s="35"/>
      <c r="N60" s="35"/>
      <c r="O60" s="35"/>
      <c r="P60" s="36"/>
      <c r="R60" s="22"/>
    </row>
    <row r="61" spans="2:18" ht="14.25" customHeight="1" x14ac:dyDescent="0.3">
      <c r="B61" s="11"/>
      <c r="D61" s="37"/>
      <c r="H61" s="38"/>
      <c r="J61" s="37"/>
      <c r="P61" s="38"/>
      <c r="R61" s="12"/>
    </row>
    <row r="62" spans="2:18" ht="14.25" customHeight="1" x14ac:dyDescent="0.3">
      <c r="B62" s="11"/>
      <c r="D62" s="37"/>
      <c r="H62" s="38"/>
      <c r="J62" s="37"/>
      <c r="P62" s="38"/>
      <c r="R62" s="12"/>
    </row>
    <row r="63" spans="2:18" ht="14.25" customHeight="1" x14ac:dyDescent="0.3">
      <c r="B63" s="11"/>
      <c r="D63" s="37"/>
      <c r="H63" s="38"/>
      <c r="J63" s="37"/>
      <c r="P63" s="38"/>
      <c r="R63" s="12"/>
    </row>
    <row r="64" spans="2:18" ht="14.25" customHeight="1" x14ac:dyDescent="0.3">
      <c r="B64" s="11"/>
      <c r="D64" s="37"/>
      <c r="H64" s="38"/>
      <c r="J64" s="37"/>
      <c r="P64" s="38"/>
      <c r="R64" s="12"/>
    </row>
    <row r="65" spans="2:18" ht="14.25" customHeight="1" x14ac:dyDescent="0.3">
      <c r="B65" s="11"/>
      <c r="D65" s="37"/>
      <c r="H65" s="38"/>
      <c r="J65" s="37"/>
      <c r="P65" s="38"/>
      <c r="R65" s="12"/>
    </row>
    <row r="66" spans="2:18" ht="14.25" customHeight="1" x14ac:dyDescent="0.3">
      <c r="B66" s="11"/>
      <c r="D66" s="37"/>
      <c r="H66" s="38"/>
      <c r="J66" s="37"/>
      <c r="P66" s="38"/>
      <c r="R66" s="12"/>
    </row>
    <row r="67" spans="2:18" ht="14.25" customHeight="1" x14ac:dyDescent="0.3">
      <c r="B67" s="11"/>
      <c r="D67" s="37"/>
      <c r="H67" s="38"/>
      <c r="J67" s="37"/>
      <c r="P67" s="38"/>
      <c r="R67" s="12"/>
    </row>
    <row r="68" spans="2:18" ht="14.25" customHeight="1" x14ac:dyDescent="0.3">
      <c r="B68" s="11"/>
      <c r="D68" s="37"/>
      <c r="H68" s="38"/>
      <c r="J68" s="37"/>
      <c r="P68" s="38"/>
      <c r="R68" s="12"/>
    </row>
    <row r="69" spans="2:18" s="154" customFormat="1" ht="15.75" customHeight="1" x14ac:dyDescent="0.3">
      <c r="B69" s="21"/>
      <c r="D69" s="39" t="s">
        <v>39</v>
      </c>
      <c r="E69" s="40"/>
      <c r="F69" s="40"/>
      <c r="G69" s="41" t="s">
        <v>40</v>
      </c>
      <c r="H69" s="42"/>
      <c r="J69" s="39" t="s">
        <v>39</v>
      </c>
      <c r="K69" s="40"/>
      <c r="L69" s="40"/>
      <c r="M69" s="40"/>
      <c r="N69" s="41" t="s">
        <v>40</v>
      </c>
      <c r="O69" s="40"/>
      <c r="P69" s="42"/>
      <c r="R69" s="22"/>
    </row>
    <row r="70" spans="2:18" s="154" customFormat="1" ht="15" customHeight="1" x14ac:dyDescent="0.3">
      <c r="B70" s="43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5"/>
    </row>
    <row r="74" spans="2:18" s="154" customFormat="1" ht="7.5" customHeight="1" x14ac:dyDescent="0.3">
      <c r="B74" s="46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8"/>
    </row>
    <row r="75" spans="2:18" s="154" customFormat="1" ht="37.5" customHeight="1" x14ac:dyDescent="0.3">
      <c r="B75" s="21"/>
      <c r="C75" s="291" t="s">
        <v>85</v>
      </c>
      <c r="D75" s="267"/>
      <c r="E75" s="267"/>
      <c r="F75" s="267"/>
      <c r="G75" s="267"/>
      <c r="H75" s="267"/>
      <c r="I75" s="267"/>
      <c r="J75" s="267"/>
      <c r="K75" s="267"/>
      <c r="L75" s="267"/>
      <c r="M75" s="267"/>
      <c r="N75" s="267"/>
      <c r="O75" s="267"/>
      <c r="P75" s="267"/>
      <c r="Q75" s="267"/>
      <c r="R75" s="22"/>
    </row>
    <row r="76" spans="2:18" s="154" customFormat="1" ht="7.5" customHeight="1" x14ac:dyDescent="0.3">
      <c r="B76" s="21"/>
      <c r="R76" s="22"/>
    </row>
    <row r="77" spans="2:18" s="154" customFormat="1" ht="30.75" customHeight="1" x14ac:dyDescent="0.3">
      <c r="B77" s="21"/>
      <c r="C77" s="18" t="s">
        <v>12</v>
      </c>
      <c r="F77" s="321" t="str">
        <f>$F$6</f>
        <v>Instalace FVE pro vlastní spotřebu elektřiny ve společnosti ČEPRO, a.s. v areálu Hněvice</v>
      </c>
      <c r="G77" s="267"/>
      <c r="H77" s="267"/>
      <c r="I77" s="267"/>
      <c r="J77" s="267"/>
      <c r="K77" s="267"/>
      <c r="L77" s="267"/>
      <c r="M77" s="267"/>
      <c r="N77" s="267"/>
      <c r="O77" s="267"/>
      <c r="P77" s="267"/>
      <c r="R77" s="22"/>
    </row>
    <row r="78" spans="2:18" ht="30.75" customHeight="1" x14ac:dyDescent="0.3">
      <c r="B78" s="11"/>
      <c r="C78" s="18" t="s">
        <v>82</v>
      </c>
      <c r="F78" s="321" t="str">
        <f>F7</f>
        <v>SO 04 - Instalace FVE 4 o výkonu 256,70 kWp na střeše budovy "810 a 811 - Sklady"</v>
      </c>
      <c r="G78" s="270"/>
      <c r="H78" s="270"/>
      <c r="I78" s="270"/>
      <c r="J78" s="270"/>
      <c r="K78" s="270"/>
      <c r="L78" s="270"/>
      <c r="M78" s="270"/>
      <c r="N78" s="270"/>
      <c r="O78" s="270"/>
      <c r="P78" s="270"/>
      <c r="R78" s="12"/>
    </row>
    <row r="79" spans="2:18" s="154" customFormat="1" ht="37.5" customHeight="1" x14ac:dyDescent="0.3">
      <c r="B79" s="21"/>
      <c r="C79" s="51" t="s">
        <v>83</v>
      </c>
      <c r="F79" s="292" t="str">
        <f>F8</f>
        <v>SO 04 - Instalace FVE 4 o výkonu 256,70 kWp na střeše budovy "810 a 811 - Sklady"</v>
      </c>
      <c r="G79" s="267"/>
      <c r="H79" s="267"/>
      <c r="I79" s="267"/>
      <c r="J79" s="267"/>
      <c r="K79" s="267"/>
      <c r="L79" s="267"/>
      <c r="M79" s="267"/>
      <c r="N79" s="267"/>
      <c r="O79" s="267"/>
      <c r="P79" s="267"/>
      <c r="R79" s="22"/>
    </row>
    <row r="80" spans="2:18" s="154" customFormat="1" ht="7.5" customHeight="1" x14ac:dyDescent="0.3">
      <c r="B80" s="21"/>
      <c r="R80" s="22"/>
    </row>
    <row r="81" spans="2:47" s="154" customFormat="1" ht="18.75" customHeight="1" x14ac:dyDescent="0.3">
      <c r="B81" s="21"/>
      <c r="C81" s="18" t="s">
        <v>15</v>
      </c>
      <c r="F81" s="156" t="str">
        <f>$F$10</f>
        <v>Areál skladu ČEPRO, a.s. - Hněvice 62, 411 08 Štětí, Hněvice</v>
      </c>
      <c r="L81" s="18" t="s">
        <v>16</v>
      </c>
      <c r="M81" s="293">
        <f>IF($O$10="","",$O$10)</f>
        <v>44105</v>
      </c>
      <c r="N81" s="267"/>
      <c r="O81" s="267"/>
      <c r="P81" s="267"/>
      <c r="R81" s="22"/>
    </row>
    <row r="82" spans="2:47" s="154" customFormat="1" ht="7.5" customHeight="1" x14ac:dyDescent="0.3">
      <c r="B82" s="21"/>
      <c r="R82" s="22"/>
    </row>
    <row r="83" spans="2:47" s="154" customFormat="1" ht="15.75" customHeight="1" x14ac:dyDescent="0.3">
      <c r="B83" s="21"/>
      <c r="C83" s="18" t="s">
        <v>17</v>
      </c>
      <c r="F83" s="156" t="str">
        <f>$E$13</f>
        <v>ČEPRO, a.s., Dělnická 213/12, Holešovice, 170 00 Praha 7</v>
      </c>
      <c r="L83" s="18" t="s">
        <v>22</v>
      </c>
      <c r="M83" s="287" t="str">
        <f>$E$19</f>
        <v>YOUNG4ENERGY s.r.o.</v>
      </c>
      <c r="N83" s="267"/>
      <c r="O83" s="267"/>
      <c r="P83" s="267"/>
      <c r="Q83" s="267"/>
      <c r="R83" s="22"/>
    </row>
    <row r="84" spans="2:47" s="154" customFormat="1" ht="15" customHeight="1" x14ac:dyDescent="0.3">
      <c r="B84" s="21"/>
      <c r="C84" s="18" t="s">
        <v>20</v>
      </c>
      <c r="F84" s="156" t="str">
        <f>IF($E$16="","",$E$16)</f>
        <v>Vyplň údaj</v>
      </c>
      <c r="L84" s="18" t="s">
        <v>23</v>
      </c>
      <c r="M84" s="287" t="str">
        <f>$E$22</f>
        <v>YOUNG4ENERGY s.r.o.</v>
      </c>
      <c r="N84" s="267"/>
      <c r="O84" s="267"/>
      <c r="P84" s="267"/>
      <c r="Q84" s="267"/>
      <c r="R84" s="22"/>
    </row>
    <row r="85" spans="2:47" s="154" customFormat="1" ht="11.25" customHeight="1" x14ac:dyDescent="0.3">
      <c r="B85" s="21"/>
      <c r="R85" s="22"/>
    </row>
    <row r="86" spans="2:47" s="154" customFormat="1" ht="30" customHeight="1" x14ac:dyDescent="0.3">
      <c r="B86" s="21"/>
      <c r="C86" s="330" t="s">
        <v>86</v>
      </c>
      <c r="D86" s="257"/>
      <c r="E86" s="257"/>
      <c r="F86" s="257"/>
      <c r="G86" s="257"/>
      <c r="H86" s="160"/>
      <c r="I86" s="160"/>
      <c r="J86" s="160"/>
      <c r="K86" s="160"/>
      <c r="L86" s="160"/>
      <c r="M86" s="160"/>
      <c r="N86" s="330" t="s">
        <v>87</v>
      </c>
      <c r="O86" s="267"/>
      <c r="P86" s="267"/>
      <c r="Q86" s="267"/>
      <c r="R86" s="22"/>
    </row>
    <row r="87" spans="2:47" s="154" customFormat="1" ht="11.25" customHeight="1" x14ac:dyDescent="0.3">
      <c r="B87" s="21"/>
      <c r="R87" s="22"/>
    </row>
    <row r="88" spans="2:47" s="154" customFormat="1" ht="30" customHeight="1" x14ac:dyDescent="0.3">
      <c r="B88" s="21"/>
      <c r="C88" s="159" t="s">
        <v>88</v>
      </c>
      <c r="N88" s="271">
        <f>ROUND($N$112,2)</f>
        <v>0</v>
      </c>
      <c r="O88" s="267"/>
      <c r="P88" s="267"/>
      <c r="Q88" s="267"/>
      <c r="R88" s="22"/>
      <c r="AU88" s="154" t="s">
        <v>89</v>
      </c>
    </row>
    <row r="89" spans="2:47" s="64" customFormat="1" ht="25.5" customHeight="1" x14ac:dyDescent="0.35">
      <c r="B89" s="99"/>
      <c r="D89" s="113" t="str">
        <f>D113</f>
        <v>Instalace FVE 4</v>
      </c>
      <c r="N89" s="326">
        <f>ROUND($N$113,2)</f>
        <v>0</v>
      </c>
      <c r="O89" s="327"/>
      <c r="P89" s="327"/>
      <c r="Q89" s="327"/>
      <c r="R89" s="100"/>
    </row>
    <row r="90" spans="2:47" s="76" customFormat="1" ht="21" customHeight="1" x14ac:dyDescent="0.35">
      <c r="B90" s="101"/>
      <c r="D90" s="113" t="s">
        <v>127</v>
      </c>
      <c r="E90" s="64"/>
      <c r="F90" s="64"/>
      <c r="G90" s="64"/>
      <c r="H90" s="64"/>
      <c r="I90" s="64"/>
      <c r="J90" s="64"/>
      <c r="K90" s="64"/>
      <c r="L90" s="64"/>
      <c r="M90" s="64"/>
      <c r="N90" s="326">
        <f>ROUND($N$125,2)</f>
        <v>0</v>
      </c>
      <c r="O90" s="327"/>
      <c r="P90" s="327"/>
      <c r="Q90" s="327"/>
      <c r="R90" s="102"/>
    </row>
    <row r="91" spans="2:47" s="76" customFormat="1" ht="21" customHeight="1" x14ac:dyDescent="0.35">
      <c r="B91" s="101"/>
      <c r="D91" s="113" t="str">
        <f>D156</f>
        <v>Ostatní materiál</v>
      </c>
      <c r="E91" s="64"/>
      <c r="F91" s="64"/>
      <c r="G91" s="64"/>
      <c r="H91" s="64"/>
      <c r="I91" s="64"/>
      <c r="J91" s="64"/>
      <c r="K91" s="64"/>
      <c r="L91" s="64"/>
      <c r="M91" s="64"/>
      <c r="N91" s="326">
        <f>ROUND($N$156,2)</f>
        <v>0</v>
      </c>
      <c r="O91" s="327"/>
      <c r="P91" s="327"/>
      <c r="Q91" s="327"/>
      <c r="R91" s="102"/>
    </row>
    <row r="92" spans="2:47" s="76" customFormat="1" ht="21" customHeight="1" x14ac:dyDescent="0.35">
      <c r="B92" s="101"/>
      <c r="D92" s="113" t="s">
        <v>430</v>
      </c>
      <c r="E92" s="64"/>
      <c r="F92" s="64"/>
      <c r="G92" s="64"/>
      <c r="H92" s="64"/>
      <c r="I92" s="64"/>
      <c r="J92" s="64"/>
      <c r="K92" s="64"/>
      <c r="L92" s="64"/>
      <c r="M92" s="64"/>
      <c r="N92" s="326">
        <f>ROUND($N$178,2)</f>
        <v>0</v>
      </c>
      <c r="O92" s="327"/>
      <c r="P92" s="327"/>
      <c r="Q92" s="327"/>
      <c r="R92" s="102"/>
    </row>
    <row r="93" spans="2:47" s="154" customFormat="1" ht="14.25" customHeight="1" x14ac:dyDescent="0.3">
      <c r="B93" s="21"/>
      <c r="R93" s="22"/>
    </row>
    <row r="94" spans="2:47" s="154" customFormat="1" ht="30" customHeight="1" x14ac:dyDescent="0.3">
      <c r="B94" s="21"/>
      <c r="C94" s="94" t="s">
        <v>142</v>
      </c>
      <c r="D94" s="160"/>
      <c r="E94" s="160"/>
      <c r="F94" s="160"/>
      <c r="G94" s="160"/>
      <c r="H94" s="160"/>
      <c r="I94" s="160"/>
      <c r="J94" s="160"/>
      <c r="K94" s="160"/>
      <c r="L94" s="256">
        <f>ROUND(SUM($N$89:$Q$92),2)</f>
        <v>0</v>
      </c>
      <c r="M94" s="257"/>
      <c r="N94" s="257"/>
      <c r="O94" s="257"/>
      <c r="P94" s="257"/>
      <c r="Q94" s="257"/>
      <c r="R94" s="22"/>
    </row>
    <row r="95" spans="2:47" s="154" customFormat="1" ht="7.5" customHeight="1" x14ac:dyDescent="0.3">
      <c r="B95" s="43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5"/>
    </row>
    <row r="99" spans="2:63" s="154" customFormat="1" ht="7.5" customHeight="1" x14ac:dyDescent="0.3"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2"/>
    </row>
    <row r="100" spans="2:63" s="154" customFormat="1" ht="37.5" customHeight="1" x14ac:dyDescent="0.3">
      <c r="B100" s="223"/>
      <c r="C100" s="343" t="s">
        <v>90</v>
      </c>
      <c r="D100" s="340"/>
      <c r="E100" s="340"/>
      <c r="F100" s="340"/>
      <c r="G100" s="340"/>
      <c r="H100" s="340"/>
      <c r="I100" s="340"/>
      <c r="J100" s="340"/>
      <c r="K100" s="340"/>
      <c r="L100" s="340"/>
      <c r="M100" s="340"/>
      <c r="N100" s="340"/>
      <c r="O100" s="340"/>
      <c r="P100" s="340"/>
      <c r="Q100" s="340"/>
      <c r="R100" s="224"/>
    </row>
    <row r="101" spans="2:63" s="154" customFormat="1" ht="7.5" customHeight="1" x14ac:dyDescent="0.3">
      <c r="B101" s="223"/>
      <c r="C101" s="225"/>
      <c r="D101" s="225"/>
      <c r="E101" s="225"/>
      <c r="F101" s="225"/>
      <c r="G101" s="225"/>
      <c r="H101" s="225"/>
      <c r="I101" s="225"/>
      <c r="J101" s="225"/>
      <c r="K101" s="225"/>
      <c r="L101" s="225"/>
      <c r="M101" s="225"/>
      <c r="N101" s="225"/>
      <c r="O101" s="225"/>
      <c r="P101" s="225"/>
      <c r="Q101" s="225"/>
      <c r="R101" s="224"/>
    </row>
    <row r="102" spans="2:63" s="154" customFormat="1" ht="30.75" customHeight="1" x14ac:dyDescent="0.3">
      <c r="B102" s="223"/>
      <c r="C102" s="226" t="s">
        <v>12</v>
      </c>
      <c r="D102" s="225"/>
      <c r="E102" s="225"/>
      <c r="F102" s="344" t="str">
        <f>$F$6</f>
        <v>Instalace FVE pro vlastní spotřebu elektřiny ve společnosti ČEPRO, a.s. v areálu Hněvice</v>
      </c>
      <c r="G102" s="340"/>
      <c r="H102" s="340"/>
      <c r="I102" s="340"/>
      <c r="J102" s="340"/>
      <c r="K102" s="340"/>
      <c r="L102" s="340"/>
      <c r="M102" s="340"/>
      <c r="N102" s="340"/>
      <c r="O102" s="340"/>
      <c r="P102" s="340"/>
      <c r="Q102" s="225"/>
      <c r="R102" s="224"/>
    </row>
    <row r="103" spans="2:63" ht="30.75" customHeight="1" x14ac:dyDescent="0.3">
      <c r="B103" s="227"/>
      <c r="C103" s="226" t="s">
        <v>82</v>
      </c>
      <c r="D103" s="228"/>
      <c r="E103" s="228"/>
      <c r="F103" s="344" t="str">
        <f>F7</f>
        <v>SO 04 - Instalace FVE 4 o výkonu 256,70 kWp na střeše budovy "810 a 811 - Sklady"</v>
      </c>
      <c r="G103" s="345"/>
      <c r="H103" s="345"/>
      <c r="I103" s="345"/>
      <c r="J103" s="345"/>
      <c r="K103" s="345"/>
      <c r="L103" s="345"/>
      <c r="M103" s="345"/>
      <c r="N103" s="345"/>
      <c r="O103" s="345"/>
      <c r="P103" s="345"/>
      <c r="Q103" s="228"/>
      <c r="R103" s="229"/>
    </row>
    <row r="104" spans="2:63" s="154" customFormat="1" ht="37.5" customHeight="1" x14ac:dyDescent="0.3">
      <c r="B104" s="223"/>
      <c r="C104" s="230" t="s">
        <v>83</v>
      </c>
      <c r="D104" s="225"/>
      <c r="E104" s="225"/>
      <c r="F104" s="339" t="str">
        <f>F8</f>
        <v>SO 04 - Instalace FVE 4 o výkonu 256,70 kWp na střeše budovy "810 a 811 - Sklady"</v>
      </c>
      <c r="G104" s="340"/>
      <c r="H104" s="340"/>
      <c r="I104" s="340"/>
      <c r="J104" s="340"/>
      <c r="K104" s="340"/>
      <c r="L104" s="340"/>
      <c r="M104" s="340"/>
      <c r="N104" s="340"/>
      <c r="O104" s="340"/>
      <c r="P104" s="340"/>
      <c r="Q104" s="225"/>
      <c r="R104" s="224"/>
    </row>
    <row r="105" spans="2:63" s="154" customFormat="1" ht="7.5" customHeight="1" x14ac:dyDescent="0.3">
      <c r="B105" s="223"/>
      <c r="C105" s="225"/>
      <c r="D105" s="225"/>
      <c r="E105" s="225"/>
      <c r="F105" s="225"/>
      <c r="G105" s="225"/>
      <c r="H105" s="225"/>
      <c r="I105" s="225"/>
      <c r="J105" s="225"/>
      <c r="K105" s="225"/>
      <c r="L105" s="225"/>
      <c r="M105" s="225"/>
      <c r="N105" s="225"/>
      <c r="O105" s="225"/>
      <c r="P105" s="225"/>
      <c r="Q105" s="225"/>
      <c r="R105" s="224"/>
    </row>
    <row r="106" spans="2:63" s="154" customFormat="1" ht="18.75" customHeight="1" x14ac:dyDescent="0.3">
      <c r="B106" s="223"/>
      <c r="C106" s="226" t="s">
        <v>15</v>
      </c>
      <c r="D106" s="225"/>
      <c r="E106" s="225"/>
      <c r="F106" s="231" t="str">
        <f>$F$10</f>
        <v>Areál skladu ČEPRO, a.s. - Hněvice 62, 411 08 Štětí, Hněvice</v>
      </c>
      <c r="G106" s="225"/>
      <c r="H106" s="225"/>
      <c r="I106" s="225"/>
      <c r="J106" s="225"/>
      <c r="K106" s="225"/>
      <c r="L106" s="226" t="s">
        <v>16</v>
      </c>
      <c r="M106" s="341">
        <f>IF($O$10="","",$O$10)</f>
        <v>44105</v>
      </c>
      <c r="N106" s="340"/>
      <c r="O106" s="340"/>
      <c r="P106" s="340"/>
      <c r="Q106" s="225"/>
      <c r="R106" s="224"/>
    </row>
    <row r="107" spans="2:63" s="154" customFormat="1" ht="7.5" customHeight="1" x14ac:dyDescent="0.3">
      <c r="B107" s="223"/>
      <c r="C107" s="225"/>
      <c r="D107" s="225"/>
      <c r="E107" s="225"/>
      <c r="F107" s="225"/>
      <c r="G107" s="225"/>
      <c r="H107" s="225"/>
      <c r="I107" s="225"/>
      <c r="J107" s="225"/>
      <c r="K107" s="225"/>
      <c r="L107" s="225"/>
      <c r="M107" s="225"/>
      <c r="N107" s="225"/>
      <c r="O107" s="225"/>
      <c r="P107" s="225"/>
      <c r="Q107" s="225"/>
      <c r="R107" s="224"/>
    </row>
    <row r="108" spans="2:63" s="154" customFormat="1" ht="15.75" customHeight="1" x14ac:dyDescent="0.3">
      <c r="B108" s="223"/>
      <c r="C108" s="226" t="s">
        <v>17</v>
      </c>
      <c r="D108" s="225"/>
      <c r="E108" s="225"/>
      <c r="F108" s="231" t="str">
        <f>$E$13</f>
        <v>ČEPRO, a.s., Dělnická 213/12, Holešovice, 170 00 Praha 7</v>
      </c>
      <c r="G108" s="225"/>
      <c r="H108" s="225"/>
      <c r="I108" s="225"/>
      <c r="J108" s="225"/>
      <c r="K108" s="225"/>
      <c r="L108" s="226" t="s">
        <v>22</v>
      </c>
      <c r="M108" s="342" t="str">
        <f>$E$19</f>
        <v>YOUNG4ENERGY s.r.o.</v>
      </c>
      <c r="N108" s="340"/>
      <c r="O108" s="340"/>
      <c r="P108" s="340"/>
      <c r="Q108" s="340"/>
      <c r="R108" s="224"/>
    </row>
    <row r="109" spans="2:63" s="154" customFormat="1" ht="15" customHeight="1" x14ac:dyDescent="0.3">
      <c r="B109" s="223"/>
      <c r="C109" s="226" t="s">
        <v>20</v>
      </c>
      <c r="D109" s="225"/>
      <c r="E109" s="225"/>
      <c r="F109" s="231" t="str">
        <f>IF($E$16="","",$E$16)</f>
        <v>Vyplň údaj</v>
      </c>
      <c r="G109" s="225"/>
      <c r="H109" s="225"/>
      <c r="I109" s="225"/>
      <c r="J109" s="225"/>
      <c r="K109" s="225"/>
      <c r="L109" s="226" t="s">
        <v>23</v>
      </c>
      <c r="M109" s="342" t="str">
        <f>$E$22</f>
        <v>YOUNG4ENERGY s.r.o.</v>
      </c>
      <c r="N109" s="340"/>
      <c r="O109" s="340"/>
      <c r="P109" s="340"/>
      <c r="Q109" s="340"/>
      <c r="R109" s="224"/>
    </row>
    <row r="110" spans="2:63" s="154" customFormat="1" ht="11.25" customHeight="1" x14ac:dyDescent="0.3">
      <c r="B110" s="223"/>
      <c r="C110" s="225"/>
      <c r="D110" s="225"/>
      <c r="E110" s="225"/>
      <c r="F110" s="225"/>
      <c r="G110" s="225"/>
      <c r="H110" s="225"/>
      <c r="I110" s="225"/>
      <c r="J110" s="225"/>
      <c r="K110" s="225"/>
      <c r="L110" s="225"/>
      <c r="M110" s="225"/>
      <c r="N110" s="225"/>
      <c r="O110" s="225"/>
      <c r="P110" s="225"/>
      <c r="Q110" s="225"/>
      <c r="R110" s="224"/>
    </row>
    <row r="111" spans="2:63" s="107" customFormat="1" ht="30" customHeight="1" x14ac:dyDescent="0.3">
      <c r="B111" s="232"/>
      <c r="C111" s="104" t="s">
        <v>91</v>
      </c>
      <c r="D111" s="218" t="s">
        <v>92</v>
      </c>
      <c r="E111" s="218" t="s">
        <v>45</v>
      </c>
      <c r="F111" s="323" t="s">
        <v>93</v>
      </c>
      <c r="G111" s="324"/>
      <c r="H111" s="324"/>
      <c r="I111" s="324"/>
      <c r="J111" s="218" t="s">
        <v>94</v>
      </c>
      <c r="K111" s="218" t="s">
        <v>95</v>
      </c>
      <c r="L111" s="323" t="s">
        <v>96</v>
      </c>
      <c r="M111" s="324"/>
      <c r="N111" s="323" t="s">
        <v>97</v>
      </c>
      <c r="O111" s="324"/>
      <c r="P111" s="324"/>
      <c r="Q111" s="325"/>
      <c r="R111" s="233"/>
      <c r="T111" s="55" t="s">
        <v>98</v>
      </c>
      <c r="U111" s="56" t="s">
        <v>27</v>
      </c>
      <c r="V111" s="56" t="s">
        <v>99</v>
      </c>
      <c r="W111" s="56" t="s">
        <v>100</v>
      </c>
      <c r="X111" s="56" t="s">
        <v>101</v>
      </c>
      <c r="Y111" s="56" t="s">
        <v>102</v>
      </c>
      <c r="Z111" s="56" t="s">
        <v>103</v>
      </c>
      <c r="AA111" s="57" t="s">
        <v>104</v>
      </c>
    </row>
    <row r="112" spans="2:63" s="154" customFormat="1" ht="30" customHeight="1" x14ac:dyDescent="0.3">
      <c r="B112" s="223"/>
      <c r="C112" s="234" t="s">
        <v>84</v>
      </c>
      <c r="D112" s="225"/>
      <c r="E112" s="225"/>
      <c r="F112" s="225"/>
      <c r="G112" s="225"/>
      <c r="H112" s="225"/>
      <c r="I112" s="225"/>
      <c r="J112" s="225"/>
      <c r="K112" s="225"/>
      <c r="L112" s="225"/>
      <c r="M112" s="225"/>
      <c r="N112" s="346">
        <f>N113+N156+N125+N178</f>
        <v>0</v>
      </c>
      <c r="O112" s="340"/>
      <c r="P112" s="340"/>
      <c r="Q112" s="340"/>
      <c r="R112" s="224"/>
      <c r="T112" s="58"/>
      <c r="U112" s="35"/>
      <c r="V112" s="35"/>
      <c r="W112" s="108" t="e">
        <f>$W$113+#REF!+#REF!</f>
        <v>#REF!</v>
      </c>
      <c r="X112" s="35"/>
      <c r="Y112" s="108" t="e">
        <f>$Y$113+#REF!+#REF!</f>
        <v>#REF!</v>
      </c>
      <c r="Z112" s="35"/>
      <c r="AA112" s="109" t="e">
        <f>$AA$113+#REF!+#REF!</f>
        <v>#REF!</v>
      </c>
      <c r="AT112" s="154" t="s">
        <v>62</v>
      </c>
      <c r="AU112" s="154" t="s">
        <v>89</v>
      </c>
      <c r="BK112" s="110" t="e">
        <f>$BK$113+#REF!+#REF!</f>
        <v>#REF!</v>
      </c>
    </row>
    <row r="113" spans="2:64" s="141" customFormat="1" ht="24.95" customHeight="1" x14ac:dyDescent="0.35">
      <c r="B113" s="235"/>
      <c r="C113" s="236"/>
      <c r="D113" s="237" t="s">
        <v>442</v>
      </c>
      <c r="E113" s="237"/>
      <c r="F113" s="237"/>
      <c r="G113" s="237"/>
      <c r="H113" s="237"/>
      <c r="I113" s="237"/>
      <c r="J113" s="237"/>
      <c r="K113" s="237"/>
      <c r="L113" s="237"/>
      <c r="M113" s="237"/>
      <c r="N113" s="347">
        <f>N114</f>
        <v>0</v>
      </c>
      <c r="O113" s="348"/>
      <c r="P113" s="348"/>
      <c r="Q113" s="348"/>
      <c r="R113" s="238"/>
      <c r="T113" s="143"/>
      <c r="W113" s="144" t="e">
        <f>$W$114+#REF!+$W$126+#REF!+#REF!+#REF!</f>
        <v>#REF!</v>
      </c>
      <c r="Y113" s="144" t="e">
        <f>$Y$114+#REF!+$Y$126+#REF!+#REF!+#REF!</f>
        <v>#REF!</v>
      </c>
      <c r="AA113" s="145" t="e">
        <f>$AA$114+#REF!+$AA$126+#REF!+#REF!+#REF!</f>
        <v>#REF!</v>
      </c>
      <c r="AR113" s="161" t="s">
        <v>70</v>
      </c>
      <c r="AT113" s="161" t="s">
        <v>62</v>
      </c>
      <c r="AU113" s="161" t="s">
        <v>63</v>
      </c>
      <c r="AY113" s="161" t="s">
        <v>105</v>
      </c>
      <c r="BK113" s="146" t="e">
        <f>$BK$114+#REF!+$BK$126+#REF!+#REF!+#REF!</f>
        <v>#REF!</v>
      </c>
    </row>
    <row r="114" spans="2:64" s="141" customFormat="1" ht="20.100000000000001" customHeight="1" x14ac:dyDescent="0.3">
      <c r="B114" s="235"/>
      <c r="C114" s="236"/>
      <c r="D114" s="138" t="s">
        <v>166</v>
      </c>
      <c r="E114" s="239"/>
      <c r="F114" s="239"/>
      <c r="G114" s="239"/>
      <c r="H114" s="239"/>
      <c r="I114" s="239"/>
      <c r="J114" s="239"/>
      <c r="K114" s="239"/>
      <c r="L114" s="239"/>
      <c r="M114" s="239"/>
      <c r="N114" s="349">
        <f>SUM(N115:Q124)</f>
        <v>0</v>
      </c>
      <c r="O114" s="348"/>
      <c r="P114" s="348"/>
      <c r="Q114" s="348"/>
      <c r="R114" s="238"/>
      <c r="T114" s="143"/>
      <c r="W114" s="144">
        <f>SUM($W$115:$W$124)</f>
        <v>1328.5509999999997</v>
      </c>
      <c r="Y114" s="144">
        <f>SUM($Y$115:$Y$124)</f>
        <v>0.84638000000000013</v>
      </c>
      <c r="AA114" s="145">
        <f>SUM($AA$115:$AA$124)</f>
        <v>0</v>
      </c>
      <c r="AR114" s="161" t="s">
        <v>70</v>
      </c>
      <c r="AT114" s="161" t="s">
        <v>62</v>
      </c>
      <c r="AU114" s="161" t="s">
        <v>68</v>
      </c>
      <c r="AY114" s="161" t="s">
        <v>105</v>
      </c>
      <c r="BK114" s="146">
        <f>SUM($BK$115:$BK$124)</f>
        <v>0</v>
      </c>
    </row>
    <row r="115" spans="2:64" s="154" customFormat="1" ht="20.100000000000001" customHeight="1" x14ac:dyDescent="0.3">
      <c r="B115" s="223"/>
      <c r="C115" s="188">
        <v>1</v>
      </c>
      <c r="D115" s="193"/>
      <c r="E115" s="199"/>
      <c r="F115" s="352" t="s">
        <v>120</v>
      </c>
      <c r="G115" s="353" t="s">
        <v>120</v>
      </c>
      <c r="H115" s="353" t="s">
        <v>120</v>
      </c>
      <c r="I115" s="354" t="s">
        <v>120</v>
      </c>
      <c r="J115" s="122" t="s">
        <v>112</v>
      </c>
      <c r="K115" s="189">
        <v>755</v>
      </c>
      <c r="L115" s="315">
        <v>0</v>
      </c>
      <c r="M115" s="316"/>
      <c r="N115" s="303">
        <f>ROUND(K115*L115,2)</f>
        <v>0</v>
      </c>
      <c r="O115" s="304"/>
      <c r="P115" s="304"/>
      <c r="Q115" s="304"/>
      <c r="R115" s="224"/>
      <c r="T115" s="124"/>
      <c r="U115" s="28" t="s">
        <v>28</v>
      </c>
      <c r="V115" s="125">
        <v>0.497</v>
      </c>
      <c r="W115" s="125">
        <f>$V$115*$K$115</f>
        <v>375.23500000000001</v>
      </c>
      <c r="X115" s="125">
        <v>3.4000000000000002E-4</v>
      </c>
      <c r="Y115" s="125">
        <f>$X$115*$K$115</f>
        <v>0.25670000000000004</v>
      </c>
      <c r="Z115" s="125">
        <v>0</v>
      </c>
      <c r="AA115" s="126">
        <f>$Z$115*$K$115</f>
        <v>0</v>
      </c>
      <c r="AR115" s="154" t="s">
        <v>68</v>
      </c>
      <c r="AT115" s="154" t="s">
        <v>106</v>
      </c>
      <c r="AU115" s="154" t="s">
        <v>70</v>
      </c>
      <c r="AY115" s="154" t="s">
        <v>105</v>
      </c>
      <c r="BE115" s="88">
        <f>IF($U$115="základní",$N$115,0)</f>
        <v>0</v>
      </c>
      <c r="BF115" s="88">
        <f>IF($U$115="snížená",$N$115,0)</f>
        <v>0</v>
      </c>
      <c r="BG115" s="88">
        <f>IF($U$115="zákl. přenesená",$N$115,0)</f>
        <v>0</v>
      </c>
      <c r="BH115" s="88">
        <f>IF($U$115="sníž. přenesená",$N$115,0)</f>
        <v>0</v>
      </c>
      <c r="BI115" s="88">
        <f>IF($U$115="nulová",$N$115,0)</f>
        <v>0</v>
      </c>
      <c r="BJ115" s="154" t="s">
        <v>68</v>
      </c>
      <c r="BK115" s="88">
        <f>ROUND($L$115*$K$115,2)</f>
        <v>0</v>
      </c>
      <c r="BL115" s="154" t="s">
        <v>68</v>
      </c>
    </row>
    <row r="116" spans="2:64" s="154" customFormat="1" ht="45" customHeight="1" x14ac:dyDescent="0.3">
      <c r="B116" s="223"/>
      <c r="C116" s="188">
        <f t="shared" ref="C116:C124" si="0">C115+1</f>
        <v>2</v>
      </c>
      <c r="D116" s="131"/>
      <c r="E116" s="199"/>
      <c r="F116" s="352" t="s">
        <v>312</v>
      </c>
      <c r="G116" s="353" t="s">
        <v>146</v>
      </c>
      <c r="H116" s="353" t="s">
        <v>146</v>
      </c>
      <c r="I116" s="354" t="s">
        <v>146</v>
      </c>
      <c r="J116" s="192" t="s">
        <v>112</v>
      </c>
      <c r="K116" s="189">
        <v>755</v>
      </c>
      <c r="L116" s="315">
        <v>0</v>
      </c>
      <c r="M116" s="316"/>
      <c r="N116" s="303">
        <f t="shared" ref="N116:N124" si="1">ROUND(K116*L116,2)</f>
        <v>0</v>
      </c>
      <c r="O116" s="304"/>
      <c r="P116" s="304"/>
      <c r="Q116" s="304"/>
      <c r="R116" s="224"/>
      <c r="T116" s="124"/>
      <c r="U116" s="28" t="s">
        <v>28</v>
      </c>
      <c r="V116" s="125">
        <v>0.497</v>
      </c>
      <c r="W116" s="125">
        <f>$V$116*$K$116</f>
        <v>375.23500000000001</v>
      </c>
      <c r="X116" s="125">
        <v>3.4000000000000002E-4</v>
      </c>
      <c r="Y116" s="125">
        <f>$X$116*$K$116</f>
        <v>0.25670000000000004</v>
      </c>
      <c r="Z116" s="125">
        <v>0</v>
      </c>
      <c r="AA116" s="126">
        <f>$Z$116*$K$116</f>
        <v>0</v>
      </c>
      <c r="AR116" s="154" t="s">
        <v>68</v>
      </c>
      <c r="AT116" s="154" t="s">
        <v>106</v>
      </c>
      <c r="AU116" s="154" t="s">
        <v>70</v>
      </c>
      <c r="AY116" s="154" t="s">
        <v>105</v>
      </c>
      <c r="BE116" s="88">
        <f>IF($U$116="základní",$N$116,0)</f>
        <v>0</v>
      </c>
      <c r="BF116" s="88">
        <f>IF($U$116="snížená",$N$116,0)</f>
        <v>0</v>
      </c>
      <c r="BG116" s="88">
        <f>IF($U$116="zákl. přenesená",$N$116,0)</f>
        <v>0</v>
      </c>
      <c r="BH116" s="88">
        <f>IF($U$116="sníž. přenesená",$N$116,0)</f>
        <v>0</v>
      </c>
      <c r="BI116" s="88">
        <f>IF($U$116="nulová",$N$116,0)</f>
        <v>0</v>
      </c>
      <c r="BJ116" s="154" t="s">
        <v>68</v>
      </c>
      <c r="BK116" s="88">
        <f>ROUND($L$116*$K$116,2)</f>
        <v>0</v>
      </c>
      <c r="BL116" s="154" t="s">
        <v>68</v>
      </c>
    </row>
    <row r="117" spans="2:64" s="154" customFormat="1" ht="30" customHeight="1" x14ac:dyDescent="0.3">
      <c r="B117" s="223"/>
      <c r="C117" s="188">
        <f t="shared" si="0"/>
        <v>3</v>
      </c>
      <c r="D117" s="188"/>
      <c r="E117" s="199"/>
      <c r="F117" s="352" t="s">
        <v>248</v>
      </c>
      <c r="G117" s="353" t="s">
        <v>121</v>
      </c>
      <c r="H117" s="353" t="s">
        <v>121</v>
      </c>
      <c r="I117" s="354" t="s">
        <v>121</v>
      </c>
      <c r="J117" s="192" t="s">
        <v>112</v>
      </c>
      <c r="K117" s="189">
        <v>755</v>
      </c>
      <c r="L117" s="315">
        <v>0</v>
      </c>
      <c r="M117" s="316"/>
      <c r="N117" s="303">
        <f t="shared" si="1"/>
        <v>0</v>
      </c>
      <c r="O117" s="304"/>
      <c r="P117" s="304"/>
      <c r="Q117" s="304"/>
      <c r="R117" s="224"/>
      <c r="T117" s="124"/>
      <c r="U117" s="28" t="s">
        <v>28</v>
      </c>
      <c r="V117" s="125">
        <v>0.497</v>
      </c>
      <c r="W117" s="125">
        <f>$V$117*$K$117</f>
        <v>375.23500000000001</v>
      </c>
      <c r="X117" s="125">
        <v>3.4000000000000002E-4</v>
      </c>
      <c r="Y117" s="125">
        <f>$X$117*$K$117</f>
        <v>0.25670000000000004</v>
      </c>
      <c r="Z117" s="125">
        <v>0</v>
      </c>
      <c r="AA117" s="126">
        <f>$Z$117*$K$117</f>
        <v>0</v>
      </c>
      <c r="AR117" s="154" t="s">
        <v>68</v>
      </c>
      <c r="AT117" s="154" t="s">
        <v>106</v>
      </c>
      <c r="AU117" s="154" t="s">
        <v>70</v>
      </c>
      <c r="AY117" s="154" t="s">
        <v>105</v>
      </c>
      <c r="BE117" s="88">
        <f>IF($U$117="základní",$N$117,0)</f>
        <v>0</v>
      </c>
      <c r="BF117" s="88">
        <f>IF($U$117="snížená",$N$117,0)</f>
        <v>0</v>
      </c>
      <c r="BG117" s="88">
        <f>IF($U$117="zákl. přenesená",$N$117,0)</f>
        <v>0</v>
      </c>
      <c r="BH117" s="88">
        <f>IF($U$117="sníž. přenesená",$N$117,0)</f>
        <v>0</v>
      </c>
      <c r="BI117" s="88">
        <f>IF($U$117="nulová",$N$117,0)</f>
        <v>0</v>
      </c>
      <c r="BJ117" s="154" t="s">
        <v>68</v>
      </c>
      <c r="BK117" s="88">
        <f>ROUND($L$117*$K$117,2)</f>
        <v>0</v>
      </c>
      <c r="BL117" s="154" t="s">
        <v>68</v>
      </c>
    </row>
    <row r="118" spans="2:64" s="154" customFormat="1" ht="30" customHeight="1" x14ac:dyDescent="0.3">
      <c r="B118" s="223"/>
      <c r="C118" s="188">
        <f t="shared" si="0"/>
        <v>4</v>
      </c>
      <c r="D118" s="188"/>
      <c r="E118" s="199"/>
      <c r="F118" s="352" t="s">
        <v>249</v>
      </c>
      <c r="G118" s="353" t="s">
        <v>122</v>
      </c>
      <c r="H118" s="353" t="s">
        <v>122</v>
      </c>
      <c r="I118" s="354" t="s">
        <v>122</v>
      </c>
      <c r="J118" s="192" t="s">
        <v>109</v>
      </c>
      <c r="K118" s="189">
        <v>2</v>
      </c>
      <c r="L118" s="315">
        <v>0</v>
      </c>
      <c r="M118" s="316"/>
      <c r="N118" s="303">
        <f t="shared" si="1"/>
        <v>0</v>
      </c>
      <c r="O118" s="304"/>
      <c r="P118" s="304"/>
      <c r="Q118" s="304"/>
      <c r="R118" s="224"/>
      <c r="T118" s="124"/>
      <c r="U118" s="28" t="s">
        <v>28</v>
      </c>
      <c r="V118" s="125">
        <v>0.497</v>
      </c>
      <c r="W118" s="125">
        <f>$V$118*$K$118</f>
        <v>0.99399999999999999</v>
      </c>
      <c r="X118" s="125">
        <v>3.4000000000000002E-4</v>
      </c>
      <c r="Y118" s="125">
        <f>$X$118*$K$118</f>
        <v>6.8000000000000005E-4</v>
      </c>
      <c r="Z118" s="125">
        <v>0</v>
      </c>
      <c r="AA118" s="126">
        <f>$Z$118*$K$118</f>
        <v>0</v>
      </c>
      <c r="AR118" s="154" t="s">
        <v>68</v>
      </c>
      <c r="AT118" s="154" t="s">
        <v>106</v>
      </c>
      <c r="AU118" s="154" t="s">
        <v>70</v>
      </c>
      <c r="AY118" s="154" t="s">
        <v>105</v>
      </c>
      <c r="BE118" s="88">
        <f>IF($U$118="základní",$N$118,0)</f>
        <v>0</v>
      </c>
      <c r="BF118" s="88">
        <f>IF($U$118="snížená",$N$118,0)</f>
        <v>0</v>
      </c>
      <c r="BG118" s="88">
        <f>IF($U$118="zákl. přenesená",$N$118,0)</f>
        <v>0</v>
      </c>
      <c r="BH118" s="88">
        <f>IF($U$118="sníž. přenesená",$N$118,0)</f>
        <v>0</v>
      </c>
      <c r="BI118" s="88">
        <f>IF($U$118="nulová",$N$118,0)</f>
        <v>0</v>
      </c>
      <c r="BJ118" s="154" t="s">
        <v>68</v>
      </c>
      <c r="BK118" s="88">
        <f>ROUND($L$118*$K$118,2)</f>
        <v>0</v>
      </c>
      <c r="BL118" s="154" t="s">
        <v>68</v>
      </c>
    </row>
    <row r="119" spans="2:64" s="209" customFormat="1" ht="60" customHeight="1" x14ac:dyDescent="0.3">
      <c r="B119" s="223"/>
      <c r="C119" s="188">
        <f>C116+1</f>
        <v>3</v>
      </c>
      <c r="D119" s="188"/>
      <c r="E119" s="199"/>
      <c r="F119" s="352" t="s">
        <v>315</v>
      </c>
      <c r="G119" s="353" t="s">
        <v>147</v>
      </c>
      <c r="H119" s="353" t="s">
        <v>147</v>
      </c>
      <c r="I119" s="354" t="s">
        <v>147</v>
      </c>
      <c r="J119" s="192" t="s">
        <v>112</v>
      </c>
      <c r="K119" s="189">
        <v>1</v>
      </c>
      <c r="L119" s="308">
        <v>0</v>
      </c>
      <c r="M119" s="309"/>
      <c r="N119" s="303">
        <f t="shared" ref="N119:N120" si="2">ROUND(K119*L119,2)</f>
        <v>0</v>
      </c>
      <c r="O119" s="304"/>
      <c r="P119" s="304"/>
      <c r="Q119" s="304"/>
      <c r="R119" s="224"/>
      <c r="T119" s="124"/>
      <c r="U119" s="186"/>
      <c r="V119" s="190"/>
      <c r="W119" s="190"/>
      <c r="X119" s="190"/>
      <c r="Y119" s="190"/>
      <c r="Z119" s="190"/>
      <c r="AA119" s="126"/>
      <c r="BE119" s="187"/>
      <c r="BF119" s="187"/>
      <c r="BG119" s="187"/>
      <c r="BH119" s="187"/>
      <c r="BI119" s="187"/>
      <c r="BK119" s="187"/>
    </row>
    <row r="120" spans="2:64" s="209" customFormat="1" ht="60" customHeight="1" x14ac:dyDescent="0.3">
      <c r="B120" s="223"/>
      <c r="C120" s="188">
        <f>C117+1</f>
        <v>4</v>
      </c>
      <c r="D120" s="188"/>
      <c r="E120" s="199"/>
      <c r="F120" s="352" t="s">
        <v>314</v>
      </c>
      <c r="G120" s="353" t="s">
        <v>147</v>
      </c>
      <c r="H120" s="353" t="s">
        <v>147</v>
      </c>
      <c r="I120" s="354" t="s">
        <v>147</v>
      </c>
      <c r="J120" s="192" t="s">
        <v>112</v>
      </c>
      <c r="K120" s="189">
        <v>1</v>
      </c>
      <c r="L120" s="308">
        <v>0</v>
      </c>
      <c r="M120" s="309"/>
      <c r="N120" s="303">
        <f t="shared" si="2"/>
        <v>0</v>
      </c>
      <c r="O120" s="304"/>
      <c r="P120" s="304"/>
      <c r="Q120" s="304"/>
      <c r="R120" s="224"/>
      <c r="T120" s="124"/>
      <c r="U120" s="186"/>
      <c r="V120" s="190"/>
      <c r="W120" s="190"/>
      <c r="X120" s="190"/>
      <c r="Y120" s="190"/>
      <c r="Z120" s="190"/>
      <c r="AA120" s="126"/>
      <c r="BE120" s="187"/>
      <c r="BF120" s="187"/>
      <c r="BG120" s="187"/>
      <c r="BH120" s="187"/>
      <c r="BI120" s="187"/>
      <c r="BK120" s="187"/>
    </row>
    <row r="121" spans="2:64" s="154" customFormat="1" ht="60" customHeight="1" x14ac:dyDescent="0.3">
      <c r="B121" s="223"/>
      <c r="C121" s="188">
        <f>C118+1</f>
        <v>5</v>
      </c>
      <c r="D121" s="188"/>
      <c r="E121" s="199"/>
      <c r="F121" s="352" t="s">
        <v>313</v>
      </c>
      <c r="G121" s="353" t="s">
        <v>147</v>
      </c>
      <c r="H121" s="353" t="s">
        <v>147</v>
      </c>
      <c r="I121" s="354" t="s">
        <v>147</v>
      </c>
      <c r="J121" s="192" t="s">
        <v>112</v>
      </c>
      <c r="K121" s="189">
        <v>2</v>
      </c>
      <c r="L121" s="308">
        <v>0</v>
      </c>
      <c r="M121" s="309"/>
      <c r="N121" s="303">
        <f t="shared" si="1"/>
        <v>0</v>
      </c>
      <c r="O121" s="304"/>
      <c r="P121" s="304"/>
      <c r="Q121" s="304"/>
      <c r="R121" s="224"/>
      <c r="T121" s="124"/>
      <c r="U121" s="28" t="s">
        <v>28</v>
      </c>
      <c r="V121" s="125">
        <v>0.26700000000000002</v>
      </c>
      <c r="W121" s="125">
        <f>$V$122*$K$122</f>
        <v>100.926</v>
      </c>
      <c r="X121" s="125">
        <v>1E-4</v>
      </c>
      <c r="Y121" s="125">
        <f>$X$122*$K$122</f>
        <v>3.78E-2</v>
      </c>
      <c r="Z121" s="125">
        <v>0</v>
      </c>
      <c r="AA121" s="126">
        <f>$Z$122*$K$122</f>
        <v>0</v>
      </c>
      <c r="AR121" s="154" t="s">
        <v>108</v>
      </c>
      <c r="AT121" s="154" t="s">
        <v>106</v>
      </c>
      <c r="AU121" s="154" t="s">
        <v>70</v>
      </c>
      <c r="AY121" s="154" t="s">
        <v>105</v>
      </c>
      <c r="BE121" s="88">
        <f>IF($U$122="základní",$N$122,0)</f>
        <v>0</v>
      </c>
      <c r="BF121" s="88">
        <f>IF($U$122="snížená",$N$122,0)</f>
        <v>0</v>
      </c>
      <c r="BG121" s="88">
        <f>IF($U$122="zákl. přenesená",$N$122,0)</f>
        <v>0</v>
      </c>
      <c r="BH121" s="88">
        <f>IF($U$122="sníž. přenesená",$N$122,0)</f>
        <v>0</v>
      </c>
      <c r="BI121" s="88">
        <f>IF($U$122="nulová",$N$122,0)</f>
        <v>0</v>
      </c>
      <c r="BJ121" s="154" t="s">
        <v>68</v>
      </c>
      <c r="BK121" s="88">
        <f>ROUND($L$122*$K$122,2)</f>
        <v>0</v>
      </c>
      <c r="BL121" s="154" t="s">
        <v>108</v>
      </c>
    </row>
    <row r="122" spans="2:64" s="154" customFormat="1" ht="84.95" customHeight="1" x14ac:dyDescent="0.3">
      <c r="B122" s="223"/>
      <c r="C122" s="188">
        <f t="shared" si="0"/>
        <v>6</v>
      </c>
      <c r="D122" s="188"/>
      <c r="E122" s="199"/>
      <c r="F122" s="352" t="s">
        <v>386</v>
      </c>
      <c r="G122" s="353" t="s">
        <v>123</v>
      </c>
      <c r="H122" s="353" t="s">
        <v>123</v>
      </c>
      <c r="I122" s="354" t="s">
        <v>123</v>
      </c>
      <c r="J122" s="192" t="s">
        <v>112</v>
      </c>
      <c r="K122" s="189">
        <v>378</v>
      </c>
      <c r="L122" s="338">
        <v>0</v>
      </c>
      <c r="M122" s="316"/>
      <c r="N122" s="303">
        <f t="shared" si="1"/>
        <v>0</v>
      </c>
      <c r="O122" s="304"/>
      <c r="P122" s="304"/>
      <c r="Q122" s="304"/>
      <c r="R122" s="224"/>
      <c r="T122" s="124"/>
      <c r="U122" s="28" t="s">
        <v>28</v>
      </c>
      <c r="V122" s="125">
        <v>0.26700000000000002</v>
      </c>
      <c r="W122" s="125">
        <f>$V$122*$K$122</f>
        <v>100.926</v>
      </c>
      <c r="X122" s="125">
        <v>1E-4</v>
      </c>
      <c r="Y122" s="125">
        <f>$X$122*$K$122</f>
        <v>3.78E-2</v>
      </c>
      <c r="Z122" s="125">
        <v>0</v>
      </c>
      <c r="AA122" s="126">
        <f>$Z$122*$K$122</f>
        <v>0</v>
      </c>
      <c r="AR122" s="154" t="s">
        <v>108</v>
      </c>
      <c r="AT122" s="154" t="s">
        <v>106</v>
      </c>
      <c r="AU122" s="154" t="s">
        <v>70</v>
      </c>
      <c r="AY122" s="154" t="s">
        <v>105</v>
      </c>
      <c r="BE122" s="88">
        <f>IF($U$122="základní",$N$122,0)</f>
        <v>0</v>
      </c>
      <c r="BF122" s="88">
        <f>IF($U$122="snížená",$N$122,0)</f>
        <v>0</v>
      </c>
      <c r="BG122" s="88">
        <f>IF($U$122="zákl. přenesená",$N$122,0)</f>
        <v>0</v>
      </c>
      <c r="BH122" s="88">
        <f>IF($U$122="sníž. přenesená",$N$122,0)</f>
        <v>0</v>
      </c>
      <c r="BI122" s="88">
        <f>IF($U$122="nulová",$N$122,0)</f>
        <v>0</v>
      </c>
      <c r="BJ122" s="154" t="s">
        <v>68</v>
      </c>
      <c r="BK122" s="88">
        <f>ROUND($L$122*$K$122,2)</f>
        <v>0</v>
      </c>
      <c r="BL122" s="154" t="s">
        <v>108</v>
      </c>
    </row>
    <row r="123" spans="2:64" s="154" customFormat="1" ht="20.100000000000001" customHeight="1" x14ac:dyDescent="0.3">
      <c r="B123" s="223"/>
      <c r="C123" s="188">
        <f>C122+1</f>
        <v>7</v>
      </c>
      <c r="D123" s="188"/>
      <c r="E123" s="199"/>
      <c r="F123" s="352" t="s">
        <v>123</v>
      </c>
      <c r="G123" s="353" t="s">
        <v>123</v>
      </c>
      <c r="H123" s="353" t="s">
        <v>123</v>
      </c>
      <c r="I123" s="354" t="s">
        <v>123</v>
      </c>
      <c r="J123" s="192" t="s">
        <v>112</v>
      </c>
      <c r="K123" s="189">
        <v>4</v>
      </c>
      <c r="L123" s="308">
        <v>0</v>
      </c>
      <c r="M123" s="309"/>
      <c r="N123" s="303">
        <f t="shared" si="1"/>
        <v>0</v>
      </c>
      <c r="O123" s="304"/>
      <c r="P123" s="304"/>
      <c r="Q123" s="304"/>
      <c r="R123" s="224"/>
      <c r="T123" s="124"/>
      <c r="U123" s="28"/>
      <c r="V123" s="125"/>
      <c r="W123" s="125"/>
      <c r="X123" s="125"/>
      <c r="Y123" s="125"/>
      <c r="Z123" s="125"/>
      <c r="AA123" s="126"/>
      <c r="BE123" s="88"/>
      <c r="BF123" s="88"/>
      <c r="BG123" s="88"/>
      <c r="BH123" s="88"/>
      <c r="BI123" s="88"/>
      <c r="BK123" s="88"/>
    </row>
    <row r="124" spans="2:64" s="154" customFormat="1" ht="45" customHeight="1" x14ac:dyDescent="0.3">
      <c r="B124" s="223"/>
      <c r="C124" s="188">
        <f t="shared" si="0"/>
        <v>8</v>
      </c>
      <c r="D124" s="188"/>
      <c r="E124" s="199"/>
      <c r="F124" s="310" t="s">
        <v>370</v>
      </c>
      <c r="G124" s="311" t="s">
        <v>124</v>
      </c>
      <c r="H124" s="311" t="s">
        <v>124</v>
      </c>
      <c r="I124" s="312" t="s">
        <v>124</v>
      </c>
      <c r="J124" s="192" t="s">
        <v>109</v>
      </c>
      <c r="K124" s="189">
        <v>1</v>
      </c>
      <c r="L124" s="315">
        <v>0</v>
      </c>
      <c r="M124" s="316"/>
      <c r="N124" s="303">
        <f t="shared" si="1"/>
        <v>0</v>
      </c>
      <c r="O124" s="304"/>
      <c r="P124" s="304"/>
      <c r="Q124" s="304"/>
      <c r="R124" s="224"/>
      <c r="T124" s="124"/>
      <c r="U124" s="28"/>
      <c r="V124" s="125"/>
      <c r="W124" s="125"/>
      <c r="X124" s="125"/>
      <c r="Y124" s="125"/>
      <c r="Z124" s="125"/>
      <c r="AA124" s="126"/>
      <c r="BE124" s="88"/>
      <c r="BF124" s="88"/>
      <c r="BG124" s="88"/>
      <c r="BH124" s="88"/>
      <c r="BI124" s="88"/>
      <c r="BK124" s="88"/>
    </row>
    <row r="125" spans="2:64" s="141" customFormat="1" ht="24.95" customHeight="1" x14ac:dyDescent="0.35">
      <c r="B125" s="235"/>
      <c r="C125" s="236"/>
      <c r="D125" s="237" t="s">
        <v>127</v>
      </c>
      <c r="E125" s="237"/>
      <c r="F125" s="237"/>
      <c r="G125" s="237"/>
      <c r="H125" s="237"/>
      <c r="I125" s="237"/>
      <c r="J125" s="237"/>
      <c r="K125" s="237"/>
      <c r="L125" s="237"/>
      <c r="M125" s="237"/>
      <c r="N125" s="347">
        <f>N126+N131+N144+N153+N146+N136+N140</f>
        <v>0</v>
      </c>
      <c r="O125" s="347"/>
      <c r="P125" s="347"/>
      <c r="Q125" s="347"/>
      <c r="R125" s="238"/>
      <c r="T125" s="143"/>
      <c r="W125" s="144"/>
      <c r="Y125" s="144"/>
      <c r="AA125" s="145"/>
      <c r="AR125" s="161"/>
      <c r="AT125" s="161"/>
      <c r="AU125" s="161"/>
      <c r="AY125" s="161"/>
      <c r="BK125" s="146"/>
    </row>
    <row r="126" spans="2:64" s="141" customFormat="1" ht="20.100000000000001" customHeight="1" x14ac:dyDescent="0.3">
      <c r="B126" s="235"/>
      <c r="C126" s="236"/>
      <c r="D126" s="239" t="s">
        <v>129</v>
      </c>
      <c r="E126" s="239"/>
      <c r="F126" s="239"/>
      <c r="G126" s="239"/>
      <c r="H126" s="239"/>
      <c r="I126" s="239"/>
      <c r="J126" s="239"/>
      <c r="K126" s="239"/>
      <c r="L126" s="239"/>
      <c r="M126" s="239"/>
      <c r="N126" s="349">
        <f>SUM(N127:Q130)</f>
        <v>0</v>
      </c>
      <c r="O126" s="348"/>
      <c r="P126" s="348"/>
      <c r="Q126" s="348"/>
      <c r="R126" s="238"/>
      <c r="T126" s="143"/>
      <c r="W126" s="144" t="e">
        <f>SUM(#REF!)</f>
        <v>#REF!</v>
      </c>
      <c r="Y126" s="144" t="e">
        <f>SUM(#REF!)</f>
        <v>#REF!</v>
      </c>
      <c r="AA126" s="145" t="e">
        <f>SUM(#REF!)</f>
        <v>#REF!</v>
      </c>
      <c r="AR126" s="161" t="s">
        <v>70</v>
      </c>
      <c r="AT126" s="161" t="s">
        <v>62</v>
      </c>
      <c r="AU126" s="161" t="s">
        <v>68</v>
      </c>
      <c r="AY126" s="161" t="s">
        <v>105</v>
      </c>
      <c r="BK126" s="146" t="e">
        <f>SUM(#REF!)</f>
        <v>#REF!</v>
      </c>
    </row>
    <row r="127" spans="2:64" s="154" customFormat="1" ht="30" customHeight="1" x14ac:dyDescent="0.3">
      <c r="B127" s="223"/>
      <c r="C127" s="188">
        <f>C124+1</f>
        <v>9</v>
      </c>
      <c r="D127" s="188"/>
      <c r="E127" s="200"/>
      <c r="F127" s="350" t="s">
        <v>259</v>
      </c>
      <c r="G127" s="351"/>
      <c r="H127" s="351"/>
      <c r="I127" s="351"/>
      <c r="J127" s="192" t="s">
        <v>107</v>
      </c>
      <c r="K127" s="189">
        <v>2080</v>
      </c>
      <c r="L127" s="308">
        <v>0</v>
      </c>
      <c r="M127" s="309"/>
      <c r="N127" s="303">
        <f>ROUND(K127*L127,2)</f>
        <v>0</v>
      </c>
      <c r="O127" s="304"/>
      <c r="P127" s="304"/>
      <c r="Q127" s="304"/>
      <c r="R127" s="224"/>
      <c r="T127" s="124"/>
      <c r="U127" s="28"/>
      <c r="V127" s="125"/>
      <c r="W127" s="125"/>
      <c r="X127" s="125"/>
      <c r="Y127" s="125"/>
      <c r="Z127" s="125"/>
      <c r="AA127" s="126"/>
      <c r="BE127" s="88"/>
      <c r="BF127" s="88"/>
      <c r="BG127" s="88"/>
      <c r="BH127" s="88"/>
      <c r="BI127" s="88"/>
      <c r="BK127" s="88"/>
    </row>
    <row r="128" spans="2:64" s="154" customFormat="1" ht="30" customHeight="1" x14ac:dyDescent="0.3">
      <c r="B128" s="223"/>
      <c r="C128" s="188">
        <f>C127+1</f>
        <v>10</v>
      </c>
      <c r="D128" s="188"/>
      <c r="E128" s="200"/>
      <c r="F128" s="350" t="s">
        <v>260</v>
      </c>
      <c r="G128" s="351"/>
      <c r="H128" s="351"/>
      <c r="I128" s="351"/>
      <c r="J128" s="192" t="s">
        <v>107</v>
      </c>
      <c r="K128" s="189">
        <v>2350</v>
      </c>
      <c r="L128" s="308">
        <v>0</v>
      </c>
      <c r="M128" s="309"/>
      <c r="N128" s="303">
        <f t="shared" ref="N128:N130" si="3">ROUND(K128*L128,2)</f>
        <v>0</v>
      </c>
      <c r="O128" s="304"/>
      <c r="P128" s="304"/>
      <c r="Q128" s="304"/>
      <c r="R128" s="224"/>
      <c r="T128" s="124"/>
      <c r="U128" s="28"/>
      <c r="V128" s="125"/>
      <c r="W128" s="125"/>
      <c r="X128" s="125"/>
      <c r="Y128" s="125"/>
      <c r="Z128" s="125"/>
      <c r="AA128" s="126"/>
      <c r="BE128" s="88"/>
      <c r="BF128" s="88"/>
      <c r="BG128" s="88"/>
      <c r="BH128" s="88"/>
      <c r="BI128" s="88"/>
      <c r="BK128" s="88"/>
    </row>
    <row r="129" spans="2:63" s="154" customFormat="1" ht="30" customHeight="1" x14ac:dyDescent="0.3">
      <c r="B129" s="223"/>
      <c r="C129" s="188">
        <f>C128+1</f>
        <v>11</v>
      </c>
      <c r="D129" s="131"/>
      <c r="E129" s="200"/>
      <c r="F129" s="350" t="s">
        <v>250</v>
      </c>
      <c r="G129" s="351"/>
      <c r="H129" s="351"/>
      <c r="I129" s="351"/>
      <c r="J129" s="192" t="s">
        <v>112</v>
      </c>
      <c r="K129" s="189">
        <v>104</v>
      </c>
      <c r="L129" s="308">
        <v>0</v>
      </c>
      <c r="M129" s="309"/>
      <c r="N129" s="303">
        <f t="shared" si="3"/>
        <v>0</v>
      </c>
      <c r="O129" s="304"/>
      <c r="P129" s="304"/>
      <c r="Q129" s="304"/>
      <c r="R129" s="224"/>
      <c r="T129" s="124"/>
      <c r="U129" s="28"/>
      <c r="V129" s="125"/>
      <c r="W129" s="125"/>
      <c r="X129" s="125"/>
      <c r="Y129" s="125"/>
      <c r="Z129" s="125"/>
      <c r="AA129" s="126"/>
      <c r="BE129" s="88"/>
      <c r="BF129" s="88"/>
      <c r="BG129" s="88"/>
      <c r="BH129" s="88"/>
      <c r="BI129" s="88"/>
      <c r="BK129" s="88"/>
    </row>
    <row r="130" spans="2:63" s="154" customFormat="1" ht="30" customHeight="1" x14ac:dyDescent="0.3">
      <c r="B130" s="223"/>
      <c r="C130" s="188">
        <f>C129+1</f>
        <v>12</v>
      </c>
      <c r="D130" s="131"/>
      <c r="E130" s="200"/>
      <c r="F130" s="350" t="s">
        <v>251</v>
      </c>
      <c r="G130" s="351"/>
      <c r="H130" s="351"/>
      <c r="I130" s="351"/>
      <c r="J130" s="192" t="s">
        <v>112</v>
      </c>
      <c r="K130" s="189">
        <v>104</v>
      </c>
      <c r="L130" s="308">
        <v>0</v>
      </c>
      <c r="M130" s="309"/>
      <c r="N130" s="303">
        <f t="shared" si="3"/>
        <v>0</v>
      </c>
      <c r="O130" s="304"/>
      <c r="P130" s="304"/>
      <c r="Q130" s="304"/>
      <c r="R130" s="224"/>
      <c r="T130" s="124"/>
      <c r="U130" s="28"/>
      <c r="V130" s="125"/>
      <c r="W130" s="125"/>
      <c r="X130" s="125"/>
      <c r="Y130" s="125"/>
      <c r="Z130" s="125"/>
      <c r="AA130" s="126"/>
      <c r="BE130" s="88"/>
      <c r="BF130" s="88"/>
      <c r="BG130" s="88"/>
      <c r="BH130" s="88"/>
      <c r="BI130" s="88"/>
      <c r="BK130" s="88"/>
    </row>
    <row r="131" spans="2:63" s="141" customFormat="1" ht="20.100000000000001" customHeight="1" x14ac:dyDescent="0.3">
      <c r="B131" s="235"/>
      <c r="C131" s="236"/>
      <c r="D131" s="239" t="s">
        <v>128</v>
      </c>
      <c r="E131" s="239"/>
      <c r="F131" s="239"/>
      <c r="G131" s="239"/>
      <c r="H131" s="239"/>
      <c r="I131" s="239"/>
      <c r="J131" s="239"/>
      <c r="K131" s="239"/>
      <c r="L131" s="239"/>
      <c r="M131" s="239"/>
      <c r="N131" s="349">
        <f>SUM(N132:Q135)</f>
        <v>0</v>
      </c>
      <c r="O131" s="348"/>
      <c r="P131" s="348"/>
      <c r="Q131" s="348"/>
      <c r="R131" s="238"/>
      <c r="T131" s="143"/>
      <c r="W131" s="144"/>
      <c r="Y131" s="144"/>
      <c r="AA131" s="145"/>
      <c r="AR131" s="161"/>
      <c r="AT131" s="161"/>
      <c r="AU131" s="161"/>
      <c r="AY131" s="161"/>
      <c r="BK131" s="146"/>
    </row>
    <row r="132" spans="2:63" s="154" customFormat="1" ht="30" customHeight="1" x14ac:dyDescent="0.3">
      <c r="B132" s="223"/>
      <c r="C132" s="188">
        <f>C130+1</f>
        <v>13</v>
      </c>
      <c r="D132" s="188"/>
      <c r="E132" s="200"/>
      <c r="F132" s="352" t="s">
        <v>402</v>
      </c>
      <c r="G132" s="353" t="s">
        <v>148</v>
      </c>
      <c r="H132" s="353" t="s">
        <v>148</v>
      </c>
      <c r="I132" s="354" t="s">
        <v>148</v>
      </c>
      <c r="J132" s="192" t="s">
        <v>109</v>
      </c>
      <c r="K132" s="189">
        <v>1</v>
      </c>
      <c r="L132" s="308">
        <v>0</v>
      </c>
      <c r="M132" s="309"/>
      <c r="N132" s="303">
        <f>ROUND(L132*K132,2)</f>
        <v>0</v>
      </c>
      <c r="O132" s="304"/>
      <c r="P132" s="304"/>
      <c r="Q132" s="304"/>
      <c r="R132" s="224"/>
      <c r="T132" s="124"/>
      <c r="U132" s="28"/>
      <c r="V132" s="125"/>
      <c r="W132" s="125"/>
      <c r="X132" s="125"/>
      <c r="Y132" s="125"/>
      <c r="Z132" s="125"/>
      <c r="AA132" s="126"/>
      <c r="BE132" s="88"/>
      <c r="BF132" s="88"/>
      <c r="BG132" s="88"/>
      <c r="BH132" s="88"/>
      <c r="BI132" s="88"/>
      <c r="BK132" s="88"/>
    </row>
    <row r="133" spans="2:63" s="215" customFormat="1" ht="30" customHeight="1" x14ac:dyDescent="0.3">
      <c r="B133" s="223"/>
      <c r="C133" s="188">
        <f>C132+1</f>
        <v>14</v>
      </c>
      <c r="D133" s="188"/>
      <c r="E133" s="200"/>
      <c r="F133" s="352" t="s">
        <v>401</v>
      </c>
      <c r="G133" s="353" t="s">
        <v>148</v>
      </c>
      <c r="H133" s="353" t="s">
        <v>148</v>
      </c>
      <c r="I133" s="354" t="s">
        <v>148</v>
      </c>
      <c r="J133" s="192" t="s">
        <v>109</v>
      </c>
      <c r="K133" s="189">
        <v>1</v>
      </c>
      <c r="L133" s="308">
        <v>0</v>
      </c>
      <c r="M133" s="309"/>
      <c r="N133" s="303">
        <f>ROUND(L133*K133,2)</f>
        <v>0</v>
      </c>
      <c r="O133" s="304"/>
      <c r="P133" s="304"/>
      <c r="Q133" s="304"/>
      <c r="R133" s="224"/>
      <c r="T133" s="124"/>
      <c r="U133" s="186"/>
      <c r="V133" s="190"/>
      <c r="W133" s="190"/>
      <c r="X133" s="190"/>
      <c r="Y133" s="190"/>
      <c r="Z133" s="190"/>
      <c r="AA133" s="126"/>
      <c r="BE133" s="187"/>
      <c r="BF133" s="187"/>
      <c r="BG133" s="187"/>
      <c r="BH133" s="187"/>
      <c r="BI133" s="187"/>
      <c r="BK133" s="187"/>
    </row>
    <row r="134" spans="2:63" s="215" customFormat="1" ht="30" customHeight="1" x14ac:dyDescent="0.3">
      <c r="B134" s="223"/>
      <c r="C134" s="188">
        <f>C133+1</f>
        <v>15</v>
      </c>
      <c r="D134" s="188"/>
      <c r="E134" s="200"/>
      <c r="F134" s="352" t="s">
        <v>400</v>
      </c>
      <c r="G134" s="353" t="s">
        <v>148</v>
      </c>
      <c r="H134" s="353" t="s">
        <v>148</v>
      </c>
      <c r="I134" s="354" t="s">
        <v>148</v>
      </c>
      <c r="J134" s="192" t="s">
        <v>109</v>
      </c>
      <c r="K134" s="189">
        <v>1</v>
      </c>
      <c r="L134" s="308">
        <v>0</v>
      </c>
      <c r="M134" s="309"/>
      <c r="N134" s="303">
        <f>ROUND(K134*L134,2)</f>
        <v>0</v>
      </c>
      <c r="O134" s="304"/>
      <c r="P134" s="304"/>
      <c r="Q134" s="304"/>
      <c r="R134" s="224"/>
      <c r="T134" s="124"/>
      <c r="U134" s="186"/>
      <c r="V134" s="190"/>
      <c r="W134" s="190"/>
      <c r="X134" s="190"/>
      <c r="Y134" s="190"/>
      <c r="Z134" s="190"/>
      <c r="AA134" s="126"/>
      <c r="BE134" s="187"/>
      <c r="BF134" s="187"/>
      <c r="BG134" s="187"/>
      <c r="BH134" s="187"/>
      <c r="BI134" s="187"/>
      <c r="BK134" s="187"/>
    </row>
    <row r="135" spans="2:63" s="154" customFormat="1" ht="30" customHeight="1" x14ac:dyDescent="0.3">
      <c r="B135" s="223"/>
      <c r="C135" s="188">
        <f>C134+1</f>
        <v>16</v>
      </c>
      <c r="D135" s="188"/>
      <c r="E135" s="200"/>
      <c r="F135" s="352" t="s">
        <v>399</v>
      </c>
      <c r="G135" s="353" t="s">
        <v>148</v>
      </c>
      <c r="H135" s="353" t="s">
        <v>148</v>
      </c>
      <c r="I135" s="354" t="s">
        <v>148</v>
      </c>
      <c r="J135" s="192" t="s">
        <v>109</v>
      </c>
      <c r="K135" s="189">
        <v>1</v>
      </c>
      <c r="L135" s="308">
        <v>0</v>
      </c>
      <c r="M135" s="309"/>
      <c r="N135" s="303">
        <f>ROUND(K135*L135,2)</f>
        <v>0</v>
      </c>
      <c r="O135" s="304"/>
      <c r="P135" s="304"/>
      <c r="Q135" s="304"/>
      <c r="R135" s="224"/>
      <c r="T135" s="124"/>
      <c r="U135" s="28"/>
      <c r="V135" s="125"/>
      <c r="W135" s="125"/>
      <c r="X135" s="125"/>
      <c r="Y135" s="125"/>
      <c r="Z135" s="125"/>
      <c r="AA135" s="126"/>
      <c r="BE135" s="88"/>
      <c r="BF135" s="88"/>
      <c r="BG135" s="88"/>
      <c r="BH135" s="88"/>
      <c r="BI135" s="88"/>
      <c r="BK135" s="88"/>
    </row>
    <row r="136" spans="2:63" s="154" customFormat="1" ht="20.100000000000001" customHeight="1" x14ac:dyDescent="0.3">
      <c r="B136" s="223"/>
      <c r="C136" s="236"/>
      <c r="D136" s="239" t="s">
        <v>352</v>
      </c>
      <c r="E136" s="239"/>
      <c r="F136" s="239"/>
      <c r="G136" s="239"/>
      <c r="H136" s="239"/>
      <c r="I136" s="239"/>
      <c r="J136" s="239"/>
      <c r="K136" s="239"/>
      <c r="L136" s="239"/>
      <c r="M136" s="239"/>
      <c r="N136" s="349">
        <f>SUM(N137:Q139)</f>
        <v>0</v>
      </c>
      <c r="O136" s="348"/>
      <c r="P136" s="348"/>
      <c r="Q136" s="348"/>
      <c r="R136" s="224"/>
      <c r="T136" s="133"/>
      <c r="U136" s="28"/>
      <c r="V136" s="125"/>
      <c r="W136" s="125"/>
      <c r="X136" s="125"/>
      <c r="Y136" s="125"/>
      <c r="Z136" s="125"/>
      <c r="AA136" s="126"/>
      <c r="BE136" s="88"/>
      <c r="BF136" s="88"/>
      <c r="BG136" s="88"/>
      <c r="BH136" s="88"/>
      <c r="BI136" s="88"/>
      <c r="BK136" s="88"/>
    </row>
    <row r="137" spans="2:63" s="154" customFormat="1" ht="30" customHeight="1" x14ac:dyDescent="0.3">
      <c r="B137" s="223"/>
      <c r="C137" s="188">
        <f>C135+1</f>
        <v>17</v>
      </c>
      <c r="D137" s="131"/>
      <c r="E137" s="200"/>
      <c r="F137" s="350" t="s">
        <v>354</v>
      </c>
      <c r="G137" s="351" t="s">
        <v>149</v>
      </c>
      <c r="H137" s="351" t="s">
        <v>149</v>
      </c>
      <c r="I137" s="351" t="s">
        <v>149</v>
      </c>
      <c r="J137" s="192" t="s">
        <v>112</v>
      </c>
      <c r="K137" s="189">
        <v>3</v>
      </c>
      <c r="L137" s="308">
        <v>0</v>
      </c>
      <c r="M137" s="309"/>
      <c r="N137" s="303">
        <f>ROUND(L137*K137,2)</f>
        <v>0</v>
      </c>
      <c r="O137" s="304"/>
      <c r="P137" s="304"/>
      <c r="Q137" s="304"/>
      <c r="R137" s="224"/>
      <c r="T137" s="133"/>
      <c r="U137" s="28"/>
      <c r="V137" s="125"/>
      <c r="W137" s="125"/>
      <c r="X137" s="125"/>
      <c r="Y137" s="125"/>
      <c r="Z137" s="125"/>
      <c r="AA137" s="126"/>
      <c r="BE137" s="88"/>
      <c r="BF137" s="88"/>
      <c r="BG137" s="88"/>
      <c r="BH137" s="88"/>
      <c r="BI137" s="88"/>
      <c r="BK137" s="88"/>
    </row>
    <row r="138" spans="2:63" s="154" customFormat="1" ht="45" customHeight="1" x14ac:dyDescent="0.3">
      <c r="B138" s="223"/>
      <c r="C138" s="188">
        <f>C137+1</f>
        <v>18</v>
      </c>
      <c r="D138" s="131"/>
      <c r="E138" s="200"/>
      <c r="F138" s="350" t="s">
        <v>349</v>
      </c>
      <c r="G138" s="351" t="s">
        <v>150</v>
      </c>
      <c r="H138" s="351" t="s">
        <v>150</v>
      </c>
      <c r="I138" s="351" t="s">
        <v>150</v>
      </c>
      <c r="J138" s="192" t="s">
        <v>109</v>
      </c>
      <c r="K138" s="189">
        <v>1</v>
      </c>
      <c r="L138" s="308">
        <v>0</v>
      </c>
      <c r="M138" s="309"/>
      <c r="N138" s="303">
        <f>ROUND(L138*K138,2)</f>
        <v>0</v>
      </c>
      <c r="O138" s="304"/>
      <c r="P138" s="304"/>
      <c r="Q138" s="304"/>
      <c r="R138" s="224"/>
      <c r="T138" s="133"/>
      <c r="U138" s="28"/>
      <c r="V138" s="125"/>
      <c r="W138" s="125"/>
      <c r="X138" s="125"/>
      <c r="Y138" s="125"/>
      <c r="Z138" s="125"/>
      <c r="AA138" s="126"/>
      <c r="BE138" s="88"/>
      <c r="BF138" s="88"/>
      <c r="BG138" s="88"/>
      <c r="BH138" s="88"/>
      <c r="BI138" s="88"/>
      <c r="BK138" s="88"/>
    </row>
    <row r="139" spans="2:63" s="169" customFormat="1" ht="20.100000000000001" customHeight="1" x14ac:dyDescent="0.3">
      <c r="B139" s="223"/>
      <c r="C139" s="188">
        <f>C138+1</f>
        <v>19</v>
      </c>
      <c r="D139" s="131"/>
      <c r="E139" s="200"/>
      <c r="F139" s="350" t="s">
        <v>167</v>
      </c>
      <c r="G139" s="351" t="s">
        <v>150</v>
      </c>
      <c r="H139" s="351" t="s">
        <v>150</v>
      </c>
      <c r="I139" s="351" t="s">
        <v>150</v>
      </c>
      <c r="J139" s="192" t="s">
        <v>139</v>
      </c>
      <c r="K139" s="189">
        <v>5</v>
      </c>
      <c r="L139" s="308">
        <v>0</v>
      </c>
      <c r="M139" s="309"/>
      <c r="N139" s="303">
        <f>ROUND(L139*K139,2)</f>
        <v>0</v>
      </c>
      <c r="O139" s="304"/>
      <c r="P139" s="304"/>
      <c r="Q139" s="304"/>
      <c r="R139" s="224"/>
      <c r="T139" s="133"/>
      <c r="U139" s="28"/>
      <c r="V139" s="125"/>
      <c r="W139" s="125"/>
      <c r="X139" s="125"/>
      <c r="Y139" s="125"/>
      <c r="Z139" s="125"/>
      <c r="AA139" s="126"/>
      <c r="BE139" s="88"/>
      <c r="BF139" s="88"/>
      <c r="BG139" s="88"/>
      <c r="BH139" s="88"/>
      <c r="BI139" s="88"/>
      <c r="BK139" s="88"/>
    </row>
    <row r="140" spans="2:63" s="169" customFormat="1" ht="20.100000000000001" customHeight="1" x14ac:dyDescent="0.3">
      <c r="B140" s="223"/>
      <c r="C140" s="236"/>
      <c r="D140" s="239" t="s">
        <v>353</v>
      </c>
      <c r="E140" s="239"/>
      <c r="F140" s="239"/>
      <c r="G140" s="239"/>
      <c r="H140" s="239"/>
      <c r="I140" s="239"/>
      <c r="J140" s="239"/>
      <c r="K140" s="239"/>
      <c r="L140" s="239"/>
      <c r="M140" s="239"/>
      <c r="N140" s="349">
        <f>SUM(N141:Q143)</f>
        <v>0</v>
      </c>
      <c r="O140" s="348"/>
      <c r="P140" s="348"/>
      <c r="Q140" s="348"/>
      <c r="R140" s="224"/>
      <c r="T140" s="124"/>
      <c r="U140" s="28"/>
      <c r="V140" s="125"/>
      <c r="W140" s="125"/>
      <c r="X140" s="125"/>
      <c r="Y140" s="125"/>
      <c r="Z140" s="125"/>
      <c r="AA140" s="126"/>
      <c r="BE140" s="88"/>
      <c r="BF140" s="88"/>
      <c r="BG140" s="88"/>
      <c r="BH140" s="88"/>
      <c r="BI140" s="88"/>
      <c r="BK140" s="88"/>
    </row>
    <row r="141" spans="2:63" s="169" customFormat="1" ht="30" customHeight="1" x14ac:dyDescent="0.3">
      <c r="B141" s="223"/>
      <c r="C141" s="188">
        <f>C139+1</f>
        <v>20</v>
      </c>
      <c r="D141" s="131"/>
      <c r="E141" s="200"/>
      <c r="F141" s="350" t="s">
        <v>348</v>
      </c>
      <c r="G141" s="351" t="s">
        <v>149</v>
      </c>
      <c r="H141" s="351" t="s">
        <v>149</v>
      </c>
      <c r="I141" s="351" t="s">
        <v>149</v>
      </c>
      <c r="J141" s="192" t="s">
        <v>112</v>
      </c>
      <c r="K141" s="189">
        <v>3</v>
      </c>
      <c r="L141" s="308">
        <v>0</v>
      </c>
      <c r="M141" s="309"/>
      <c r="N141" s="303">
        <f>ROUND(L141*K141,2)</f>
        <v>0</v>
      </c>
      <c r="O141" s="304"/>
      <c r="P141" s="304"/>
      <c r="Q141" s="304"/>
      <c r="R141" s="224"/>
      <c r="T141" s="124"/>
      <c r="U141" s="28"/>
      <c r="V141" s="125"/>
      <c r="W141" s="125"/>
      <c r="X141" s="125"/>
      <c r="Y141" s="125"/>
      <c r="Z141" s="125"/>
      <c r="AA141" s="126"/>
      <c r="BE141" s="88"/>
      <c r="BF141" s="88"/>
      <c r="BG141" s="88"/>
      <c r="BH141" s="88"/>
      <c r="BI141" s="88"/>
      <c r="BK141" s="88"/>
    </row>
    <row r="142" spans="2:63" s="169" customFormat="1" ht="45" customHeight="1" x14ac:dyDescent="0.3">
      <c r="B142" s="223"/>
      <c r="C142" s="188">
        <f>C141+1</f>
        <v>21</v>
      </c>
      <c r="D142" s="131"/>
      <c r="E142" s="200"/>
      <c r="F142" s="350" t="s">
        <v>349</v>
      </c>
      <c r="G142" s="351" t="s">
        <v>150</v>
      </c>
      <c r="H142" s="351" t="s">
        <v>150</v>
      </c>
      <c r="I142" s="351" t="s">
        <v>150</v>
      </c>
      <c r="J142" s="192" t="s">
        <v>112</v>
      </c>
      <c r="K142" s="189">
        <v>1</v>
      </c>
      <c r="L142" s="308">
        <v>0</v>
      </c>
      <c r="M142" s="309"/>
      <c r="N142" s="303">
        <f>ROUND(L142*K142,2)</f>
        <v>0</v>
      </c>
      <c r="O142" s="304"/>
      <c r="P142" s="304"/>
      <c r="Q142" s="304"/>
      <c r="R142" s="224"/>
      <c r="T142" s="124"/>
      <c r="U142" s="28"/>
      <c r="V142" s="125"/>
      <c r="W142" s="125"/>
      <c r="X142" s="125"/>
      <c r="Y142" s="125"/>
      <c r="Z142" s="125"/>
      <c r="AA142" s="126"/>
      <c r="BE142" s="88"/>
      <c r="BF142" s="88"/>
      <c r="BG142" s="88"/>
      <c r="BH142" s="88"/>
      <c r="BI142" s="88"/>
      <c r="BK142" s="88"/>
    </row>
    <row r="143" spans="2:63" s="215" customFormat="1" ht="20.100000000000001" customHeight="1" x14ac:dyDescent="0.3">
      <c r="B143" s="223"/>
      <c r="C143" s="188">
        <f>C142+1</f>
        <v>22</v>
      </c>
      <c r="D143" s="131"/>
      <c r="E143" s="200"/>
      <c r="F143" s="350" t="s">
        <v>167</v>
      </c>
      <c r="G143" s="351" t="s">
        <v>150</v>
      </c>
      <c r="H143" s="351" t="s">
        <v>150</v>
      </c>
      <c r="I143" s="351" t="s">
        <v>150</v>
      </c>
      <c r="J143" s="192" t="s">
        <v>139</v>
      </c>
      <c r="K143" s="189">
        <v>5</v>
      </c>
      <c r="L143" s="308">
        <v>0</v>
      </c>
      <c r="M143" s="309"/>
      <c r="N143" s="303">
        <f>ROUND(L143*K143,2)</f>
        <v>0</v>
      </c>
      <c r="O143" s="304"/>
      <c r="P143" s="304"/>
      <c r="Q143" s="304"/>
      <c r="R143" s="224"/>
      <c r="T143" s="124"/>
      <c r="U143" s="186"/>
      <c r="V143" s="190"/>
      <c r="W143" s="190"/>
      <c r="X143" s="190"/>
      <c r="Y143" s="190"/>
      <c r="Z143" s="190"/>
      <c r="AA143" s="126"/>
      <c r="BE143" s="187"/>
      <c r="BF143" s="187"/>
      <c r="BG143" s="187"/>
      <c r="BH143" s="187"/>
      <c r="BI143" s="187"/>
      <c r="BK143" s="187"/>
    </row>
    <row r="144" spans="2:63" s="154" customFormat="1" ht="20.100000000000001" customHeight="1" x14ac:dyDescent="0.3">
      <c r="B144" s="223"/>
      <c r="C144" s="236"/>
      <c r="D144" s="239" t="s">
        <v>168</v>
      </c>
      <c r="E144" s="239"/>
      <c r="F144" s="239"/>
      <c r="G144" s="239"/>
      <c r="H144" s="239"/>
      <c r="I144" s="239"/>
      <c r="J144" s="239"/>
      <c r="K144" s="239"/>
      <c r="L144" s="239"/>
      <c r="M144" s="239"/>
      <c r="N144" s="349">
        <f>SUM(N145)</f>
        <v>0</v>
      </c>
      <c r="O144" s="348"/>
      <c r="P144" s="348"/>
      <c r="Q144" s="348"/>
      <c r="R144" s="224"/>
      <c r="T144" s="124"/>
      <c r="U144" s="28"/>
      <c r="V144" s="125"/>
      <c r="W144" s="125"/>
      <c r="X144" s="125"/>
      <c r="Y144" s="125"/>
      <c r="Z144" s="125"/>
      <c r="AA144" s="126"/>
      <c r="BE144" s="88"/>
      <c r="BF144" s="88"/>
      <c r="BG144" s="88"/>
      <c r="BH144" s="88"/>
      <c r="BI144" s="88"/>
      <c r="BK144" s="88"/>
    </row>
    <row r="145" spans="2:63" s="154" customFormat="1" ht="75" customHeight="1" x14ac:dyDescent="0.3">
      <c r="B145" s="223"/>
      <c r="C145" s="188">
        <f>C143+1</f>
        <v>23</v>
      </c>
      <c r="D145" s="188"/>
      <c r="E145" s="200"/>
      <c r="F145" s="350" t="s">
        <v>245</v>
      </c>
      <c r="G145" s="351" t="s">
        <v>169</v>
      </c>
      <c r="H145" s="351" t="s">
        <v>169</v>
      </c>
      <c r="I145" s="351" t="s">
        <v>169</v>
      </c>
      <c r="J145" s="192" t="s">
        <v>112</v>
      </c>
      <c r="K145" s="189">
        <v>2</v>
      </c>
      <c r="L145" s="308">
        <v>0</v>
      </c>
      <c r="M145" s="309"/>
      <c r="N145" s="303">
        <f>ROUND(K145*L145,2)</f>
        <v>0</v>
      </c>
      <c r="O145" s="304"/>
      <c r="P145" s="304"/>
      <c r="Q145" s="304"/>
      <c r="R145" s="224"/>
      <c r="T145" s="133"/>
      <c r="U145" s="28"/>
      <c r="V145" s="125"/>
      <c r="W145" s="125"/>
      <c r="X145" s="125"/>
      <c r="Y145" s="125"/>
      <c r="Z145" s="125"/>
      <c r="AA145" s="126"/>
      <c r="BE145" s="88"/>
      <c r="BF145" s="88"/>
      <c r="BG145" s="88"/>
      <c r="BH145" s="88"/>
      <c r="BI145" s="88"/>
      <c r="BK145" s="88"/>
    </row>
    <row r="146" spans="2:63" s="154" customFormat="1" ht="20.100000000000001" customHeight="1" x14ac:dyDescent="0.3">
      <c r="B146" s="223"/>
      <c r="C146" s="236"/>
      <c r="D146" s="239" t="s">
        <v>170</v>
      </c>
      <c r="E146" s="239"/>
      <c r="F146" s="239"/>
      <c r="G146" s="239"/>
      <c r="H146" s="239"/>
      <c r="I146" s="239"/>
      <c r="J146" s="239"/>
      <c r="K146" s="239"/>
      <c r="L146" s="239"/>
      <c r="M146" s="239"/>
      <c r="N146" s="349">
        <f>SUM(N147:Q152)</f>
        <v>0</v>
      </c>
      <c r="O146" s="348"/>
      <c r="P146" s="348"/>
      <c r="Q146" s="348"/>
      <c r="R146" s="224"/>
      <c r="T146" s="124"/>
      <c r="U146" s="28"/>
      <c r="V146" s="125"/>
      <c r="W146" s="125"/>
      <c r="X146" s="125"/>
      <c r="Y146" s="125"/>
      <c r="Z146" s="125"/>
      <c r="AA146" s="126"/>
      <c r="BE146" s="88"/>
      <c r="BF146" s="88"/>
      <c r="BG146" s="88"/>
      <c r="BH146" s="88"/>
      <c r="BI146" s="88"/>
      <c r="BK146" s="88"/>
    </row>
    <row r="147" spans="2:63" s="154" customFormat="1" ht="30" customHeight="1" x14ac:dyDescent="0.3">
      <c r="B147" s="223"/>
      <c r="C147" s="188">
        <f>C145+1</f>
        <v>24</v>
      </c>
      <c r="D147" s="188"/>
      <c r="E147" s="200"/>
      <c r="F147" s="331" t="s">
        <v>254</v>
      </c>
      <c r="G147" s="332" t="s">
        <v>171</v>
      </c>
      <c r="H147" s="332" t="s">
        <v>171</v>
      </c>
      <c r="I147" s="333" t="s">
        <v>171</v>
      </c>
      <c r="J147" s="192" t="s">
        <v>107</v>
      </c>
      <c r="K147" s="189">
        <v>20</v>
      </c>
      <c r="L147" s="308">
        <v>0</v>
      </c>
      <c r="M147" s="309"/>
      <c r="N147" s="303">
        <f>ROUND(K147*L147,2)</f>
        <v>0</v>
      </c>
      <c r="O147" s="304"/>
      <c r="P147" s="304"/>
      <c r="Q147" s="304"/>
      <c r="R147" s="224"/>
      <c r="T147" s="124"/>
      <c r="U147" s="28"/>
      <c r="V147" s="125"/>
      <c r="W147" s="125"/>
      <c r="X147" s="125"/>
      <c r="Y147" s="125"/>
      <c r="Z147" s="125"/>
      <c r="AA147" s="126"/>
      <c r="BE147" s="88"/>
      <c r="BF147" s="88"/>
      <c r="BG147" s="88"/>
      <c r="BH147" s="88"/>
      <c r="BI147" s="88"/>
      <c r="BK147" s="88"/>
    </row>
    <row r="148" spans="2:63" s="169" customFormat="1" ht="30" customHeight="1" x14ac:dyDescent="0.3">
      <c r="B148" s="223"/>
      <c r="C148" s="188">
        <f>C147+1</f>
        <v>25</v>
      </c>
      <c r="D148" s="188"/>
      <c r="E148" s="200"/>
      <c r="F148" s="352" t="s">
        <v>258</v>
      </c>
      <c r="G148" s="353" t="s">
        <v>151</v>
      </c>
      <c r="H148" s="353" t="s">
        <v>151</v>
      </c>
      <c r="I148" s="354" t="s">
        <v>151</v>
      </c>
      <c r="J148" s="192" t="s">
        <v>107</v>
      </c>
      <c r="K148" s="189">
        <v>20</v>
      </c>
      <c r="L148" s="308">
        <v>0</v>
      </c>
      <c r="M148" s="309"/>
      <c r="N148" s="303">
        <f t="shared" ref="N148:N152" si="4">ROUND(K148*L148,2)</f>
        <v>0</v>
      </c>
      <c r="O148" s="304"/>
      <c r="P148" s="304"/>
      <c r="Q148" s="304"/>
      <c r="R148" s="224"/>
      <c r="T148" s="124"/>
      <c r="U148" s="28"/>
      <c r="V148" s="125"/>
      <c r="W148" s="125"/>
      <c r="X148" s="125"/>
      <c r="Y148" s="125"/>
      <c r="Z148" s="125"/>
      <c r="AA148" s="126"/>
      <c r="BE148" s="88"/>
      <c r="BF148" s="88"/>
      <c r="BG148" s="88"/>
      <c r="BH148" s="88"/>
      <c r="BI148" s="88"/>
      <c r="BK148" s="88"/>
    </row>
    <row r="149" spans="2:63" s="154" customFormat="1" ht="30" customHeight="1" x14ac:dyDescent="0.3">
      <c r="B149" s="223"/>
      <c r="C149" s="188">
        <f t="shared" ref="C149" si="5">C148+1</f>
        <v>26</v>
      </c>
      <c r="D149" s="188"/>
      <c r="E149" s="200"/>
      <c r="F149" s="352" t="s">
        <v>262</v>
      </c>
      <c r="G149" s="353" t="s">
        <v>151</v>
      </c>
      <c r="H149" s="353" t="s">
        <v>151</v>
      </c>
      <c r="I149" s="354" t="s">
        <v>151</v>
      </c>
      <c r="J149" s="192" t="s">
        <v>107</v>
      </c>
      <c r="K149" s="189">
        <v>10</v>
      </c>
      <c r="L149" s="308">
        <v>0</v>
      </c>
      <c r="M149" s="309"/>
      <c r="N149" s="303">
        <f t="shared" si="4"/>
        <v>0</v>
      </c>
      <c r="O149" s="304"/>
      <c r="P149" s="304"/>
      <c r="Q149" s="304"/>
      <c r="R149" s="224"/>
      <c r="T149" s="124"/>
      <c r="U149" s="28"/>
      <c r="V149" s="125"/>
      <c r="W149" s="125"/>
      <c r="X149" s="125"/>
      <c r="Y149" s="125"/>
      <c r="Z149" s="125"/>
      <c r="AA149" s="126"/>
      <c r="BE149" s="88"/>
      <c r="BF149" s="88"/>
      <c r="BG149" s="88"/>
      <c r="BH149" s="88"/>
      <c r="BI149" s="88"/>
      <c r="BK149" s="88"/>
    </row>
    <row r="150" spans="2:63" s="141" customFormat="1" ht="30" customHeight="1" x14ac:dyDescent="0.3">
      <c r="B150" s="235"/>
      <c r="C150" s="188">
        <f>C149+1</f>
        <v>27</v>
      </c>
      <c r="D150" s="188"/>
      <c r="E150" s="200"/>
      <c r="F150" s="352" t="s">
        <v>268</v>
      </c>
      <c r="G150" s="353" t="s">
        <v>135</v>
      </c>
      <c r="H150" s="353" t="s">
        <v>135</v>
      </c>
      <c r="I150" s="354" t="s">
        <v>135</v>
      </c>
      <c r="J150" s="192" t="s">
        <v>107</v>
      </c>
      <c r="K150" s="189">
        <v>10</v>
      </c>
      <c r="L150" s="308">
        <v>0</v>
      </c>
      <c r="M150" s="309"/>
      <c r="N150" s="303">
        <f t="shared" si="4"/>
        <v>0</v>
      </c>
      <c r="O150" s="304"/>
      <c r="P150" s="304"/>
      <c r="Q150" s="304"/>
      <c r="R150" s="238"/>
      <c r="T150" s="143"/>
      <c r="W150" s="144"/>
      <c r="Y150" s="144"/>
      <c r="AA150" s="145"/>
      <c r="AR150" s="161"/>
      <c r="AT150" s="161"/>
      <c r="AU150" s="161"/>
      <c r="AY150" s="161"/>
      <c r="BK150" s="146"/>
    </row>
    <row r="151" spans="2:63" s="141" customFormat="1" ht="30" customHeight="1" x14ac:dyDescent="0.3">
      <c r="B151" s="235"/>
      <c r="C151" s="188">
        <f>C149+1</f>
        <v>27</v>
      </c>
      <c r="D151" s="188"/>
      <c r="E151" s="200"/>
      <c r="F151" s="352" t="s">
        <v>265</v>
      </c>
      <c r="G151" s="353" t="s">
        <v>135</v>
      </c>
      <c r="H151" s="353" t="s">
        <v>135</v>
      </c>
      <c r="I151" s="354" t="s">
        <v>135</v>
      </c>
      <c r="J151" s="192" t="s">
        <v>107</v>
      </c>
      <c r="K151" s="189">
        <v>10</v>
      </c>
      <c r="L151" s="308">
        <v>0</v>
      </c>
      <c r="M151" s="309"/>
      <c r="N151" s="303">
        <f t="shared" ref="N151" si="6">ROUND(K151*L151,2)</f>
        <v>0</v>
      </c>
      <c r="O151" s="304"/>
      <c r="P151" s="304"/>
      <c r="Q151" s="304"/>
      <c r="R151" s="238"/>
      <c r="T151" s="143"/>
      <c r="W151" s="144"/>
      <c r="Y151" s="144"/>
      <c r="AA151" s="145"/>
      <c r="AR151" s="161"/>
      <c r="AT151" s="161"/>
      <c r="AU151" s="161"/>
      <c r="AY151" s="161"/>
      <c r="BK151" s="146"/>
    </row>
    <row r="152" spans="2:63" s="154" customFormat="1" ht="30" customHeight="1" x14ac:dyDescent="0.3">
      <c r="B152" s="223"/>
      <c r="C152" s="188">
        <f>C150+1</f>
        <v>28</v>
      </c>
      <c r="D152" s="188"/>
      <c r="E152" s="200"/>
      <c r="F152" s="352" t="s">
        <v>344</v>
      </c>
      <c r="G152" s="353" t="s">
        <v>135</v>
      </c>
      <c r="H152" s="353" t="s">
        <v>135</v>
      </c>
      <c r="I152" s="354" t="s">
        <v>135</v>
      </c>
      <c r="J152" s="192" t="s">
        <v>107</v>
      </c>
      <c r="K152" s="189">
        <v>40</v>
      </c>
      <c r="L152" s="308">
        <v>0</v>
      </c>
      <c r="M152" s="309"/>
      <c r="N152" s="303">
        <f t="shared" si="4"/>
        <v>0</v>
      </c>
      <c r="O152" s="304"/>
      <c r="P152" s="304"/>
      <c r="Q152" s="304"/>
      <c r="R152" s="224"/>
      <c r="T152" s="124"/>
      <c r="U152" s="28"/>
      <c r="V152" s="125"/>
      <c r="W152" s="125"/>
      <c r="X152" s="125"/>
      <c r="Y152" s="125"/>
      <c r="Z152" s="125"/>
      <c r="AA152" s="126"/>
      <c r="BE152" s="88"/>
      <c r="BF152" s="88"/>
      <c r="BG152" s="88"/>
      <c r="BH152" s="88"/>
      <c r="BI152" s="88"/>
      <c r="BK152" s="88"/>
    </row>
    <row r="153" spans="2:63" s="154" customFormat="1" ht="20.100000000000001" customHeight="1" x14ac:dyDescent="0.3">
      <c r="B153" s="223"/>
      <c r="C153" s="177"/>
      <c r="D153" s="239" t="s">
        <v>173</v>
      </c>
      <c r="E153" s="239"/>
      <c r="F153" s="239"/>
      <c r="G153" s="239"/>
      <c r="H153" s="239"/>
      <c r="I153" s="239"/>
      <c r="J153" s="239"/>
      <c r="K153" s="239"/>
      <c r="L153" s="239"/>
      <c r="M153" s="239"/>
      <c r="N153" s="349">
        <f>SUM(N154:Q155)</f>
        <v>0</v>
      </c>
      <c r="O153" s="348"/>
      <c r="P153" s="348"/>
      <c r="Q153" s="348"/>
      <c r="R153" s="224"/>
      <c r="T153" s="124"/>
      <c r="U153" s="28"/>
      <c r="V153" s="125"/>
      <c r="W153" s="125"/>
      <c r="X153" s="125"/>
      <c r="Y153" s="125"/>
      <c r="Z153" s="125"/>
      <c r="AA153" s="126"/>
      <c r="BE153" s="88"/>
      <c r="BF153" s="88"/>
      <c r="BG153" s="88"/>
      <c r="BH153" s="88"/>
      <c r="BI153" s="88"/>
      <c r="BK153" s="88"/>
    </row>
    <row r="154" spans="2:63" s="154" customFormat="1" ht="20.100000000000001" customHeight="1" x14ac:dyDescent="0.3">
      <c r="B154" s="223"/>
      <c r="C154" s="188">
        <f>C152+1</f>
        <v>29</v>
      </c>
      <c r="D154" s="188"/>
      <c r="E154" s="200"/>
      <c r="F154" s="306" t="s">
        <v>373</v>
      </c>
      <c r="G154" s="304" t="s">
        <v>152</v>
      </c>
      <c r="H154" s="304" t="s">
        <v>152</v>
      </c>
      <c r="I154" s="304" t="s">
        <v>152</v>
      </c>
      <c r="J154" s="192" t="s">
        <v>107</v>
      </c>
      <c r="K154" s="189">
        <v>20</v>
      </c>
      <c r="L154" s="308">
        <v>0</v>
      </c>
      <c r="M154" s="309"/>
      <c r="N154" s="303">
        <f t="shared" ref="N154:N155" si="7">ROUND(K154*L154,2)</f>
        <v>0</v>
      </c>
      <c r="O154" s="304"/>
      <c r="P154" s="304"/>
      <c r="Q154" s="304"/>
      <c r="R154" s="224"/>
      <c r="T154" s="124"/>
      <c r="U154" s="28"/>
      <c r="V154" s="125"/>
      <c r="W154" s="125"/>
      <c r="X154" s="125"/>
      <c r="Y154" s="125"/>
      <c r="Z154" s="125"/>
      <c r="AA154" s="126"/>
      <c r="BE154" s="88"/>
      <c r="BF154" s="88"/>
      <c r="BG154" s="88"/>
      <c r="BH154" s="88"/>
      <c r="BI154" s="88"/>
      <c r="BK154" s="88"/>
    </row>
    <row r="155" spans="2:63" s="169" customFormat="1" ht="20.100000000000001" customHeight="1" x14ac:dyDescent="0.3">
      <c r="B155" s="223"/>
      <c r="C155" s="188">
        <f>C154+1</f>
        <v>30</v>
      </c>
      <c r="D155" s="188"/>
      <c r="E155" s="200"/>
      <c r="F155" s="306" t="s">
        <v>375</v>
      </c>
      <c r="G155" s="304" t="s">
        <v>152</v>
      </c>
      <c r="H155" s="304" t="s">
        <v>152</v>
      </c>
      <c r="I155" s="304" t="s">
        <v>152</v>
      </c>
      <c r="J155" s="192" t="s">
        <v>107</v>
      </c>
      <c r="K155" s="189">
        <v>14</v>
      </c>
      <c r="L155" s="308">
        <v>0</v>
      </c>
      <c r="M155" s="309"/>
      <c r="N155" s="303">
        <f t="shared" si="7"/>
        <v>0</v>
      </c>
      <c r="O155" s="304"/>
      <c r="P155" s="304"/>
      <c r="Q155" s="304"/>
      <c r="R155" s="224"/>
      <c r="T155" s="124"/>
      <c r="U155" s="28"/>
      <c r="V155" s="125"/>
      <c r="W155" s="125"/>
      <c r="X155" s="125"/>
      <c r="Y155" s="125"/>
      <c r="Z155" s="125"/>
      <c r="AA155" s="126"/>
      <c r="BE155" s="88"/>
      <c r="BF155" s="88"/>
      <c r="BG155" s="88"/>
      <c r="BH155" s="88"/>
      <c r="BI155" s="88"/>
      <c r="BK155" s="88"/>
    </row>
    <row r="156" spans="2:63" s="169" customFormat="1" ht="24.95" customHeight="1" x14ac:dyDescent="0.35">
      <c r="B156" s="223"/>
      <c r="C156" s="236"/>
      <c r="D156" s="237" t="s">
        <v>145</v>
      </c>
      <c r="E156" s="237"/>
      <c r="F156" s="237"/>
      <c r="G156" s="237"/>
      <c r="H156" s="237"/>
      <c r="I156" s="237"/>
      <c r="J156" s="237"/>
      <c r="K156" s="237"/>
      <c r="L156" s="237"/>
      <c r="M156" s="237"/>
      <c r="N156" s="347">
        <f>N173+N171+N157+N169</f>
        <v>0</v>
      </c>
      <c r="O156" s="347"/>
      <c r="P156" s="347"/>
      <c r="Q156" s="347"/>
      <c r="R156" s="224"/>
      <c r="T156" s="124"/>
      <c r="U156" s="28"/>
      <c r="V156" s="125"/>
      <c r="W156" s="125"/>
      <c r="X156" s="125"/>
      <c r="Y156" s="125"/>
      <c r="Z156" s="125"/>
      <c r="AA156" s="126"/>
      <c r="BE156" s="88"/>
      <c r="BF156" s="88"/>
      <c r="BG156" s="88"/>
      <c r="BH156" s="88"/>
      <c r="BI156" s="88"/>
      <c r="BK156" s="88"/>
    </row>
    <row r="157" spans="2:63" s="154" customFormat="1" ht="20.100000000000001" customHeight="1" x14ac:dyDescent="0.3">
      <c r="B157" s="223"/>
      <c r="C157" s="236"/>
      <c r="D157" s="239" t="s">
        <v>130</v>
      </c>
      <c r="E157" s="239"/>
      <c r="F157" s="239"/>
      <c r="G157" s="239"/>
      <c r="H157" s="239"/>
      <c r="I157" s="239"/>
      <c r="J157" s="239"/>
      <c r="K157" s="239"/>
      <c r="L157" s="239"/>
      <c r="M157" s="239"/>
      <c r="N157" s="349">
        <f>SUM(N158:Q168)</f>
        <v>0</v>
      </c>
      <c r="O157" s="348"/>
      <c r="P157" s="348"/>
      <c r="Q157" s="348"/>
      <c r="R157" s="224"/>
      <c r="T157" s="124"/>
      <c r="U157" s="28"/>
      <c r="V157" s="125"/>
      <c r="W157" s="125"/>
      <c r="X157" s="125"/>
      <c r="Y157" s="125"/>
      <c r="Z157" s="125"/>
      <c r="AA157" s="126"/>
      <c r="BE157" s="88"/>
      <c r="BF157" s="88"/>
      <c r="BG157" s="88"/>
      <c r="BH157" s="88"/>
      <c r="BI157" s="88"/>
      <c r="BK157" s="88"/>
    </row>
    <row r="158" spans="2:63" s="198" customFormat="1" ht="20.100000000000001" customHeight="1" x14ac:dyDescent="0.3">
      <c r="B158" s="223"/>
      <c r="C158" s="188">
        <f>C155+1</f>
        <v>31</v>
      </c>
      <c r="D158" s="188"/>
      <c r="E158" s="200"/>
      <c r="F158" s="306" t="s">
        <v>379</v>
      </c>
      <c r="G158" s="307" t="s">
        <v>154</v>
      </c>
      <c r="H158" s="307" t="s">
        <v>154</v>
      </c>
      <c r="I158" s="307" t="s">
        <v>154</v>
      </c>
      <c r="J158" s="192" t="s">
        <v>112</v>
      </c>
      <c r="K158" s="189">
        <v>2</v>
      </c>
      <c r="L158" s="308">
        <v>0</v>
      </c>
      <c r="M158" s="309"/>
      <c r="N158" s="303">
        <f t="shared" ref="N158:N168" si="8">ROUND(K158*L158,2)</f>
        <v>0</v>
      </c>
      <c r="O158" s="304"/>
      <c r="P158" s="304"/>
      <c r="Q158" s="304"/>
      <c r="R158" s="224"/>
      <c r="T158" s="124"/>
      <c r="U158" s="186"/>
      <c r="V158" s="190"/>
      <c r="W158" s="190"/>
      <c r="X158" s="190"/>
      <c r="Y158" s="190"/>
      <c r="Z158" s="190"/>
      <c r="AA158" s="126"/>
      <c r="BE158" s="187"/>
      <c r="BF158" s="187"/>
      <c r="BG158" s="187"/>
      <c r="BH158" s="187"/>
      <c r="BI158" s="187"/>
      <c r="BK158" s="187"/>
    </row>
    <row r="159" spans="2:63" s="154" customFormat="1" ht="20.100000000000001" customHeight="1" x14ac:dyDescent="0.3">
      <c r="B159" s="223"/>
      <c r="C159" s="188">
        <f t="shared" ref="C159:C166" si="9">C158+1</f>
        <v>32</v>
      </c>
      <c r="D159" s="188"/>
      <c r="E159" s="200"/>
      <c r="F159" s="306" t="s">
        <v>389</v>
      </c>
      <c r="G159" s="304" t="s">
        <v>154</v>
      </c>
      <c r="H159" s="304" t="s">
        <v>154</v>
      </c>
      <c r="I159" s="304" t="s">
        <v>154</v>
      </c>
      <c r="J159" s="192" t="s">
        <v>112</v>
      </c>
      <c r="K159" s="189">
        <v>2</v>
      </c>
      <c r="L159" s="308">
        <v>0</v>
      </c>
      <c r="M159" s="309"/>
      <c r="N159" s="303">
        <f t="shared" si="8"/>
        <v>0</v>
      </c>
      <c r="O159" s="304"/>
      <c r="P159" s="304"/>
      <c r="Q159" s="304"/>
      <c r="R159" s="224"/>
      <c r="T159" s="124"/>
      <c r="U159" s="28"/>
      <c r="V159" s="125"/>
      <c r="W159" s="125"/>
      <c r="X159" s="125"/>
      <c r="Y159" s="125"/>
      <c r="Z159" s="125"/>
      <c r="AA159" s="126"/>
      <c r="BE159" s="88"/>
      <c r="BF159" s="88"/>
      <c r="BG159" s="88"/>
      <c r="BH159" s="88"/>
      <c r="BI159" s="88"/>
      <c r="BK159" s="88"/>
    </row>
    <row r="160" spans="2:63" s="154" customFormat="1" ht="20.100000000000001" customHeight="1" x14ac:dyDescent="0.3">
      <c r="B160" s="223"/>
      <c r="C160" s="188">
        <f t="shared" si="9"/>
        <v>33</v>
      </c>
      <c r="D160" s="188"/>
      <c r="E160" s="200"/>
      <c r="F160" s="306" t="s">
        <v>381</v>
      </c>
      <c r="G160" s="304" t="s">
        <v>154</v>
      </c>
      <c r="H160" s="304" t="s">
        <v>154</v>
      </c>
      <c r="I160" s="304" t="s">
        <v>154</v>
      </c>
      <c r="J160" s="192" t="s">
        <v>112</v>
      </c>
      <c r="K160" s="189">
        <v>2</v>
      </c>
      <c r="L160" s="308">
        <v>0</v>
      </c>
      <c r="M160" s="309"/>
      <c r="N160" s="303">
        <f t="shared" si="8"/>
        <v>0</v>
      </c>
      <c r="O160" s="304"/>
      <c r="P160" s="304"/>
      <c r="Q160" s="304"/>
      <c r="R160" s="224"/>
      <c r="T160" s="124"/>
      <c r="U160" s="28"/>
      <c r="V160" s="125"/>
      <c r="W160" s="125"/>
      <c r="X160" s="125"/>
      <c r="Y160" s="125"/>
      <c r="Z160" s="125"/>
      <c r="AA160" s="126"/>
      <c r="BE160" s="88"/>
      <c r="BF160" s="88"/>
      <c r="BG160" s="88"/>
      <c r="BH160" s="88"/>
      <c r="BI160" s="88"/>
      <c r="BK160" s="88"/>
    </row>
    <row r="161" spans="2:63" s="154" customFormat="1" ht="20.100000000000001" customHeight="1" x14ac:dyDescent="0.3">
      <c r="B161" s="223"/>
      <c r="C161" s="188">
        <f t="shared" si="9"/>
        <v>34</v>
      </c>
      <c r="D161" s="188"/>
      <c r="E161" s="200"/>
      <c r="F161" s="306" t="s">
        <v>396</v>
      </c>
      <c r="G161" s="304" t="s">
        <v>154</v>
      </c>
      <c r="H161" s="304" t="s">
        <v>154</v>
      </c>
      <c r="I161" s="304" t="s">
        <v>154</v>
      </c>
      <c r="J161" s="192" t="s">
        <v>112</v>
      </c>
      <c r="K161" s="189">
        <v>2</v>
      </c>
      <c r="L161" s="308">
        <v>0</v>
      </c>
      <c r="M161" s="309"/>
      <c r="N161" s="303">
        <f t="shared" si="8"/>
        <v>0</v>
      </c>
      <c r="O161" s="304"/>
      <c r="P161" s="304"/>
      <c r="Q161" s="304"/>
      <c r="R161" s="224"/>
      <c r="T161" s="124"/>
      <c r="U161" s="28"/>
      <c r="V161" s="125"/>
      <c r="W161" s="125"/>
      <c r="X161" s="125"/>
      <c r="Y161" s="125"/>
      <c r="Z161" s="125"/>
      <c r="AA161" s="126"/>
      <c r="BE161" s="88"/>
      <c r="BF161" s="88"/>
      <c r="BG161" s="88"/>
      <c r="BH161" s="88"/>
      <c r="BI161" s="88"/>
      <c r="BK161" s="88"/>
    </row>
    <row r="162" spans="2:63" s="154" customFormat="1" ht="20.100000000000001" customHeight="1" x14ac:dyDescent="0.3">
      <c r="B162" s="223"/>
      <c r="C162" s="188">
        <f>C161+1</f>
        <v>35</v>
      </c>
      <c r="D162" s="188"/>
      <c r="E162" s="200"/>
      <c r="F162" s="306" t="s">
        <v>390</v>
      </c>
      <c r="G162" s="304" t="s">
        <v>154</v>
      </c>
      <c r="H162" s="304" t="s">
        <v>154</v>
      </c>
      <c r="I162" s="304" t="s">
        <v>154</v>
      </c>
      <c r="J162" s="192" t="s">
        <v>112</v>
      </c>
      <c r="K162" s="189">
        <v>2</v>
      </c>
      <c r="L162" s="308">
        <v>0</v>
      </c>
      <c r="M162" s="309"/>
      <c r="N162" s="303">
        <f t="shared" si="8"/>
        <v>0</v>
      </c>
      <c r="O162" s="304"/>
      <c r="P162" s="304"/>
      <c r="Q162" s="304"/>
      <c r="R162" s="224"/>
      <c r="T162" s="124"/>
      <c r="U162" s="28"/>
      <c r="V162" s="125"/>
      <c r="W162" s="125"/>
      <c r="X162" s="125"/>
      <c r="Y162" s="125"/>
      <c r="Z162" s="125"/>
      <c r="AA162" s="126"/>
      <c r="BE162" s="88"/>
      <c r="BF162" s="88"/>
      <c r="BG162" s="88"/>
      <c r="BH162" s="88"/>
      <c r="BI162" s="88"/>
      <c r="BK162" s="88"/>
    </row>
    <row r="163" spans="2:63" s="216" customFormat="1" ht="20.100000000000001" customHeight="1" x14ac:dyDescent="0.3">
      <c r="B163" s="223"/>
      <c r="C163" s="188">
        <f>C162+1</f>
        <v>36</v>
      </c>
      <c r="D163" s="188"/>
      <c r="E163" s="200"/>
      <c r="F163" s="306" t="s">
        <v>397</v>
      </c>
      <c r="G163" s="304" t="s">
        <v>154</v>
      </c>
      <c r="H163" s="304" t="s">
        <v>154</v>
      </c>
      <c r="I163" s="304" t="s">
        <v>154</v>
      </c>
      <c r="J163" s="192" t="s">
        <v>112</v>
      </c>
      <c r="K163" s="189">
        <v>2</v>
      </c>
      <c r="L163" s="308">
        <v>0</v>
      </c>
      <c r="M163" s="309"/>
      <c r="N163" s="303">
        <f t="shared" ref="N163" si="10">ROUND(K163*L163,2)</f>
        <v>0</v>
      </c>
      <c r="O163" s="304"/>
      <c r="P163" s="304"/>
      <c r="Q163" s="304"/>
      <c r="R163" s="224"/>
      <c r="T163" s="124"/>
      <c r="U163" s="186"/>
      <c r="V163" s="190"/>
      <c r="W163" s="190"/>
      <c r="X163" s="190"/>
      <c r="Y163" s="190"/>
      <c r="Z163" s="190"/>
      <c r="AA163" s="126"/>
      <c r="BE163" s="187"/>
      <c r="BF163" s="187"/>
      <c r="BG163" s="187"/>
      <c r="BH163" s="187"/>
      <c r="BI163" s="187"/>
      <c r="BK163" s="187"/>
    </row>
    <row r="164" spans="2:63" s="154" customFormat="1" ht="20.100000000000001" customHeight="1" x14ac:dyDescent="0.3">
      <c r="B164" s="223"/>
      <c r="C164" s="188">
        <f>C163+1</f>
        <v>37</v>
      </c>
      <c r="D164" s="188"/>
      <c r="E164" s="200"/>
      <c r="F164" s="306" t="s">
        <v>398</v>
      </c>
      <c r="G164" s="304" t="s">
        <v>154</v>
      </c>
      <c r="H164" s="304" t="s">
        <v>154</v>
      </c>
      <c r="I164" s="304" t="s">
        <v>154</v>
      </c>
      <c r="J164" s="192" t="s">
        <v>112</v>
      </c>
      <c r="K164" s="189">
        <v>12</v>
      </c>
      <c r="L164" s="308">
        <v>0</v>
      </c>
      <c r="M164" s="309"/>
      <c r="N164" s="303">
        <f t="shared" si="8"/>
        <v>0</v>
      </c>
      <c r="O164" s="304"/>
      <c r="P164" s="304"/>
      <c r="Q164" s="304"/>
      <c r="R164" s="224"/>
      <c r="T164" s="124"/>
      <c r="U164" s="28"/>
      <c r="V164" s="125"/>
      <c r="W164" s="125"/>
      <c r="X164" s="125"/>
      <c r="Y164" s="125"/>
      <c r="Z164" s="125"/>
      <c r="AA164" s="126"/>
      <c r="BE164" s="88"/>
      <c r="BF164" s="88"/>
      <c r="BG164" s="88"/>
      <c r="BH164" s="88"/>
      <c r="BI164" s="88"/>
      <c r="BK164" s="88"/>
    </row>
    <row r="165" spans="2:63" s="154" customFormat="1" ht="30" customHeight="1" x14ac:dyDescent="0.3">
      <c r="B165" s="223"/>
      <c r="C165" s="188">
        <f t="shared" si="9"/>
        <v>38</v>
      </c>
      <c r="D165" s="188"/>
      <c r="E165" s="200"/>
      <c r="F165" s="306" t="s">
        <v>255</v>
      </c>
      <c r="G165" s="304" t="s">
        <v>156</v>
      </c>
      <c r="H165" s="304" t="s">
        <v>156</v>
      </c>
      <c r="I165" s="304" t="s">
        <v>156</v>
      </c>
      <c r="J165" s="192" t="s">
        <v>112</v>
      </c>
      <c r="K165" s="189">
        <v>18</v>
      </c>
      <c r="L165" s="308">
        <v>0</v>
      </c>
      <c r="M165" s="309"/>
      <c r="N165" s="303">
        <f t="shared" si="8"/>
        <v>0</v>
      </c>
      <c r="O165" s="304"/>
      <c r="P165" s="304"/>
      <c r="Q165" s="304"/>
      <c r="R165" s="224"/>
      <c r="T165" s="124"/>
      <c r="U165" s="28"/>
      <c r="V165" s="125"/>
      <c r="W165" s="125"/>
      <c r="X165" s="125"/>
      <c r="Y165" s="125"/>
      <c r="Z165" s="125"/>
      <c r="AA165" s="126"/>
      <c r="BE165" s="88"/>
      <c r="BF165" s="88"/>
      <c r="BG165" s="88"/>
      <c r="BH165" s="88"/>
      <c r="BI165" s="88"/>
      <c r="BK165" s="88"/>
    </row>
    <row r="166" spans="2:63" s="154" customFormat="1" ht="30" customHeight="1" x14ac:dyDescent="0.3">
      <c r="B166" s="223"/>
      <c r="C166" s="188">
        <f t="shared" si="9"/>
        <v>39</v>
      </c>
      <c r="D166" s="188"/>
      <c r="E166" s="200"/>
      <c r="F166" s="306" t="s">
        <v>256</v>
      </c>
      <c r="G166" s="304" t="s">
        <v>157</v>
      </c>
      <c r="H166" s="304" t="s">
        <v>157</v>
      </c>
      <c r="I166" s="304" t="s">
        <v>157</v>
      </c>
      <c r="J166" s="192" t="s">
        <v>112</v>
      </c>
      <c r="K166" s="189">
        <v>14</v>
      </c>
      <c r="L166" s="308">
        <v>0</v>
      </c>
      <c r="M166" s="309"/>
      <c r="N166" s="303">
        <f t="shared" si="8"/>
        <v>0</v>
      </c>
      <c r="O166" s="304"/>
      <c r="P166" s="304"/>
      <c r="Q166" s="304"/>
      <c r="R166" s="224"/>
      <c r="T166" s="124"/>
      <c r="U166" s="28"/>
      <c r="V166" s="125"/>
      <c r="W166" s="125"/>
      <c r="X166" s="125"/>
      <c r="Y166" s="125"/>
      <c r="Z166" s="125"/>
      <c r="AA166" s="126"/>
      <c r="BE166" s="88"/>
      <c r="BF166" s="88"/>
      <c r="BG166" s="88"/>
      <c r="BH166" s="88"/>
      <c r="BI166" s="88"/>
      <c r="BK166" s="88"/>
    </row>
    <row r="167" spans="2:63" s="154" customFormat="1" ht="30" customHeight="1" x14ac:dyDescent="0.3">
      <c r="B167" s="223"/>
      <c r="C167" s="188">
        <f>C166+1</f>
        <v>40</v>
      </c>
      <c r="D167" s="188"/>
      <c r="E167" s="200"/>
      <c r="F167" s="350" t="s">
        <v>363</v>
      </c>
      <c r="G167" s="351" t="s">
        <v>125</v>
      </c>
      <c r="H167" s="351" t="s">
        <v>125</v>
      </c>
      <c r="I167" s="351" t="s">
        <v>125</v>
      </c>
      <c r="J167" s="192" t="s">
        <v>112</v>
      </c>
      <c r="K167" s="189">
        <v>25</v>
      </c>
      <c r="L167" s="315">
        <v>0</v>
      </c>
      <c r="M167" s="316"/>
      <c r="N167" s="303">
        <f t="shared" si="8"/>
        <v>0</v>
      </c>
      <c r="O167" s="304"/>
      <c r="P167" s="304"/>
      <c r="Q167" s="304"/>
      <c r="R167" s="224"/>
      <c r="T167" s="124"/>
      <c r="U167" s="28"/>
      <c r="V167" s="125"/>
      <c r="W167" s="125"/>
      <c r="X167" s="125"/>
      <c r="Y167" s="125"/>
      <c r="Z167" s="125"/>
      <c r="AA167" s="126"/>
      <c r="BE167" s="88"/>
      <c r="BF167" s="88"/>
      <c r="BG167" s="88"/>
      <c r="BH167" s="88"/>
      <c r="BI167" s="88"/>
      <c r="BK167" s="88"/>
    </row>
    <row r="168" spans="2:63" s="154" customFormat="1" ht="45" customHeight="1" x14ac:dyDescent="0.3">
      <c r="B168" s="223"/>
      <c r="C168" s="188">
        <f>C167+1</f>
        <v>41</v>
      </c>
      <c r="D168" s="188"/>
      <c r="E168" s="200"/>
      <c r="F168" s="313" t="s">
        <v>371</v>
      </c>
      <c r="G168" s="314" t="s">
        <v>126</v>
      </c>
      <c r="H168" s="314" t="s">
        <v>126</v>
      </c>
      <c r="I168" s="314" t="s">
        <v>126</v>
      </c>
      <c r="J168" s="192" t="s">
        <v>112</v>
      </c>
      <c r="K168" s="189">
        <v>1</v>
      </c>
      <c r="L168" s="308">
        <v>0</v>
      </c>
      <c r="M168" s="309"/>
      <c r="N168" s="303">
        <f t="shared" si="8"/>
        <v>0</v>
      </c>
      <c r="O168" s="304"/>
      <c r="P168" s="304"/>
      <c r="Q168" s="304"/>
      <c r="R168" s="224"/>
      <c r="T168" s="133"/>
      <c r="U168" s="28"/>
      <c r="V168" s="125"/>
      <c r="W168" s="125"/>
      <c r="X168" s="125"/>
      <c r="Y168" s="125"/>
      <c r="Z168" s="125"/>
      <c r="AA168" s="126"/>
      <c r="BE168" s="88"/>
      <c r="BF168" s="88"/>
      <c r="BG168" s="88"/>
      <c r="BH168" s="88"/>
      <c r="BI168" s="88"/>
      <c r="BK168" s="88"/>
    </row>
    <row r="169" spans="2:63" s="154" customFormat="1" ht="20.100000000000001" customHeight="1" x14ac:dyDescent="0.3">
      <c r="B169" s="223"/>
      <c r="C169" s="236"/>
      <c r="D169" s="239" t="s">
        <v>131</v>
      </c>
      <c r="E169" s="239"/>
      <c r="F169" s="239"/>
      <c r="G169" s="239"/>
      <c r="H169" s="239"/>
      <c r="I169" s="239"/>
      <c r="J169" s="239"/>
      <c r="K169" s="239"/>
      <c r="L169" s="239"/>
      <c r="M169" s="239"/>
      <c r="N169" s="349">
        <f>SUM(N170:Q170)</f>
        <v>0</v>
      </c>
      <c r="O169" s="348"/>
      <c r="P169" s="348"/>
      <c r="Q169" s="348"/>
      <c r="R169" s="224"/>
      <c r="T169" s="133"/>
      <c r="U169" s="28"/>
      <c r="V169" s="125"/>
      <c r="W169" s="125"/>
      <c r="X169" s="125"/>
      <c r="Y169" s="125"/>
      <c r="Z169" s="125"/>
      <c r="AA169" s="126"/>
      <c r="BE169" s="88"/>
      <c r="BF169" s="88"/>
      <c r="BG169" s="88"/>
      <c r="BH169" s="88"/>
      <c r="BI169" s="88"/>
      <c r="BK169" s="88"/>
    </row>
    <row r="170" spans="2:63" s="154" customFormat="1" ht="35.1" customHeight="1" x14ac:dyDescent="0.3">
      <c r="B170" s="223"/>
      <c r="C170" s="188">
        <f>C168+1</f>
        <v>42</v>
      </c>
      <c r="D170" s="188"/>
      <c r="E170" s="200"/>
      <c r="F170" s="313" t="s">
        <v>369</v>
      </c>
      <c r="G170" s="314"/>
      <c r="H170" s="314"/>
      <c r="I170" s="314"/>
      <c r="J170" s="192" t="s">
        <v>109</v>
      </c>
      <c r="K170" s="189">
        <v>1</v>
      </c>
      <c r="L170" s="308">
        <v>0</v>
      </c>
      <c r="M170" s="309"/>
      <c r="N170" s="303">
        <f>ROUND(K170*L170,2)</f>
        <v>0</v>
      </c>
      <c r="O170" s="304"/>
      <c r="P170" s="304"/>
      <c r="Q170" s="304"/>
      <c r="R170" s="224"/>
      <c r="T170" s="124"/>
      <c r="U170" s="28"/>
      <c r="V170" s="125"/>
      <c r="W170" s="125"/>
      <c r="X170" s="125"/>
      <c r="Y170" s="125"/>
      <c r="Z170" s="125"/>
      <c r="AA170" s="126"/>
      <c r="BE170" s="88"/>
      <c r="BF170" s="88"/>
      <c r="BG170" s="88"/>
      <c r="BH170" s="88"/>
      <c r="BI170" s="88"/>
      <c r="BK170" s="88"/>
    </row>
    <row r="171" spans="2:63" s="154" customFormat="1" ht="20.100000000000001" customHeight="1" x14ac:dyDescent="0.3">
      <c r="B171" s="223"/>
      <c r="C171" s="236"/>
      <c r="D171" s="239" t="s">
        <v>141</v>
      </c>
      <c r="E171" s="239"/>
      <c r="F171" s="239"/>
      <c r="G171" s="239"/>
      <c r="H171" s="239"/>
      <c r="I171" s="239"/>
      <c r="J171" s="239"/>
      <c r="K171" s="239"/>
      <c r="L171" s="239"/>
      <c r="M171" s="239"/>
      <c r="N171" s="349">
        <f>SUM(N172:Q172)</f>
        <v>0</v>
      </c>
      <c r="O171" s="348"/>
      <c r="P171" s="348"/>
      <c r="Q171" s="348"/>
      <c r="R171" s="224"/>
      <c r="T171" s="124"/>
      <c r="U171" s="28"/>
      <c r="V171" s="125"/>
      <c r="W171" s="125"/>
      <c r="X171" s="125"/>
      <c r="Y171" s="125"/>
      <c r="Z171" s="125"/>
      <c r="AA171" s="126"/>
      <c r="BE171" s="88"/>
      <c r="BF171" s="88"/>
      <c r="BG171" s="88"/>
      <c r="BH171" s="88"/>
      <c r="BI171" s="88"/>
      <c r="BK171" s="88"/>
    </row>
    <row r="172" spans="2:63" s="154" customFormat="1" ht="20.100000000000001" customHeight="1" x14ac:dyDescent="0.3">
      <c r="B172" s="223"/>
      <c r="C172" s="188">
        <f>C170+1</f>
        <v>43</v>
      </c>
      <c r="D172" s="188"/>
      <c r="E172" s="200"/>
      <c r="F172" s="310" t="s">
        <v>253</v>
      </c>
      <c r="G172" s="311" t="s">
        <v>158</v>
      </c>
      <c r="H172" s="311" t="s">
        <v>158</v>
      </c>
      <c r="I172" s="312" t="s">
        <v>158</v>
      </c>
      <c r="J172" s="192" t="s">
        <v>107</v>
      </c>
      <c r="K172" s="189">
        <v>15</v>
      </c>
      <c r="L172" s="315">
        <v>0</v>
      </c>
      <c r="M172" s="316"/>
      <c r="N172" s="303">
        <f>ROUND(K172*L172,2)</f>
        <v>0</v>
      </c>
      <c r="O172" s="304"/>
      <c r="P172" s="304"/>
      <c r="Q172" s="304"/>
      <c r="R172" s="224"/>
      <c r="T172" s="124"/>
      <c r="U172" s="28"/>
      <c r="V172" s="125"/>
      <c r="W172" s="125"/>
      <c r="X172" s="125"/>
      <c r="Y172" s="125"/>
      <c r="Z172" s="125"/>
      <c r="AA172" s="126"/>
      <c r="BE172" s="88"/>
      <c r="BF172" s="88"/>
      <c r="BG172" s="88"/>
      <c r="BH172" s="88"/>
      <c r="BI172" s="88"/>
      <c r="BK172" s="88"/>
    </row>
    <row r="173" spans="2:63" s="154" customFormat="1" ht="20.100000000000001" customHeight="1" x14ac:dyDescent="0.3">
      <c r="B173" s="223"/>
      <c r="C173" s="236"/>
      <c r="D173" s="239" t="s">
        <v>136</v>
      </c>
      <c r="E173" s="239"/>
      <c r="F173" s="239"/>
      <c r="G173" s="239"/>
      <c r="H173" s="239"/>
      <c r="I173" s="239"/>
      <c r="J173" s="239"/>
      <c r="K173" s="239"/>
      <c r="L173" s="239"/>
      <c r="M173" s="239"/>
      <c r="N173" s="349">
        <f>SUM(N174:Q177)</f>
        <v>0</v>
      </c>
      <c r="O173" s="348"/>
      <c r="P173" s="348"/>
      <c r="Q173" s="348"/>
      <c r="R173" s="224"/>
      <c r="T173" s="124"/>
      <c r="U173" s="28"/>
      <c r="V173" s="125"/>
      <c r="W173" s="125"/>
      <c r="X173" s="125"/>
      <c r="Y173" s="125"/>
      <c r="Z173" s="125"/>
      <c r="AA173" s="126"/>
      <c r="BE173" s="88"/>
      <c r="BF173" s="88"/>
      <c r="BG173" s="88"/>
      <c r="BH173" s="88"/>
      <c r="BI173" s="88"/>
      <c r="BK173" s="88"/>
    </row>
    <row r="174" spans="2:63" s="154" customFormat="1" ht="60" customHeight="1" x14ac:dyDescent="0.3">
      <c r="B174" s="241"/>
      <c r="C174" s="188">
        <f>C172+1</f>
        <v>44</v>
      </c>
      <c r="D174" s="188"/>
      <c r="E174" s="199"/>
      <c r="F174" s="313" t="s">
        <v>377</v>
      </c>
      <c r="G174" s="314" t="s">
        <v>159</v>
      </c>
      <c r="H174" s="314" t="s">
        <v>159</v>
      </c>
      <c r="I174" s="314" t="s">
        <v>159</v>
      </c>
      <c r="J174" s="122" t="s">
        <v>109</v>
      </c>
      <c r="K174" s="189">
        <v>1</v>
      </c>
      <c r="L174" s="308">
        <v>0</v>
      </c>
      <c r="M174" s="309"/>
      <c r="N174" s="303">
        <f>ROUND(L174*K174,2)</f>
        <v>0</v>
      </c>
      <c r="O174" s="304"/>
      <c r="P174" s="304"/>
      <c r="Q174" s="304"/>
      <c r="R174" s="224"/>
    </row>
    <row r="175" spans="2:63" ht="20.100000000000001" customHeight="1" x14ac:dyDescent="0.3">
      <c r="B175" s="227"/>
      <c r="C175" s="188">
        <f>C174+1</f>
        <v>45</v>
      </c>
      <c r="D175" s="188"/>
      <c r="E175" s="199"/>
      <c r="F175" s="310" t="s">
        <v>376</v>
      </c>
      <c r="G175" s="311" t="s">
        <v>160</v>
      </c>
      <c r="H175" s="311" t="s">
        <v>160</v>
      </c>
      <c r="I175" s="312" t="s">
        <v>160</v>
      </c>
      <c r="J175" s="122" t="s">
        <v>107</v>
      </c>
      <c r="K175" s="189">
        <v>40</v>
      </c>
      <c r="L175" s="315">
        <v>0</v>
      </c>
      <c r="M175" s="316"/>
      <c r="N175" s="303">
        <f>ROUND(L175*K175,2)</f>
        <v>0</v>
      </c>
      <c r="O175" s="304"/>
      <c r="P175" s="304"/>
      <c r="Q175" s="304"/>
      <c r="R175" s="242"/>
    </row>
    <row r="176" spans="2:63" ht="20.100000000000001" customHeight="1" x14ac:dyDescent="0.3">
      <c r="B176" s="227"/>
      <c r="C176" s="188">
        <f t="shared" ref="C176:C177" si="11">C175+1</f>
        <v>46</v>
      </c>
      <c r="D176" s="188"/>
      <c r="E176" s="200"/>
      <c r="F176" s="310" t="s">
        <v>263</v>
      </c>
      <c r="G176" s="311" t="s">
        <v>160</v>
      </c>
      <c r="H176" s="311" t="s">
        <v>160</v>
      </c>
      <c r="I176" s="312" t="s">
        <v>160</v>
      </c>
      <c r="J176" s="192" t="s">
        <v>107</v>
      </c>
      <c r="K176" s="189">
        <v>20</v>
      </c>
      <c r="L176" s="315">
        <v>0</v>
      </c>
      <c r="M176" s="316"/>
      <c r="N176" s="303">
        <f t="shared" ref="N176:N177" si="12">ROUND(L176*K176,2)</f>
        <v>0</v>
      </c>
      <c r="O176" s="304"/>
      <c r="P176" s="304"/>
      <c r="Q176" s="304"/>
      <c r="R176" s="229"/>
    </row>
    <row r="177" spans="1:18" ht="30" customHeight="1" x14ac:dyDescent="0.3">
      <c r="B177" s="227"/>
      <c r="C177" s="188">
        <f t="shared" si="11"/>
        <v>47</v>
      </c>
      <c r="D177" s="188"/>
      <c r="E177" s="200"/>
      <c r="F177" s="313" t="s">
        <v>417</v>
      </c>
      <c r="G177" s="314" t="s">
        <v>137</v>
      </c>
      <c r="H177" s="314" t="s">
        <v>137</v>
      </c>
      <c r="I177" s="314" t="s">
        <v>137</v>
      </c>
      <c r="J177" s="192" t="s">
        <v>112</v>
      </c>
      <c r="K177" s="189">
        <v>10</v>
      </c>
      <c r="L177" s="315">
        <v>0</v>
      </c>
      <c r="M177" s="316"/>
      <c r="N177" s="303">
        <f t="shared" si="12"/>
        <v>0</v>
      </c>
      <c r="O177" s="304"/>
      <c r="P177" s="304"/>
      <c r="Q177" s="304"/>
      <c r="R177" s="229"/>
    </row>
    <row r="178" spans="1:18" ht="24.95" customHeight="1" x14ac:dyDescent="0.35">
      <c r="A178" s="229"/>
      <c r="B178" s="251"/>
      <c r="C178" s="141"/>
      <c r="D178" s="113" t="s">
        <v>430</v>
      </c>
      <c r="E178" s="113"/>
      <c r="F178" s="113"/>
      <c r="G178" s="113"/>
      <c r="H178" s="113"/>
      <c r="I178" s="113"/>
      <c r="J178" s="113"/>
      <c r="K178" s="113"/>
      <c r="L178" s="113"/>
      <c r="M178" s="113"/>
      <c r="N178" s="305">
        <f>N194+N192+N179+N190</f>
        <v>0</v>
      </c>
      <c r="O178" s="305"/>
      <c r="P178" s="305"/>
      <c r="Q178" s="305"/>
      <c r="R178" s="229"/>
    </row>
    <row r="179" spans="1:18" ht="20.100000000000001" customHeight="1" x14ac:dyDescent="0.3">
      <c r="A179" s="229"/>
      <c r="B179" s="251"/>
      <c r="C179" s="252"/>
      <c r="D179" s="138" t="s">
        <v>431</v>
      </c>
      <c r="E179" s="138"/>
      <c r="F179" s="138"/>
      <c r="G179" s="138"/>
      <c r="H179" s="138"/>
      <c r="I179" s="138"/>
      <c r="J179" s="138"/>
      <c r="K179" s="138"/>
      <c r="L179" s="138"/>
      <c r="M179" s="138"/>
      <c r="N179" s="301">
        <f>SUM(N180:Q189)</f>
        <v>0</v>
      </c>
      <c r="O179" s="302"/>
      <c r="P179" s="302"/>
      <c r="Q179" s="302"/>
      <c r="R179" s="229"/>
    </row>
    <row r="180" spans="1:18" ht="75" customHeight="1" x14ac:dyDescent="0.3">
      <c r="A180" s="229"/>
      <c r="B180" s="249"/>
      <c r="C180" s="188">
        <f>C177+1</f>
        <v>48</v>
      </c>
      <c r="D180" s="188"/>
      <c r="E180" s="200"/>
      <c r="F180" s="306" t="s">
        <v>435</v>
      </c>
      <c r="G180" s="307" t="s">
        <v>154</v>
      </c>
      <c r="H180" s="307" t="s">
        <v>154</v>
      </c>
      <c r="I180" s="307" t="s">
        <v>154</v>
      </c>
      <c r="J180" s="192" t="s">
        <v>109</v>
      </c>
      <c r="K180" s="189">
        <v>1</v>
      </c>
      <c r="L180" s="308">
        <v>0</v>
      </c>
      <c r="M180" s="309"/>
      <c r="N180" s="303">
        <f t="shared" ref="N180" si="13">ROUND(L180*K180,2)</f>
        <v>0</v>
      </c>
      <c r="O180" s="304"/>
      <c r="P180" s="304"/>
      <c r="Q180" s="304"/>
      <c r="R180" s="229"/>
    </row>
    <row r="181" spans="1:18" ht="7.5" customHeight="1" x14ac:dyDescent="0.3">
      <c r="B181" s="240"/>
      <c r="C181" s="253"/>
      <c r="D181" s="253"/>
      <c r="E181" s="253"/>
      <c r="F181" s="253"/>
      <c r="G181" s="253"/>
      <c r="H181" s="253"/>
      <c r="I181" s="253"/>
      <c r="J181" s="253"/>
      <c r="K181" s="253"/>
      <c r="L181" s="253"/>
      <c r="M181" s="253"/>
      <c r="N181" s="253"/>
      <c r="O181" s="253"/>
      <c r="P181" s="253"/>
      <c r="Q181" s="253"/>
      <c r="R181" s="136"/>
    </row>
  </sheetData>
  <sheetProtection algorithmName="SHA-512" hashValue="oPL7a5WJbi05mN7+yk40FxEk+x2iKOPx/aH61WrMDU8XAiTeIgBXrfDTfBvcx4y2eQS9nr4imyGDmP+GzDi9kQ==" saltValue="MYKGGnUG6+3DzWSmSwSlpA==" spinCount="100000" sheet="1" selectLockedCells="1"/>
  <mergeCells count="227">
    <mergeCell ref="L164:M164"/>
    <mergeCell ref="F164:I164"/>
    <mergeCell ref="N164:Q164"/>
    <mergeCell ref="F165:I165"/>
    <mergeCell ref="N165:Q165"/>
    <mergeCell ref="F162:I162"/>
    <mergeCell ref="N162:Q162"/>
    <mergeCell ref="F160:I160"/>
    <mergeCell ref="N160:Q160"/>
    <mergeCell ref="F161:I161"/>
    <mergeCell ref="L161:M161"/>
    <mergeCell ref="N161:Q161"/>
    <mergeCell ref="F163:I163"/>
    <mergeCell ref="L163:M163"/>
    <mergeCell ref="N163:Q163"/>
    <mergeCell ref="L162:M162"/>
    <mergeCell ref="F177:I177"/>
    <mergeCell ref="N177:Q177"/>
    <mergeCell ref="F175:I175"/>
    <mergeCell ref="N175:Q175"/>
    <mergeCell ref="F176:I176"/>
    <mergeCell ref="N176:Q176"/>
    <mergeCell ref="L175:M175"/>
    <mergeCell ref="L176:M176"/>
    <mergeCell ref="L177:M177"/>
    <mergeCell ref="N173:Q173"/>
    <mergeCell ref="F174:I174"/>
    <mergeCell ref="N174:Q174"/>
    <mergeCell ref="N171:Q171"/>
    <mergeCell ref="F172:I172"/>
    <mergeCell ref="N172:Q172"/>
    <mergeCell ref="N169:Q169"/>
    <mergeCell ref="F170:I170"/>
    <mergeCell ref="L170:M170"/>
    <mergeCell ref="N170:Q170"/>
    <mergeCell ref="L172:M172"/>
    <mergeCell ref="L174:M174"/>
    <mergeCell ref="F168:I168"/>
    <mergeCell ref="N168:Q168"/>
    <mergeCell ref="F167:I167"/>
    <mergeCell ref="N167:Q167"/>
    <mergeCell ref="L168:M168"/>
    <mergeCell ref="L150:M150"/>
    <mergeCell ref="N150:Q150"/>
    <mergeCell ref="F148:I148"/>
    <mergeCell ref="N148:Q148"/>
    <mergeCell ref="F166:I166"/>
    <mergeCell ref="N166:Q166"/>
    <mergeCell ref="L167:M167"/>
    <mergeCell ref="L166:M166"/>
    <mergeCell ref="L165:M165"/>
    <mergeCell ref="F159:I159"/>
    <mergeCell ref="L159:M159"/>
    <mergeCell ref="N153:Q153"/>
    <mergeCell ref="F158:I158"/>
    <mergeCell ref="N159:Q159"/>
    <mergeCell ref="F154:I154"/>
    <mergeCell ref="L154:M154"/>
    <mergeCell ref="N154:Q154"/>
    <mergeCell ref="N158:Q158"/>
    <mergeCell ref="L160:M160"/>
    <mergeCell ref="L158:M158"/>
    <mergeCell ref="F152:I152"/>
    <mergeCell ref="L152:M152"/>
    <mergeCell ref="N152:Q152"/>
    <mergeCell ref="F150:I150"/>
    <mergeCell ref="F155:I155"/>
    <mergeCell ref="L155:M155"/>
    <mergeCell ref="N155:Q155"/>
    <mergeCell ref="N156:Q156"/>
    <mergeCell ref="N157:Q157"/>
    <mergeCell ref="F151:I151"/>
    <mergeCell ref="L151:M151"/>
    <mergeCell ref="N151:Q151"/>
    <mergeCell ref="F142:I142"/>
    <mergeCell ref="L142:M142"/>
    <mergeCell ref="N142:Q142"/>
    <mergeCell ref="F145:I145"/>
    <mergeCell ref="L145:M145"/>
    <mergeCell ref="N145:Q145"/>
    <mergeCell ref="F149:I149"/>
    <mergeCell ref="N149:Q149"/>
    <mergeCell ref="N146:Q146"/>
    <mergeCell ref="F147:I147"/>
    <mergeCell ref="N147:Q147"/>
    <mergeCell ref="L147:M147"/>
    <mergeCell ref="L148:M148"/>
    <mergeCell ref="L149:M149"/>
    <mergeCell ref="N144:Q144"/>
    <mergeCell ref="N140:Q140"/>
    <mergeCell ref="F141:I141"/>
    <mergeCell ref="L141:M141"/>
    <mergeCell ref="N141:Q141"/>
    <mergeCell ref="N131:Q131"/>
    <mergeCell ref="F132:I132"/>
    <mergeCell ref="L132:M132"/>
    <mergeCell ref="N132:Q132"/>
    <mergeCell ref="F135:I135"/>
    <mergeCell ref="L135:M135"/>
    <mergeCell ref="N135:Q135"/>
    <mergeCell ref="F134:I134"/>
    <mergeCell ref="L134:M134"/>
    <mergeCell ref="N134:Q134"/>
    <mergeCell ref="F133:I133"/>
    <mergeCell ref="L133:M133"/>
    <mergeCell ref="N133:Q133"/>
    <mergeCell ref="N136:Q136"/>
    <mergeCell ref="F137:I137"/>
    <mergeCell ref="L137:M137"/>
    <mergeCell ref="N137:Q137"/>
    <mergeCell ref="F138:I138"/>
    <mergeCell ref="L138:M138"/>
    <mergeCell ref="N138:Q138"/>
    <mergeCell ref="N119:Q119"/>
    <mergeCell ref="F120:I120"/>
    <mergeCell ref="N120:Q120"/>
    <mergeCell ref="L120:M120"/>
    <mergeCell ref="F129:I129"/>
    <mergeCell ref="N129:Q129"/>
    <mergeCell ref="F130:I130"/>
    <mergeCell ref="N130:Q130"/>
    <mergeCell ref="N125:Q125"/>
    <mergeCell ref="N126:Q126"/>
    <mergeCell ref="F127:I127"/>
    <mergeCell ref="L127:M127"/>
    <mergeCell ref="N127:Q127"/>
    <mergeCell ref="F128:I128"/>
    <mergeCell ref="L128:M128"/>
    <mergeCell ref="N128:Q128"/>
    <mergeCell ref="L129:M129"/>
    <mergeCell ref="L130:M130"/>
    <mergeCell ref="H30:J30"/>
    <mergeCell ref="M30:P30"/>
    <mergeCell ref="L35:P35"/>
    <mergeCell ref="F124:I124"/>
    <mergeCell ref="L124:M124"/>
    <mergeCell ref="N124:Q124"/>
    <mergeCell ref="F122:I122"/>
    <mergeCell ref="L122:M122"/>
    <mergeCell ref="N122:Q122"/>
    <mergeCell ref="F123:I123"/>
    <mergeCell ref="N123:Q123"/>
    <mergeCell ref="L123:M123"/>
    <mergeCell ref="F121:I121"/>
    <mergeCell ref="N121:Q121"/>
    <mergeCell ref="F116:I116"/>
    <mergeCell ref="L116:M116"/>
    <mergeCell ref="N116:Q116"/>
    <mergeCell ref="F117:I117"/>
    <mergeCell ref="N117:Q117"/>
    <mergeCell ref="L117:M117"/>
    <mergeCell ref="L118:M118"/>
    <mergeCell ref="L121:M121"/>
    <mergeCell ref="F119:I119"/>
    <mergeCell ref="L119:M119"/>
    <mergeCell ref="C100:Q100"/>
    <mergeCell ref="M106:P106"/>
    <mergeCell ref="M108:Q108"/>
    <mergeCell ref="M109:Q109"/>
    <mergeCell ref="L115:M115"/>
    <mergeCell ref="F118:I118"/>
    <mergeCell ref="N118:Q118"/>
    <mergeCell ref="H1:K1"/>
    <mergeCell ref="C2:Q2"/>
    <mergeCell ref="C75:Q75"/>
    <mergeCell ref="F77:P77"/>
    <mergeCell ref="F78:P78"/>
    <mergeCell ref="F79:P79"/>
    <mergeCell ref="M81:P81"/>
    <mergeCell ref="H31:J31"/>
    <mergeCell ref="M31:P31"/>
    <mergeCell ref="H32:J32"/>
    <mergeCell ref="M32:P32"/>
    <mergeCell ref="H33:J33"/>
    <mergeCell ref="M33:P33"/>
    <mergeCell ref="O10:P10"/>
    <mergeCell ref="O12:P12"/>
    <mergeCell ref="O13:P13"/>
    <mergeCell ref="O15:P15"/>
    <mergeCell ref="N88:Q88"/>
    <mergeCell ref="N89:Q89"/>
    <mergeCell ref="F111:I111"/>
    <mergeCell ref="L111:M111"/>
    <mergeCell ref="N111:Q111"/>
    <mergeCell ref="S2:AC2"/>
    <mergeCell ref="C4:Q4"/>
    <mergeCell ref="F6:P6"/>
    <mergeCell ref="F7:P7"/>
    <mergeCell ref="M25:P25"/>
    <mergeCell ref="M27:P27"/>
    <mergeCell ref="H29:J29"/>
    <mergeCell ref="M29:P29"/>
    <mergeCell ref="E16:L16"/>
    <mergeCell ref="O16:P16"/>
    <mergeCell ref="O18:P18"/>
    <mergeCell ref="O19:P19"/>
    <mergeCell ref="O21:P21"/>
    <mergeCell ref="O22:P22"/>
    <mergeCell ref="F8:P8"/>
    <mergeCell ref="F10:L10"/>
    <mergeCell ref="N90:Q90"/>
    <mergeCell ref="N91:Q91"/>
    <mergeCell ref="L94:Q94"/>
    <mergeCell ref="M83:Q83"/>
    <mergeCell ref="N178:Q178"/>
    <mergeCell ref="N179:Q179"/>
    <mergeCell ref="F180:I180"/>
    <mergeCell ref="L180:M180"/>
    <mergeCell ref="N180:Q180"/>
    <mergeCell ref="N92:Q92"/>
    <mergeCell ref="F139:I139"/>
    <mergeCell ref="L139:M139"/>
    <mergeCell ref="N139:Q139"/>
    <mergeCell ref="F143:I143"/>
    <mergeCell ref="L143:M143"/>
    <mergeCell ref="N143:Q143"/>
    <mergeCell ref="N112:Q112"/>
    <mergeCell ref="N113:Q113"/>
    <mergeCell ref="N114:Q114"/>
    <mergeCell ref="F115:I115"/>
    <mergeCell ref="N115:Q115"/>
    <mergeCell ref="F104:P104"/>
    <mergeCell ref="F102:P102"/>
    <mergeCell ref="F103:P103"/>
    <mergeCell ref="M84:Q84"/>
    <mergeCell ref="C86:G86"/>
    <mergeCell ref="N86:Q86"/>
  </mergeCells>
  <hyperlinks>
    <hyperlink ref="F1:G1" location="C2" tooltip="Krycí list rozpočtu" display="1) Krycí list rozpočtu" xr:uid="{00000000-0004-0000-0400-000000000000}"/>
    <hyperlink ref="H1:K1" location="'SO04'!C93" tooltip="Rekapitulace rozpočtu" display="2) Rekapitulace rozpočtu" xr:uid="{00000000-0004-0000-0400-000001000000}"/>
    <hyperlink ref="L1" location="'SO04'!C115" tooltip="Rozpočet" display="3) Rozpočet" xr:uid="{00000000-0004-0000-0400-000002000000}"/>
    <hyperlink ref="S1:T1" location="'Rekapitulace stavby'!C2" tooltip="Rekapitulace stavby" display="Rekapitulace stavby" xr:uid="{00000000-0004-0000-0400-000003000000}"/>
    <hyperlink ref="F1" location="'SO04'!C4" tooltip="Krycí list rozpočtu" display="1) Krycí list rozpočtu" xr:uid="{36ADA929-3C29-4768-87BA-4E003438A9B6}"/>
    <hyperlink ref="S1" location="Rekapitulace!C4" tooltip="Rekapitulace stavby" display="Rekapitulace stavby" xr:uid="{AB4458BC-4F47-4A2E-B324-AE03F08D2C1C}"/>
  </hyperlinks>
  <pageMargins left="0.59027779102325439" right="0.59027779102325439" top="0.59027779102325439" bottom="0.59027779102325439" header="0" footer="0"/>
  <pageSetup paperSize="9" fitToWidth="2" fitToHeight="9" orientation="landscape" blackAndWhite="1" r:id="rId1"/>
  <headerFooter alignWithMargins="0"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6">
    <pageSetUpPr fitToPage="1"/>
  </sheetPr>
  <dimension ref="A1:BL168"/>
  <sheetViews>
    <sheetView showGridLines="0" zoomScale="115" zoomScaleNormal="115" workbookViewId="0">
      <pane ySplit="1" topLeftCell="A2" activePane="bottomLeft" state="frozenSplit"/>
      <selection activeCell="F151" sqref="F151:I151"/>
      <selection pane="bottomLeft" activeCell="O10" sqref="O10:P10"/>
    </sheetView>
  </sheetViews>
  <sheetFormatPr defaultColWidth="10.5" defaultRowHeight="14.25" customHeight="1" x14ac:dyDescent="0.3"/>
  <cols>
    <col min="1" max="1" width="8.33203125" style="155" customWidth="1"/>
    <col min="2" max="2" width="1.6640625" style="155" customWidth="1"/>
    <col min="3" max="3" width="4.1640625" style="155" customWidth="1"/>
    <col min="4" max="4" width="4.33203125" style="155" customWidth="1"/>
    <col min="5" max="5" width="17.1640625" style="155" customWidth="1"/>
    <col min="6" max="7" width="11.1640625" style="155" customWidth="1"/>
    <col min="8" max="8" width="12.5" style="155" customWidth="1"/>
    <col min="9" max="9" width="7" style="155" customWidth="1"/>
    <col min="10" max="10" width="5.1640625" style="155" customWidth="1"/>
    <col min="11" max="11" width="11.5" style="155" customWidth="1"/>
    <col min="12" max="12" width="12" style="155" customWidth="1"/>
    <col min="13" max="14" width="6" style="155" customWidth="1"/>
    <col min="15" max="15" width="2" style="155" customWidth="1"/>
    <col min="16" max="16" width="12.5" style="155" customWidth="1"/>
    <col min="17" max="17" width="4.1640625" style="155" customWidth="1"/>
    <col min="18" max="18" width="1.6640625" style="155" customWidth="1"/>
    <col min="19" max="19" width="8.1640625" style="155" customWidth="1"/>
    <col min="20" max="20" width="29.6640625" style="155" hidden="1" customWidth="1"/>
    <col min="21" max="21" width="16.33203125" style="155" hidden="1" customWidth="1"/>
    <col min="22" max="22" width="12.33203125" style="155" hidden="1" customWidth="1"/>
    <col min="23" max="23" width="16.33203125" style="155" hidden="1" customWidth="1"/>
    <col min="24" max="24" width="12.1640625" style="155" hidden="1" customWidth="1"/>
    <col min="25" max="25" width="15" style="155" hidden="1" customWidth="1"/>
    <col min="26" max="26" width="11" style="155" hidden="1" customWidth="1"/>
    <col min="27" max="27" width="15" style="155" hidden="1" customWidth="1"/>
    <col min="28" max="28" width="16.33203125" style="155" hidden="1" customWidth="1"/>
    <col min="29" max="29" width="11" style="155" customWidth="1"/>
    <col min="30" max="30" width="15" style="155" customWidth="1"/>
    <col min="31" max="31" width="16.33203125" style="155" customWidth="1"/>
    <col min="32" max="41" width="10.5" style="155" customWidth="1"/>
    <col min="42" max="42" width="10.5" style="155" hidden="1" customWidth="1"/>
    <col min="43" max="43" width="15.83203125" style="155" hidden="1" customWidth="1"/>
    <col min="44" max="53" width="10.5" style="155" hidden="1" customWidth="1"/>
    <col min="54" max="54" width="6.5" style="155" hidden="1" customWidth="1"/>
    <col min="55" max="55" width="11.33203125" style="155" hidden="1" customWidth="1"/>
    <col min="56" max="56" width="5.83203125" style="155" hidden="1" customWidth="1"/>
    <col min="57" max="57" width="8" style="155" hidden="1" customWidth="1"/>
    <col min="58" max="58" width="9.1640625" style="155" hidden="1" customWidth="1"/>
    <col min="59" max="59" width="10.33203125" style="155" hidden="1" customWidth="1"/>
    <col min="60" max="60" width="9.6640625" style="155" hidden="1" customWidth="1"/>
    <col min="61" max="61" width="12.5" style="155" hidden="1" customWidth="1"/>
    <col min="62" max="62" width="11.6640625" style="155" hidden="1" customWidth="1"/>
    <col min="63" max="63" width="16.6640625" style="155" hidden="1" customWidth="1"/>
    <col min="64" max="64" width="6.6640625" style="155" hidden="1" customWidth="1"/>
    <col min="65" max="74" width="0" style="155" hidden="1" customWidth="1"/>
    <col min="75" max="16384" width="10.5" style="155"/>
  </cols>
  <sheetData>
    <row r="1" spans="2:46" s="5" customFormat="1" ht="22.5" customHeight="1" x14ac:dyDescent="0.3">
      <c r="B1" s="2"/>
      <c r="C1" s="2"/>
      <c r="D1" s="3" t="s">
        <v>0</v>
      </c>
      <c r="E1" s="2"/>
      <c r="F1" s="4" t="s">
        <v>116</v>
      </c>
      <c r="G1" s="4"/>
      <c r="H1" s="328" t="s">
        <v>117</v>
      </c>
      <c r="I1" s="328"/>
      <c r="J1" s="328"/>
      <c r="K1" s="328"/>
      <c r="L1" s="4" t="s">
        <v>118</v>
      </c>
      <c r="M1" s="2"/>
      <c r="N1" s="2"/>
      <c r="O1" s="3" t="s">
        <v>80</v>
      </c>
      <c r="P1" s="2"/>
      <c r="Q1" s="2"/>
      <c r="R1" s="2"/>
      <c r="S1" s="4" t="s">
        <v>119</v>
      </c>
      <c r="T1" s="4"/>
    </row>
    <row r="2" spans="2:46" ht="37.5" customHeight="1" x14ac:dyDescent="0.3">
      <c r="C2" s="32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S2" s="269" t="s">
        <v>3</v>
      </c>
      <c r="T2" s="270"/>
      <c r="U2" s="270"/>
      <c r="V2" s="270"/>
      <c r="W2" s="270"/>
      <c r="X2" s="270"/>
      <c r="Y2" s="270"/>
      <c r="Z2" s="270"/>
      <c r="AA2" s="270"/>
      <c r="AB2" s="270"/>
      <c r="AC2" s="270"/>
      <c r="AT2" s="155" t="s">
        <v>71</v>
      </c>
    </row>
    <row r="3" spans="2:46" ht="7.5" customHeight="1" x14ac:dyDescent="0.3"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10"/>
      <c r="AT3" s="155" t="s">
        <v>70</v>
      </c>
    </row>
    <row r="4" spans="2:46" ht="37.5" customHeight="1" x14ac:dyDescent="0.3">
      <c r="B4" s="11"/>
      <c r="C4" s="291" t="s">
        <v>81</v>
      </c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270"/>
      <c r="Q4" s="270"/>
      <c r="R4" s="12"/>
      <c r="T4" s="13" t="s">
        <v>8</v>
      </c>
      <c r="AT4" s="155" t="s">
        <v>2</v>
      </c>
    </row>
    <row r="5" spans="2:46" ht="7.5" customHeight="1" x14ac:dyDescent="0.3">
      <c r="B5" s="11"/>
      <c r="R5" s="12"/>
    </row>
    <row r="6" spans="2:46" ht="26.25" customHeight="1" x14ac:dyDescent="0.3">
      <c r="B6" s="11"/>
      <c r="D6" s="18" t="s">
        <v>12</v>
      </c>
      <c r="F6" s="321" t="str">
        <f>Rekapitulace!$K$6</f>
        <v>Instalace FVE pro vlastní spotřebu elektřiny ve společnosti ČEPRO, a.s. v areálu Hněvice</v>
      </c>
      <c r="G6" s="270"/>
      <c r="H6" s="270"/>
      <c r="I6" s="270"/>
      <c r="J6" s="270"/>
      <c r="K6" s="270"/>
      <c r="L6" s="270"/>
      <c r="M6" s="270"/>
      <c r="N6" s="270"/>
      <c r="O6" s="270"/>
      <c r="P6" s="270"/>
      <c r="R6" s="12"/>
    </row>
    <row r="7" spans="2:46" ht="26.25" customHeight="1" x14ac:dyDescent="0.3">
      <c r="B7" s="11"/>
      <c r="D7" s="18" t="s">
        <v>82</v>
      </c>
      <c r="F7" s="321" t="str">
        <f>Rekapitulace!J92</f>
        <v>SO 05 - Instalace FVE 5 o výkonu 43,52 kWp na střeše budovy "831 - Sklad"</v>
      </c>
      <c r="G7" s="270"/>
      <c r="H7" s="270"/>
      <c r="I7" s="270"/>
      <c r="J7" s="270"/>
      <c r="K7" s="270"/>
      <c r="L7" s="270"/>
      <c r="M7" s="270"/>
      <c r="N7" s="270"/>
      <c r="O7" s="270"/>
      <c r="P7" s="270"/>
      <c r="R7" s="12"/>
    </row>
    <row r="8" spans="2:46" s="154" customFormat="1" ht="33.75" customHeight="1" x14ac:dyDescent="0.3">
      <c r="B8" s="21"/>
      <c r="D8" s="17" t="s">
        <v>83</v>
      </c>
      <c r="F8" s="288" t="s">
        <v>333</v>
      </c>
      <c r="G8" s="267"/>
      <c r="H8" s="267"/>
      <c r="I8" s="267"/>
      <c r="J8" s="267"/>
      <c r="K8" s="267"/>
      <c r="L8" s="267"/>
      <c r="M8" s="267"/>
      <c r="N8" s="267"/>
      <c r="O8" s="267"/>
      <c r="P8" s="267"/>
      <c r="R8" s="22"/>
    </row>
    <row r="9" spans="2:46" s="154" customFormat="1" ht="15" customHeight="1" x14ac:dyDescent="0.3">
      <c r="B9" s="21"/>
      <c r="D9" s="18" t="s">
        <v>13</v>
      </c>
      <c r="F9" s="156"/>
      <c r="M9" s="18" t="s">
        <v>14</v>
      </c>
      <c r="O9" s="156"/>
      <c r="R9" s="22"/>
    </row>
    <row r="10" spans="2:46" s="154" customFormat="1" ht="15" customHeight="1" x14ac:dyDescent="0.3">
      <c r="B10" s="21"/>
      <c r="D10" s="18" t="s">
        <v>15</v>
      </c>
      <c r="F10" s="287" t="str">
        <f>Rekapitulace!L80</f>
        <v>Areál skladu ČEPRO, a.s. - Hněvice 62, 411 08 Štětí, Hněvice</v>
      </c>
      <c r="G10" s="287"/>
      <c r="H10" s="287"/>
      <c r="I10" s="287"/>
      <c r="J10" s="287"/>
      <c r="K10" s="287"/>
      <c r="L10" s="287"/>
      <c r="M10" s="18" t="s">
        <v>16</v>
      </c>
      <c r="O10" s="322">
        <f>Rekapitulace!$AN$8</f>
        <v>44105</v>
      </c>
      <c r="P10" s="322"/>
      <c r="R10" s="22"/>
    </row>
    <row r="11" spans="2:46" s="154" customFormat="1" ht="12" customHeight="1" x14ac:dyDescent="0.3">
      <c r="B11" s="21"/>
      <c r="R11" s="22"/>
    </row>
    <row r="12" spans="2:46" s="154" customFormat="1" ht="15" customHeight="1" x14ac:dyDescent="0.3">
      <c r="B12" s="21"/>
      <c r="D12" s="18" t="s">
        <v>17</v>
      </c>
      <c r="M12" s="18" t="s">
        <v>18</v>
      </c>
      <c r="O12" s="287">
        <f>IF(Rekapitulace!$AN$10="","",Rekapitulace!$AN$10)</f>
        <v>60193531</v>
      </c>
      <c r="P12" s="267"/>
      <c r="R12" s="22"/>
    </row>
    <row r="13" spans="2:46" s="154" customFormat="1" ht="18.75" customHeight="1" x14ac:dyDescent="0.3">
      <c r="B13" s="21"/>
      <c r="E13" s="156" t="str">
        <f>IF(Rekapitulace!$E$11="","",Rekapitulace!$E$11)</f>
        <v>ČEPRO, a.s., Dělnická 213/12, Holešovice, 170 00 Praha 7</v>
      </c>
      <c r="M13" s="18" t="s">
        <v>19</v>
      </c>
      <c r="O13" s="287" t="str">
        <f>IF(Rekapitulace!$AN$11="","",Rekapitulace!$AN$11)</f>
        <v>CZ60193531</v>
      </c>
      <c r="P13" s="267"/>
      <c r="R13" s="22"/>
    </row>
    <row r="14" spans="2:46" s="154" customFormat="1" ht="7.5" customHeight="1" x14ac:dyDescent="0.3">
      <c r="B14" s="21"/>
      <c r="R14" s="22"/>
    </row>
    <row r="15" spans="2:46" s="154" customFormat="1" ht="15" customHeight="1" x14ac:dyDescent="0.3">
      <c r="B15" s="21"/>
      <c r="D15" s="18" t="s">
        <v>20</v>
      </c>
      <c r="M15" s="18" t="s">
        <v>18</v>
      </c>
      <c r="O15" s="318" t="str">
        <f>IF(Rekapitulace!$AN$13="","",Rekapitulace!$AN$13)</f>
        <v>Vyplň údaj</v>
      </c>
      <c r="P15" s="265"/>
      <c r="R15" s="22"/>
    </row>
    <row r="16" spans="2:46" s="154" customFormat="1" ht="18.75" customHeight="1" x14ac:dyDescent="0.3">
      <c r="B16" s="21"/>
      <c r="E16" s="318" t="str">
        <f>IF(Rekapitulace!$E$14="","",Rekapitulace!$E$14)</f>
        <v>Vyplň údaj</v>
      </c>
      <c r="F16" s="265"/>
      <c r="G16" s="265"/>
      <c r="H16" s="265"/>
      <c r="I16" s="265"/>
      <c r="J16" s="265"/>
      <c r="K16" s="265"/>
      <c r="L16" s="265"/>
      <c r="M16" s="18" t="s">
        <v>19</v>
      </c>
      <c r="O16" s="318" t="str">
        <f>IF(Rekapitulace!$AN$14="","",Rekapitulace!$AN$14)</f>
        <v>Vyplň údaj</v>
      </c>
      <c r="P16" s="265"/>
      <c r="R16" s="22"/>
    </row>
    <row r="17" spans="2:18" s="154" customFormat="1" ht="7.5" customHeight="1" x14ac:dyDescent="0.3">
      <c r="B17" s="21"/>
      <c r="R17" s="22"/>
    </row>
    <row r="18" spans="2:18" s="154" customFormat="1" ht="15" customHeight="1" x14ac:dyDescent="0.3">
      <c r="B18" s="21"/>
      <c r="D18" s="18" t="s">
        <v>22</v>
      </c>
      <c r="M18" s="18" t="s">
        <v>18</v>
      </c>
      <c r="O18" s="287" t="str">
        <f>IF(Rekapitulace!$AN$16="","",Rekapitulace!$AN$16)</f>
        <v>04083351</v>
      </c>
      <c r="P18" s="267"/>
      <c r="R18" s="22"/>
    </row>
    <row r="19" spans="2:18" s="154" customFormat="1" ht="18.75" customHeight="1" x14ac:dyDescent="0.3">
      <c r="B19" s="21"/>
      <c r="E19" s="156" t="str">
        <f>IF(Rekapitulace!$E$17="","",Rekapitulace!$E$17)</f>
        <v>YOUNG4ENERGY s.r.o.</v>
      </c>
      <c r="M19" s="18" t="s">
        <v>19</v>
      </c>
      <c r="O19" s="287" t="str">
        <f>IF(Rekapitulace!$AN$17="","",Rekapitulace!$AN$17)</f>
        <v>CZ04083351</v>
      </c>
      <c r="P19" s="267"/>
      <c r="R19" s="22"/>
    </row>
    <row r="20" spans="2:18" s="154" customFormat="1" ht="7.5" customHeight="1" x14ac:dyDescent="0.3">
      <c r="B20" s="21"/>
      <c r="R20" s="22"/>
    </row>
    <row r="21" spans="2:18" s="154" customFormat="1" ht="15" customHeight="1" x14ac:dyDescent="0.3">
      <c r="B21" s="21"/>
      <c r="D21" s="18" t="s">
        <v>23</v>
      </c>
      <c r="M21" s="18" t="s">
        <v>18</v>
      </c>
      <c r="O21" s="287" t="str">
        <f>IF(Rekapitulace!$AN$19="","",Rekapitulace!$AN$19)</f>
        <v>04083351</v>
      </c>
      <c r="P21" s="267"/>
      <c r="R21" s="22"/>
    </row>
    <row r="22" spans="2:18" s="154" customFormat="1" ht="18.75" customHeight="1" x14ac:dyDescent="0.3">
      <c r="B22" s="21"/>
      <c r="E22" s="156" t="str">
        <f>IF(Rekapitulace!$E$20="","",Rekapitulace!$E$20)</f>
        <v>YOUNG4ENERGY s.r.o.</v>
      </c>
      <c r="M22" s="18" t="s">
        <v>19</v>
      </c>
      <c r="O22" s="287" t="str">
        <f>IF(Rekapitulace!$AN$20="","",Rekapitulace!$AN$20)</f>
        <v>CZ04083351</v>
      </c>
      <c r="P22" s="267"/>
      <c r="R22" s="22"/>
    </row>
    <row r="23" spans="2:18" s="154" customFormat="1" ht="7.5" customHeight="1" x14ac:dyDescent="0.3">
      <c r="B23" s="21"/>
      <c r="R23" s="22"/>
    </row>
    <row r="24" spans="2:18" s="154" customFormat="1" ht="7.5" customHeight="1" x14ac:dyDescent="0.3">
      <c r="B24" s="21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R24" s="22"/>
    </row>
    <row r="25" spans="2:18" s="154" customFormat="1" ht="15" customHeight="1" x14ac:dyDescent="0.3">
      <c r="B25" s="21"/>
      <c r="D25" s="76" t="s">
        <v>84</v>
      </c>
      <c r="M25" s="298">
        <f>$N$88</f>
        <v>0</v>
      </c>
      <c r="N25" s="267"/>
      <c r="O25" s="267"/>
      <c r="P25" s="267"/>
      <c r="R25" s="22"/>
    </row>
    <row r="26" spans="2:18" s="154" customFormat="1" ht="7.5" customHeight="1" x14ac:dyDescent="0.3">
      <c r="B26" s="21"/>
      <c r="R26" s="22"/>
    </row>
    <row r="27" spans="2:18" s="154" customFormat="1" ht="26.25" customHeight="1" x14ac:dyDescent="0.3">
      <c r="B27" s="21"/>
      <c r="D27" s="96" t="s">
        <v>26</v>
      </c>
      <c r="M27" s="319">
        <f>ROUND($M$25,2)</f>
        <v>0</v>
      </c>
      <c r="N27" s="267"/>
      <c r="O27" s="267"/>
      <c r="P27" s="267"/>
      <c r="R27" s="22"/>
    </row>
    <row r="28" spans="2:18" s="154" customFormat="1" ht="7.5" customHeight="1" x14ac:dyDescent="0.3">
      <c r="B28" s="21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R28" s="22"/>
    </row>
    <row r="29" spans="2:18" s="154" customFormat="1" ht="15" customHeight="1" x14ac:dyDescent="0.3">
      <c r="B29" s="21"/>
      <c r="D29" s="152" t="s">
        <v>27</v>
      </c>
      <c r="E29" s="152" t="s">
        <v>28</v>
      </c>
      <c r="F29" s="153">
        <v>0.21</v>
      </c>
      <c r="G29" s="97" t="s">
        <v>29</v>
      </c>
      <c r="H29" s="317">
        <f>M27</f>
        <v>0</v>
      </c>
      <c r="I29" s="267"/>
      <c r="J29" s="267"/>
      <c r="M29" s="317">
        <f>(H29)*$F$29</f>
        <v>0</v>
      </c>
      <c r="N29" s="267"/>
      <c r="O29" s="267"/>
      <c r="P29" s="267"/>
      <c r="R29" s="22"/>
    </row>
    <row r="30" spans="2:18" s="154" customFormat="1" ht="15" customHeight="1" x14ac:dyDescent="0.3">
      <c r="B30" s="21"/>
      <c r="E30" s="152" t="s">
        <v>30</v>
      </c>
      <c r="F30" s="153">
        <v>0.15</v>
      </c>
      <c r="G30" s="97" t="s">
        <v>29</v>
      </c>
      <c r="H30" s="317">
        <v>0</v>
      </c>
      <c r="I30" s="267"/>
      <c r="J30" s="267"/>
      <c r="M30" s="317">
        <v>0</v>
      </c>
      <c r="N30" s="267"/>
      <c r="O30" s="267"/>
      <c r="P30" s="267"/>
      <c r="R30" s="22"/>
    </row>
    <row r="31" spans="2:18" s="154" customFormat="1" ht="15" hidden="1" customHeight="1" x14ac:dyDescent="0.3">
      <c r="B31" s="21"/>
      <c r="E31" s="152" t="s">
        <v>31</v>
      </c>
      <c r="F31" s="153">
        <v>0.21</v>
      </c>
      <c r="G31" s="97" t="s">
        <v>29</v>
      </c>
      <c r="H31" s="317" t="e">
        <f>(SUM($BG$93:$BG$93)+SUM($BG$112:$BG$163))</f>
        <v>#REF!</v>
      </c>
      <c r="I31" s="267"/>
      <c r="J31" s="267"/>
      <c r="M31" s="317">
        <v>0</v>
      </c>
      <c r="N31" s="267"/>
      <c r="O31" s="267"/>
      <c r="P31" s="267"/>
      <c r="R31" s="22"/>
    </row>
    <row r="32" spans="2:18" s="154" customFormat="1" ht="15" hidden="1" customHeight="1" x14ac:dyDescent="0.3">
      <c r="B32" s="21"/>
      <c r="E32" s="152" t="s">
        <v>32</v>
      </c>
      <c r="F32" s="153">
        <v>0.15</v>
      </c>
      <c r="G32" s="97" t="s">
        <v>29</v>
      </c>
      <c r="H32" s="317" t="e">
        <f>(SUM($BH$93:$BH$93)+SUM($BH$112:$BH$163))</f>
        <v>#REF!</v>
      </c>
      <c r="I32" s="267"/>
      <c r="J32" s="267"/>
      <c r="M32" s="317">
        <v>0</v>
      </c>
      <c r="N32" s="267"/>
      <c r="O32" s="267"/>
      <c r="P32" s="267"/>
      <c r="R32" s="22"/>
    </row>
    <row r="33" spans="2:18" s="154" customFormat="1" ht="15" hidden="1" customHeight="1" x14ac:dyDescent="0.3">
      <c r="B33" s="21"/>
      <c r="E33" s="152" t="s">
        <v>33</v>
      </c>
      <c r="F33" s="153">
        <v>0</v>
      </c>
      <c r="G33" s="97" t="s">
        <v>29</v>
      </c>
      <c r="H33" s="317" t="e">
        <f>(SUM($BI$93:$BI$93)+SUM($BI$112:$BI$163))</f>
        <v>#REF!</v>
      </c>
      <c r="I33" s="267"/>
      <c r="J33" s="267"/>
      <c r="M33" s="317">
        <v>0</v>
      </c>
      <c r="N33" s="267"/>
      <c r="O33" s="267"/>
      <c r="P33" s="267"/>
      <c r="R33" s="22"/>
    </row>
    <row r="34" spans="2:18" s="154" customFormat="1" ht="7.5" customHeight="1" x14ac:dyDescent="0.3">
      <c r="B34" s="21"/>
      <c r="R34" s="22"/>
    </row>
    <row r="35" spans="2:18" s="154" customFormat="1" ht="26.25" customHeight="1" x14ac:dyDescent="0.3">
      <c r="B35" s="21"/>
      <c r="C35" s="160"/>
      <c r="D35" s="31" t="s">
        <v>34</v>
      </c>
      <c r="E35" s="157"/>
      <c r="F35" s="157"/>
      <c r="G35" s="98" t="s">
        <v>35</v>
      </c>
      <c r="H35" s="33" t="s">
        <v>36</v>
      </c>
      <c r="I35" s="157"/>
      <c r="J35" s="157"/>
      <c r="K35" s="157"/>
      <c r="L35" s="290">
        <f>ROUND(SUM($M$27:$M$33),2)</f>
        <v>0</v>
      </c>
      <c r="M35" s="274"/>
      <c r="N35" s="274"/>
      <c r="O35" s="274"/>
      <c r="P35" s="276"/>
      <c r="Q35" s="160"/>
      <c r="R35" s="22"/>
    </row>
    <row r="36" spans="2:18" s="154" customFormat="1" ht="15" customHeight="1" x14ac:dyDescent="0.3">
      <c r="B36" s="21"/>
      <c r="R36" s="22"/>
    </row>
    <row r="37" spans="2:18" s="154" customFormat="1" ht="15" customHeight="1" x14ac:dyDescent="0.3">
      <c r="B37" s="21"/>
      <c r="R37" s="22"/>
    </row>
    <row r="38" spans="2:18" ht="14.25" customHeight="1" x14ac:dyDescent="0.3">
      <c r="B38" s="11"/>
      <c r="R38" s="12"/>
    </row>
    <row r="39" spans="2:18" ht="14.25" customHeight="1" x14ac:dyDescent="0.3">
      <c r="B39" s="11"/>
      <c r="R39" s="12"/>
    </row>
    <row r="40" spans="2:18" ht="14.25" customHeight="1" x14ac:dyDescent="0.3">
      <c r="B40" s="11"/>
      <c r="R40" s="12"/>
    </row>
    <row r="41" spans="2:18" ht="14.25" customHeight="1" x14ac:dyDescent="0.3">
      <c r="B41" s="11"/>
      <c r="R41" s="12"/>
    </row>
    <row r="42" spans="2:18" ht="14.25" customHeight="1" x14ac:dyDescent="0.3">
      <c r="B42" s="11"/>
      <c r="R42" s="12"/>
    </row>
    <row r="43" spans="2:18" ht="14.25" customHeight="1" x14ac:dyDescent="0.3">
      <c r="B43" s="11"/>
      <c r="R43" s="12"/>
    </row>
    <row r="44" spans="2:18" ht="14.25" customHeight="1" x14ac:dyDescent="0.3">
      <c r="B44" s="11"/>
      <c r="R44" s="12"/>
    </row>
    <row r="45" spans="2:18" ht="14.25" customHeight="1" x14ac:dyDescent="0.3">
      <c r="B45" s="11"/>
      <c r="R45" s="12"/>
    </row>
    <row r="46" spans="2:18" ht="14.25" customHeight="1" x14ac:dyDescent="0.3">
      <c r="B46" s="11"/>
      <c r="R46" s="12"/>
    </row>
    <row r="47" spans="2:18" ht="14.25" customHeight="1" x14ac:dyDescent="0.3">
      <c r="B47" s="11"/>
      <c r="R47" s="12"/>
    </row>
    <row r="48" spans="2:18" ht="14.25" customHeight="1" x14ac:dyDescent="0.3">
      <c r="B48" s="11"/>
      <c r="R48" s="12"/>
    </row>
    <row r="49" spans="2:18" s="154" customFormat="1" ht="15.75" customHeight="1" x14ac:dyDescent="0.3">
      <c r="B49" s="21"/>
      <c r="D49" s="34" t="s">
        <v>37</v>
      </c>
      <c r="E49" s="35"/>
      <c r="F49" s="35"/>
      <c r="G49" s="35"/>
      <c r="H49" s="36"/>
      <c r="J49" s="34" t="s">
        <v>38</v>
      </c>
      <c r="K49" s="35"/>
      <c r="L49" s="35"/>
      <c r="M49" s="35"/>
      <c r="N49" s="35"/>
      <c r="O49" s="35"/>
      <c r="P49" s="36"/>
      <c r="R49" s="22"/>
    </row>
    <row r="50" spans="2:18" ht="14.25" customHeight="1" x14ac:dyDescent="0.3">
      <c r="B50" s="11"/>
      <c r="D50" s="37"/>
      <c r="H50" s="38"/>
      <c r="J50" s="37"/>
      <c r="P50" s="38"/>
      <c r="R50" s="12"/>
    </row>
    <row r="51" spans="2:18" ht="14.25" customHeight="1" x14ac:dyDescent="0.3">
      <c r="B51" s="11"/>
      <c r="D51" s="37"/>
      <c r="H51" s="38"/>
      <c r="J51" s="37"/>
      <c r="P51" s="38"/>
      <c r="R51" s="12"/>
    </row>
    <row r="52" spans="2:18" ht="14.25" customHeight="1" x14ac:dyDescent="0.3">
      <c r="B52" s="11"/>
      <c r="D52" s="37"/>
      <c r="H52" s="38"/>
      <c r="J52" s="37"/>
      <c r="P52" s="38"/>
      <c r="R52" s="12"/>
    </row>
    <row r="53" spans="2:18" ht="14.25" customHeight="1" x14ac:dyDescent="0.3">
      <c r="B53" s="11"/>
      <c r="D53" s="37"/>
      <c r="H53" s="38"/>
      <c r="J53" s="37"/>
      <c r="P53" s="38"/>
      <c r="R53" s="12"/>
    </row>
    <row r="54" spans="2:18" ht="14.25" customHeight="1" x14ac:dyDescent="0.3">
      <c r="B54" s="11"/>
      <c r="D54" s="37"/>
      <c r="H54" s="38"/>
      <c r="J54" s="37"/>
      <c r="P54" s="38"/>
      <c r="R54" s="12"/>
    </row>
    <row r="55" spans="2:18" ht="14.25" customHeight="1" x14ac:dyDescent="0.3">
      <c r="B55" s="11"/>
      <c r="D55" s="37"/>
      <c r="H55" s="38"/>
      <c r="J55" s="37"/>
      <c r="P55" s="38"/>
      <c r="R55" s="12"/>
    </row>
    <row r="56" spans="2:18" ht="14.25" customHeight="1" x14ac:dyDescent="0.3">
      <c r="B56" s="11"/>
      <c r="D56" s="37"/>
      <c r="H56" s="38"/>
      <c r="J56" s="37"/>
      <c r="P56" s="38"/>
      <c r="R56" s="12"/>
    </row>
    <row r="57" spans="2:18" ht="14.25" customHeight="1" x14ac:dyDescent="0.3">
      <c r="B57" s="11"/>
      <c r="D57" s="37"/>
      <c r="H57" s="38"/>
      <c r="J57" s="37"/>
      <c r="P57" s="38"/>
      <c r="R57" s="12"/>
    </row>
    <row r="58" spans="2:18" s="154" customFormat="1" ht="15.75" customHeight="1" x14ac:dyDescent="0.3">
      <c r="B58" s="21"/>
      <c r="D58" s="39" t="s">
        <v>39</v>
      </c>
      <c r="E58" s="40"/>
      <c r="F58" s="40"/>
      <c r="G58" s="41" t="s">
        <v>40</v>
      </c>
      <c r="H58" s="42"/>
      <c r="J58" s="39" t="s">
        <v>39</v>
      </c>
      <c r="K58" s="40"/>
      <c r="L58" s="40"/>
      <c r="M58" s="40"/>
      <c r="N58" s="41" t="s">
        <v>40</v>
      </c>
      <c r="O58" s="40"/>
      <c r="P58" s="42"/>
      <c r="R58" s="22"/>
    </row>
    <row r="59" spans="2:18" ht="14.25" customHeight="1" x14ac:dyDescent="0.3">
      <c r="B59" s="11"/>
      <c r="R59" s="12"/>
    </row>
    <row r="60" spans="2:18" s="154" customFormat="1" ht="15.75" customHeight="1" x14ac:dyDescent="0.3">
      <c r="B60" s="21"/>
      <c r="D60" s="34" t="s">
        <v>41</v>
      </c>
      <c r="E60" s="35"/>
      <c r="F60" s="35"/>
      <c r="G60" s="35"/>
      <c r="H60" s="36"/>
      <c r="J60" s="34" t="s">
        <v>42</v>
      </c>
      <c r="K60" s="35"/>
      <c r="L60" s="35"/>
      <c r="M60" s="35"/>
      <c r="N60" s="35"/>
      <c r="O60" s="35"/>
      <c r="P60" s="36"/>
      <c r="R60" s="22"/>
    </row>
    <row r="61" spans="2:18" ht="14.25" customHeight="1" x14ac:dyDescent="0.3">
      <c r="B61" s="11"/>
      <c r="D61" s="37"/>
      <c r="H61" s="38"/>
      <c r="J61" s="37"/>
      <c r="P61" s="38"/>
      <c r="R61" s="12"/>
    </row>
    <row r="62" spans="2:18" ht="14.25" customHeight="1" x14ac:dyDescent="0.3">
      <c r="B62" s="11"/>
      <c r="D62" s="37"/>
      <c r="H62" s="38"/>
      <c r="J62" s="37"/>
      <c r="P62" s="38"/>
      <c r="R62" s="12"/>
    </row>
    <row r="63" spans="2:18" ht="14.25" customHeight="1" x14ac:dyDescent="0.3">
      <c r="B63" s="11"/>
      <c r="D63" s="37"/>
      <c r="H63" s="38"/>
      <c r="J63" s="37"/>
      <c r="P63" s="38"/>
      <c r="R63" s="12"/>
    </row>
    <row r="64" spans="2:18" ht="14.25" customHeight="1" x14ac:dyDescent="0.3">
      <c r="B64" s="11"/>
      <c r="D64" s="37"/>
      <c r="H64" s="38"/>
      <c r="J64" s="37"/>
      <c r="P64" s="38"/>
      <c r="R64" s="12"/>
    </row>
    <row r="65" spans="2:18" ht="14.25" customHeight="1" x14ac:dyDescent="0.3">
      <c r="B65" s="11"/>
      <c r="D65" s="37"/>
      <c r="H65" s="38"/>
      <c r="J65" s="37"/>
      <c r="P65" s="38"/>
      <c r="R65" s="12"/>
    </row>
    <row r="66" spans="2:18" ht="14.25" customHeight="1" x14ac:dyDescent="0.3">
      <c r="B66" s="11"/>
      <c r="D66" s="37"/>
      <c r="H66" s="38"/>
      <c r="J66" s="37"/>
      <c r="P66" s="38"/>
      <c r="R66" s="12"/>
    </row>
    <row r="67" spans="2:18" ht="14.25" customHeight="1" x14ac:dyDescent="0.3">
      <c r="B67" s="11"/>
      <c r="D67" s="37"/>
      <c r="H67" s="38"/>
      <c r="J67" s="37"/>
      <c r="P67" s="38"/>
      <c r="R67" s="12"/>
    </row>
    <row r="68" spans="2:18" ht="14.25" customHeight="1" x14ac:dyDescent="0.3">
      <c r="B68" s="11"/>
      <c r="D68" s="37"/>
      <c r="H68" s="38"/>
      <c r="J68" s="37"/>
      <c r="P68" s="38"/>
      <c r="R68" s="12"/>
    </row>
    <row r="69" spans="2:18" s="154" customFormat="1" ht="15.75" customHeight="1" x14ac:dyDescent="0.3">
      <c r="B69" s="21"/>
      <c r="D69" s="39" t="s">
        <v>39</v>
      </c>
      <c r="E69" s="40"/>
      <c r="F69" s="40"/>
      <c r="G69" s="41" t="s">
        <v>40</v>
      </c>
      <c r="H69" s="42"/>
      <c r="J69" s="39" t="s">
        <v>39</v>
      </c>
      <c r="K69" s="40"/>
      <c r="L69" s="40"/>
      <c r="M69" s="40"/>
      <c r="N69" s="41" t="s">
        <v>40</v>
      </c>
      <c r="O69" s="40"/>
      <c r="P69" s="42"/>
      <c r="R69" s="22"/>
    </row>
    <row r="70" spans="2:18" s="154" customFormat="1" ht="15" customHeight="1" x14ac:dyDescent="0.3">
      <c r="B70" s="43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5"/>
    </row>
    <row r="74" spans="2:18" s="154" customFormat="1" ht="7.5" customHeight="1" x14ac:dyDescent="0.3">
      <c r="B74" s="46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8"/>
    </row>
    <row r="75" spans="2:18" s="154" customFormat="1" ht="37.5" customHeight="1" x14ac:dyDescent="0.3">
      <c r="B75" s="21"/>
      <c r="C75" s="291" t="s">
        <v>85</v>
      </c>
      <c r="D75" s="267"/>
      <c r="E75" s="267"/>
      <c r="F75" s="267"/>
      <c r="G75" s="267"/>
      <c r="H75" s="267"/>
      <c r="I75" s="267"/>
      <c r="J75" s="267"/>
      <c r="K75" s="267"/>
      <c r="L75" s="267"/>
      <c r="M75" s="267"/>
      <c r="N75" s="267"/>
      <c r="O75" s="267"/>
      <c r="P75" s="267"/>
      <c r="Q75" s="267"/>
      <c r="R75" s="22"/>
    </row>
    <row r="76" spans="2:18" s="154" customFormat="1" ht="7.5" customHeight="1" x14ac:dyDescent="0.3">
      <c r="B76" s="21"/>
      <c r="R76" s="22"/>
    </row>
    <row r="77" spans="2:18" s="154" customFormat="1" ht="30.75" customHeight="1" x14ac:dyDescent="0.3">
      <c r="B77" s="21"/>
      <c r="C77" s="18" t="s">
        <v>12</v>
      </c>
      <c r="F77" s="321" t="str">
        <f>$F$6</f>
        <v>Instalace FVE pro vlastní spotřebu elektřiny ve společnosti ČEPRO, a.s. v areálu Hněvice</v>
      </c>
      <c r="G77" s="267"/>
      <c r="H77" s="267"/>
      <c r="I77" s="267"/>
      <c r="J77" s="267"/>
      <c r="K77" s="267"/>
      <c r="L77" s="267"/>
      <c r="M77" s="267"/>
      <c r="N77" s="267"/>
      <c r="O77" s="267"/>
      <c r="P77" s="267"/>
      <c r="R77" s="22"/>
    </row>
    <row r="78" spans="2:18" ht="30.75" customHeight="1" x14ac:dyDescent="0.3">
      <c r="B78" s="11"/>
      <c r="C78" s="18" t="s">
        <v>82</v>
      </c>
      <c r="F78" s="321" t="str">
        <f>F7</f>
        <v>SO 05 - Instalace FVE 5 o výkonu 43,52 kWp na střeše budovy "831 - Sklad"</v>
      </c>
      <c r="G78" s="270"/>
      <c r="H78" s="270"/>
      <c r="I78" s="270"/>
      <c r="J78" s="270"/>
      <c r="K78" s="270"/>
      <c r="L78" s="270"/>
      <c r="M78" s="270"/>
      <c r="N78" s="270"/>
      <c r="O78" s="270"/>
      <c r="P78" s="270"/>
      <c r="R78" s="12"/>
    </row>
    <row r="79" spans="2:18" s="154" customFormat="1" ht="37.5" customHeight="1" x14ac:dyDescent="0.3">
      <c r="B79" s="21"/>
      <c r="C79" s="51" t="s">
        <v>83</v>
      </c>
      <c r="F79" s="292" t="str">
        <f>F8</f>
        <v>SO 05 - Instalace FVE 5 o výkonu 43,52 kWp na střeše budovy "831 - Sklad"</v>
      </c>
      <c r="G79" s="267"/>
      <c r="H79" s="267"/>
      <c r="I79" s="267"/>
      <c r="J79" s="267"/>
      <c r="K79" s="267"/>
      <c r="L79" s="267"/>
      <c r="M79" s="267"/>
      <c r="N79" s="267"/>
      <c r="O79" s="267"/>
      <c r="P79" s="267"/>
      <c r="R79" s="22"/>
    </row>
    <row r="80" spans="2:18" s="154" customFormat="1" ht="7.5" customHeight="1" x14ac:dyDescent="0.3">
      <c r="B80" s="21"/>
      <c r="R80" s="22"/>
    </row>
    <row r="81" spans="2:47" s="154" customFormat="1" ht="18.75" customHeight="1" x14ac:dyDescent="0.3">
      <c r="B81" s="21"/>
      <c r="C81" s="18" t="s">
        <v>15</v>
      </c>
      <c r="F81" s="156" t="str">
        <f>$F$10</f>
        <v>Areál skladu ČEPRO, a.s. - Hněvice 62, 411 08 Štětí, Hněvice</v>
      </c>
      <c r="L81" s="18" t="s">
        <v>16</v>
      </c>
      <c r="M81" s="355">
        <f>IF($O$10="","",$O$10)</f>
        <v>44105</v>
      </c>
      <c r="N81" s="267"/>
      <c r="O81" s="267"/>
      <c r="P81" s="267"/>
      <c r="R81" s="22"/>
    </row>
    <row r="82" spans="2:47" s="154" customFormat="1" ht="7.5" customHeight="1" x14ac:dyDescent="0.3">
      <c r="B82" s="21"/>
      <c r="R82" s="22"/>
    </row>
    <row r="83" spans="2:47" s="154" customFormat="1" ht="15.75" customHeight="1" x14ac:dyDescent="0.3">
      <c r="B83" s="21"/>
      <c r="C83" s="18" t="s">
        <v>17</v>
      </c>
      <c r="F83" s="156" t="str">
        <f>$E$13</f>
        <v>ČEPRO, a.s., Dělnická 213/12, Holešovice, 170 00 Praha 7</v>
      </c>
      <c r="L83" s="18" t="s">
        <v>22</v>
      </c>
      <c r="M83" s="287" t="str">
        <f>$E$19</f>
        <v>YOUNG4ENERGY s.r.o.</v>
      </c>
      <c r="N83" s="267"/>
      <c r="O83" s="267"/>
      <c r="P83" s="267"/>
      <c r="Q83" s="267"/>
      <c r="R83" s="22"/>
    </row>
    <row r="84" spans="2:47" s="154" customFormat="1" ht="15" customHeight="1" x14ac:dyDescent="0.3">
      <c r="B84" s="21"/>
      <c r="C84" s="18" t="s">
        <v>20</v>
      </c>
      <c r="F84" s="156" t="str">
        <f>IF($E$16="","",$E$16)</f>
        <v>Vyplň údaj</v>
      </c>
      <c r="L84" s="18" t="s">
        <v>23</v>
      </c>
      <c r="M84" s="287" t="str">
        <f>$E$22</f>
        <v>YOUNG4ENERGY s.r.o.</v>
      </c>
      <c r="N84" s="267"/>
      <c r="O84" s="267"/>
      <c r="P84" s="267"/>
      <c r="Q84" s="267"/>
      <c r="R84" s="22"/>
    </row>
    <row r="85" spans="2:47" s="154" customFormat="1" ht="11.25" customHeight="1" x14ac:dyDescent="0.3">
      <c r="B85" s="21"/>
      <c r="R85" s="22"/>
    </row>
    <row r="86" spans="2:47" s="154" customFormat="1" ht="30" customHeight="1" x14ac:dyDescent="0.3">
      <c r="B86" s="21"/>
      <c r="C86" s="330" t="s">
        <v>86</v>
      </c>
      <c r="D86" s="257"/>
      <c r="E86" s="257"/>
      <c r="F86" s="257"/>
      <c r="G86" s="257"/>
      <c r="H86" s="160"/>
      <c r="I86" s="160"/>
      <c r="J86" s="160"/>
      <c r="K86" s="160"/>
      <c r="L86" s="160"/>
      <c r="M86" s="160"/>
      <c r="N86" s="330" t="s">
        <v>87</v>
      </c>
      <c r="O86" s="267"/>
      <c r="P86" s="267"/>
      <c r="Q86" s="267"/>
      <c r="R86" s="22"/>
    </row>
    <row r="87" spans="2:47" s="154" customFormat="1" ht="11.25" customHeight="1" x14ac:dyDescent="0.3">
      <c r="B87" s="21"/>
      <c r="R87" s="22"/>
    </row>
    <row r="88" spans="2:47" s="154" customFormat="1" ht="30" customHeight="1" x14ac:dyDescent="0.3">
      <c r="B88" s="21"/>
      <c r="C88" s="159" t="s">
        <v>88</v>
      </c>
      <c r="N88" s="271">
        <f>ROUND($N$112,2)</f>
        <v>0</v>
      </c>
      <c r="O88" s="267"/>
      <c r="P88" s="267"/>
      <c r="Q88" s="267"/>
      <c r="R88" s="22"/>
      <c r="AU88" s="154" t="s">
        <v>89</v>
      </c>
    </row>
    <row r="89" spans="2:47" s="64" customFormat="1" ht="25.5" customHeight="1" x14ac:dyDescent="0.35">
      <c r="B89" s="99"/>
      <c r="D89" s="113" t="str">
        <f>D113</f>
        <v>Instalace FVE 5</v>
      </c>
      <c r="N89" s="326">
        <f>ROUND($N$113,2)</f>
        <v>0</v>
      </c>
      <c r="O89" s="327"/>
      <c r="P89" s="327"/>
      <c r="Q89" s="327"/>
      <c r="R89" s="100"/>
    </row>
    <row r="90" spans="2:47" s="76" customFormat="1" ht="21" customHeight="1" x14ac:dyDescent="0.35">
      <c r="B90" s="101"/>
      <c r="D90" s="113" t="s">
        <v>127</v>
      </c>
      <c r="E90" s="64"/>
      <c r="F90" s="64"/>
      <c r="G90" s="64"/>
      <c r="H90" s="64"/>
      <c r="I90" s="64"/>
      <c r="J90" s="64"/>
      <c r="K90" s="64"/>
      <c r="L90" s="64"/>
      <c r="M90" s="64"/>
      <c r="N90" s="326">
        <f>ROUND($N$123,2)</f>
        <v>0</v>
      </c>
      <c r="O90" s="327"/>
      <c r="P90" s="327"/>
      <c r="Q90" s="327"/>
      <c r="R90" s="102"/>
    </row>
    <row r="91" spans="2:47" s="76" customFormat="1" ht="21" customHeight="1" x14ac:dyDescent="0.35">
      <c r="B91" s="101"/>
      <c r="D91" s="113" t="str">
        <f>D146</f>
        <v>Ostatní materiál</v>
      </c>
      <c r="E91" s="64"/>
      <c r="F91" s="64"/>
      <c r="G91" s="64"/>
      <c r="H91" s="64"/>
      <c r="I91" s="64"/>
      <c r="J91" s="64"/>
      <c r="K91" s="64"/>
      <c r="L91" s="64"/>
      <c r="M91" s="64"/>
      <c r="N91" s="326">
        <f>ROUND($N$146,2)</f>
        <v>0</v>
      </c>
      <c r="O91" s="327"/>
      <c r="P91" s="327"/>
      <c r="Q91" s="327"/>
      <c r="R91" s="102"/>
    </row>
    <row r="92" spans="2:47" s="76" customFormat="1" ht="21" customHeight="1" x14ac:dyDescent="0.35">
      <c r="B92" s="101"/>
      <c r="D92" s="113" t="s">
        <v>430</v>
      </c>
      <c r="E92" s="64"/>
      <c r="F92" s="64"/>
      <c r="G92" s="64"/>
      <c r="H92" s="64"/>
      <c r="I92" s="64"/>
      <c r="J92" s="64"/>
      <c r="K92" s="64"/>
      <c r="L92" s="64"/>
      <c r="M92" s="64"/>
      <c r="N92" s="326">
        <f>ROUND($N$165,2)</f>
        <v>0</v>
      </c>
      <c r="O92" s="327"/>
      <c r="P92" s="327"/>
      <c r="Q92" s="327"/>
      <c r="R92" s="102"/>
    </row>
    <row r="93" spans="2:47" s="154" customFormat="1" ht="14.25" customHeight="1" x14ac:dyDescent="0.3">
      <c r="B93" s="21"/>
      <c r="R93" s="22"/>
    </row>
    <row r="94" spans="2:47" s="154" customFormat="1" ht="30" customHeight="1" x14ac:dyDescent="0.3">
      <c r="B94" s="21"/>
      <c r="C94" s="94" t="s">
        <v>142</v>
      </c>
      <c r="D94" s="160"/>
      <c r="E94" s="160"/>
      <c r="F94" s="160"/>
      <c r="G94" s="160"/>
      <c r="H94" s="160"/>
      <c r="I94" s="160"/>
      <c r="J94" s="160"/>
      <c r="K94" s="160"/>
      <c r="L94" s="256">
        <f>ROUND(SUM($N$89:$Q$92),2)</f>
        <v>0</v>
      </c>
      <c r="M94" s="257"/>
      <c r="N94" s="257"/>
      <c r="O94" s="257"/>
      <c r="P94" s="257"/>
      <c r="Q94" s="257"/>
      <c r="R94" s="22"/>
    </row>
    <row r="95" spans="2:47" s="154" customFormat="1" ht="7.5" customHeight="1" x14ac:dyDescent="0.3">
      <c r="B95" s="43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5"/>
    </row>
    <row r="99" spans="2:63" s="154" customFormat="1" ht="7.5" customHeight="1" x14ac:dyDescent="0.3"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2"/>
    </row>
    <row r="100" spans="2:63" s="154" customFormat="1" ht="37.5" customHeight="1" x14ac:dyDescent="0.3">
      <c r="B100" s="223"/>
      <c r="C100" s="343" t="s">
        <v>90</v>
      </c>
      <c r="D100" s="340"/>
      <c r="E100" s="340"/>
      <c r="F100" s="340"/>
      <c r="G100" s="340"/>
      <c r="H100" s="340"/>
      <c r="I100" s="340"/>
      <c r="J100" s="340"/>
      <c r="K100" s="340"/>
      <c r="L100" s="340"/>
      <c r="M100" s="340"/>
      <c r="N100" s="340"/>
      <c r="O100" s="340"/>
      <c r="P100" s="340"/>
      <c r="Q100" s="340"/>
      <c r="R100" s="224"/>
    </row>
    <row r="101" spans="2:63" s="154" customFormat="1" ht="7.5" customHeight="1" x14ac:dyDescent="0.3">
      <c r="B101" s="223"/>
      <c r="C101" s="225"/>
      <c r="D101" s="225"/>
      <c r="E101" s="225"/>
      <c r="F101" s="225"/>
      <c r="G101" s="225"/>
      <c r="H101" s="225"/>
      <c r="I101" s="225"/>
      <c r="J101" s="225"/>
      <c r="K101" s="225"/>
      <c r="L101" s="225"/>
      <c r="M101" s="225"/>
      <c r="N101" s="225"/>
      <c r="O101" s="225"/>
      <c r="P101" s="225"/>
      <c r="Q101" s="225"/>
      <c r="R101" s="224"/>
    </row>
    <row r="102" spans="2:63" s="154" customFormat="1" ht="30.75" customHeight="1" x14ac:dyDescent="0.3">
      <c r="B102" s="223"/>
      <c r="C102" s="226" t="s">
        <v>12</v>
      </c>
      <c r="D102" s="225"/>
      <c r="E102" s="225"/>
      <c r="F102" s="344" t="str">
        <f>$F$6</f>
        <v>Instalace FVE pro vlastní spotřebu elektřiny ve společnosti ČEPRO, a.s. v areálu Hněvice</v>
      </c>
      <c r="G102" s="340"/>
      <c r="H102" s="340"/>
      <c r="I102" s="340"/>
      <c r="J102" s="340"/>
      <c r="K102" s="340"/>
      <c r="L102" s="340"/>
      <c r="M102" s="340"/>
      <c r="N102" s="340"/>
      <c r="O102" s="340"/>
      <c r="P102" s="340"/>
      <c r="Q102" s="225"/>
      <c r="R102" s="224"/>
    </row>
    <row r="103" spans="2:63" ht="30.75" customHeight="1" x14ac:dyDescent="0.3">
      <c r="B103" s="227"/>
      <c r="C103" s="226" t="s">
        <v>82</v>
      </c>
      <c r="D103" s="228"/>
      <c r="E103" s="228"/>
      <c r="F103" s="344" t="str">
        <f>F7</f>
        <v>SO 05 - Instalace FVE 5 o výkonu 43,52 kWp na střeše budovy "831 - Sklad"</v>
      </c>
      <c r="G103" s="345"/>
      <c r="H103" s="345"/>
      <c r="I103" s="345"/>
      <c r="J103" s="345"/>
      <c r="K103" s="345"/>
      <c r="L103" s="345"/>
      <c r="M103" s="345"/>
      <c r="N103" s="345"/>
      <c r="O103" s="345"/>
      <c r="P103" s="345"/>
      <c r="Q103" s="228"/>
      <c r="R103" s="229"/>
    </row>
    <row r="104" spans="2:63" s="154" customFormat="1" ht="37.5" customHeight="1" x14ac:dyDescent="0.3">
      <c r="B104" s="223"/>
      <c r="C104" s="230" t="s">
        <v>83</v>
      </c>
      <c r="D104" s="225"/>
      <c r="E104" s="225"/>
      <c r="F104" s="339" t="str">
        <f>F8</f>
        <v>SO 05 - Instalace FVE 5 o výkonu 43,52 kWp na střeše budovy "831 - Sklad"</v>
      </c>
      <c r="G104" s="340"/>
      <c r="H104" s="340"/>
      <c r="I104" s="340"/>
      <c r="J104" s="340"/>
      <c r="K104" s="340"/>
      <c r="L104" s="340"/>
      <c r="M104" s="340"/>
      <c r="N104" s="340"/>
      <c r="O104" s="340"/>
      <c r="P104" s="340"/>
      <c r="Q104" s="225"/>
      <c r="R104" s="224"/>
    </row>
    <row r="105" spans="2:63" s="154" customFormat="1" ht="7.5" customHeight="1" x14ac:dyDescent="0.3">
      <c r="B105" s="223"/>
      <c r="C105" s="225"/>
      <c r="D105" s="225"/>
      <c r="E105" s="225"/>
      <c r="F105" s="225"/>
      <c r="G105" s="225"/>
      <c r="H105" s="225"/>
      <c r="I105" s="225"/>
      <c r="J105" s="225"/>
      <c r="K105" s="225"/>
      <c r="L105" s="225"/>
      <c r="M105" s="225"/>
      <c r="N105" s="225"/>
      <c r="O105" s="225"/>
      <c r="P105" s="225"/>
      <c r="Q105" s="225"/>
      <c r="R105" s="224"/>
    </row>
    <row r="106" spans="2:63" s="154" customFormat="1" ht="18.75" customHeight="1" x14ac:dyDescent="0.3">
      <c r="B106" s="223"/>
      <c r="C106" s="226" t="s">
        <v>15</v>
      </c>
      <c r="D106" s="225"/>
      <c r="E106" s="225"/>
      <c r="F106" s="231" t="str">
        <f>$F$10</f>
        <v>Areál skladu ČEPRO, a.s. - Hněvice 62, 411 08 Štětí, Hněvice</v>
      </c>
      <c r="G106" s="225"/>
      <c r="H106" s="225"/>
      <c r="I106" s="225"/>
      <c r="J106" s="225"/>
      <c r="K106" s="225"/>
      <c r="L106" s="226" t="s">
        <v>16</v>
      </c>
      <c r="M106" s="341">
        <f>IF($O$10="","",$O$10)</f>
        <v>44105</v>
      </c>
      <c r="N106" s="340"/>
      <c r="O106" s="340"/>
      <c r="P106" s="340"/>
      <c r="Q106" s="225"/>
      <c r="R106" s="224"/>
    </row>
    <row r="107" spans="2:63" s="154" customFormat="1" ht="7.5" customHeight="1" x14ac:dyDescent="0.3">
      <c r="B107" s="223"/>
      <c r="C107" s="225"/>
      <c r="D107" s="225"/>
      <c r="E107" s="225"/>
      <c r="F107" s="225"/>
      <c r="G107" s="225"/>
      <c r="H107" s="225"/>
      <c r="I107" s="225"/>
      <c r="J107" s="225"/>
      <c r="K107" s="225"/>
      <c r="L107" s="225"/>
      <c r="M107" s="225"/>
      <c r="N107" s="225"/>
      <c r="O107" s="225"/>
      <c r="P107" s="225"/>
      <c r="Q107" s="225"/>
      <c r="R107" s="224"/>
    </row>
    <row r="108" spans="2:63" s="154" customFormat="1" ht="15.75" customHeight="1" x14ac:dyDescent="0.3">
      <c r="B108" s="223"/>
      <c r="C108" s="226" t="s">
        <v>17</v>
      </c>
      <c r="D108" s="225"/>
      <c r="E108" s="225"/>
      <c r="F108" s="231" t="str">
        <f>$E$13</f>
        <v>ČEPRO, a.s., Dělnická 213/12, Holešovice, 170 00 Praha 7</v>
      </c>
      <c r="G108" s="225"/>
      <c r="H108" s="225"/>
      <c r="I108" s="225"/>
      <c r="J108" s="225"/>
      <c r="K108" s="225"/>
      <c r="L108" s="226" t="s">
        <v>22</v>
      </c>
      <c r="M108" s="342" t="str">
        <f>$E$19</f>
        <v>YOUNG4ENERGY s.r.o.</v>
      </c>
      <c r="N108" s="340"/>
      <c r="O108" s="340"/>
      <c r="P108" s="340"/>
      <c r="Q108" s="340"/>
      <c r="R108" s="224"/>
    </row>
    <row r="109" spans="2:63" s="154" customFormat="1" ht="15" customHeight="1" x14ac:dyDescent="0.3">
      <c r="B109" s="223"/>
      <c r="C109" s="226" t="s">
        <v>20</v>
      </c>
      <c r="D109" s="225"/>
      <c r="E109" s="225"/>
      <c r="F109" s="231" t="str">
        <f>IF($E$16="","",$E$16)</f>
        <v>Vyplň údaj</v>
      </c>
      <c r="G109" s="225"/>
      <c r="H109" s="225"/>
      <c r="I109" s="225"/>
      <c r="J109" s="225"/>
      <c r="K109" s="225"/>
      <c r="L109" s="226" t="s">
        <v>23</v>
      </c>
      <c r="M109" s="342" t="str">
        <f>$E$22</f>
        <v>YOUNG4ENERGY s.r.o.</v>
      </c>
      <c r="N109" s="340"/>
      <c r="O109" s="340"/>
      <c r="P109" s="340"/>
      <c r="Q109" s="340"/>
      <c r="R109" s="224"/>
    </row>
    <row r="110" spans="2:63" s="154" customFormat="1" ht="11.25" customHeight="1" x14ac:dyDescent="0.3">
      <c r="B110" s="223"/>
      <c r="C110" s="225"/>
      <c r="D110" s="225"/>
      <c r="E110" s="225"/>
      <c r="F110" s="225"/>
      <c r="G110" s="225"/>
      <c r="H110" s="225"/>
      <c r="I110" s="225"/>
      <c r="J110" s="225"/>
      <c r="K110" s="225"/>
      <c r="L110" s="225"/>
      <c r="M110" s="225"/>
      <c r="N110" s="225"/>
      <c r="O110" s="225"/>
      <c r="P110" s="225"/>
      <c r="Q110" s="225"/>
      <c r="R110" s="224"/>
    </row>
    <row r="111" spans="2:63" s="107" customFormat="1" ht="30" customHeight="1" x14ac:dyDescent="0.3">
      <c r="B111" s="232"/>
      <c r="C111" s="104" t="s">
        <v>91</v>
      </c>
      <c r="D111" s="218" t="s">
        <v>92</v>
      </c>
      <c r="E111" s="218" t="s">
        <v>45</v>
      </c>
      <c r="F111" s="323" t="s">
        <v>93</v>
      </c>
      <c r="G111" s="324"/>
      <c r="H111" s="324"/>
      <c r="I111" s="324"/>
      <c r="J111" s="218" t="s">
        <v>94</v>
      </c>
      <c r="K111" s="218" t="s">
        <v>95</v>
      </c>
      <c r="L111" s="323" t="s">
        <v>96</v>
      </c>
      <c r="M111" s="324"/>
      <c r="N111" s="323" t="s">
        <v>97</v>
      </c>
      <c r="O111" s="324"/>
      <c r="P111" s="324"/>
      <c r="Q111" s="325"/>
      <c r="R111" s="233"/>
      <c r="T111" s="55" t="s">
        <v>98</v>
      </c>
      <c r="U111" s="56" t="s">
        <v>27</v>
      </c>
      <c r="V111" s="56" t="s">
        <v>99</v>
      </c>
      <c r="W111" s="56" t="s">
        <v>100</v>
      </c>
      <c r="X111" s="56" t="s">
        <v>101</v>
      </c>
      <c r="Y111" s="56" t="s">
        <v>102</v>
      </c>
      <c r="Z111" s="56" t="s">
        <v>103</v>
      </c>
      <c r="AA111" s="57" t="s">
        <v>104</v>
      </c>
    </row>
    <row r="112" spans="2:63" s="154" customFormat="1" ht="30" customHeight="1" x14ac:dyDescent="0.3">
      <c r="B112" s="223"/>
      <c r="C112" s="234" t="s">
        <v>84</v>
      </c>
      <c r="D112" s="225"/>
      <c r="E112" s="225"/>
      <c r="F112" s="225"/>
      <c r="G112" s="225"/>
      <c r="H112" s="225"/>
      <c r="I112" s="225"/>
      <c r="J112" s="225"/>
      <c r="K112" s="225"/>
      <c r="L112" s="225"/>
      <c r="M112" s="225"/>
      <c r="N112" s="346">
        <f>N113+N146+N123+N165</f>
        <v>0</v>
      </c>
      <c r="O112" s="340"/>
      <c r="P112" s="340"/>
      <c r="Q112" s="340"/>
      <c r="R112" s="224"/>
      <c r="T112" s="58"/>
      <c r="U112" s="35"/>
      <c r="V112" s="35"/>
      <c r="W112" s="108" t="e">
        <f>$W$113+#REF!+#REF!</f>
        <v>#REF!</v>
      </c>
      <c r="X112" s="35"/>
      <c r="Y112" s="108" t="e">
        <f>$Y$113+#REF!+#REF!</f>
        <v>#REF!</v>
      </c>
      <c r="Z112" s="35"/>
      <c r="AA112" s="109" t="e">
        <f>$AA$113+#REF!+#REF!</f>
        <v>#REF!</v>
      </c>
      <c r="AT112" s="154" t="s">
        <v>62</v>
      </c>
      <c r="AU112" s="154" t="s">
        <v>89</v>
      </c>
      <c r="BK112" s="110" t="e">
        <f>$BK$113+#REF!+#REF!</f>
        <v>#REF!</v>
      </c>
    </row>
    <row r="113" spans="2:64" s="141" customFormat="1" ht="24.95" customHeight="1" x14ac:dyDescent="0.35">
      <c r="B113" s="235"/>
      <c r="C113" s="236"/>
      <c r="D113" s="237" t="s">
        <v>443</v>
      </c>
      <c r="E113" s="237"/>
      <c r="F113" s="237"/>
      <c r="G113" s="237"/>
      <c r="H113" s="237"/>
      <c r="I113" s="237"/>
      <c r="J113" s="237"/>
      <c r="K113" s="237"/>
      <c r="L113" s="237"/>
      <c r="M113" s="237"/>
      <c r="N113" s="347">
        <f>N114</f>
        <v>0</v>
      </c>
      <c r="O113" s="348"/>
      <c r="P113" s="348"/>
      <c r="Q113" s="348"/>
      <c r="R113" s="238"/>
      <c r="T113" s="143"/>
      <c r="W113" s="144" t="e">
        <f>$W$114+#REF!+$W$124+#REF!+#REF!+#REF!</f>
        <v>#REF!</v>
      </c>
      <c r="Y113" s="144" t="e">
        <f>$Y$114+#REF!+$Y$124+#REF!+#REF!+#REF!</f>
        <v>#REF!</v>
      </c>
      <c r="AA113" s="145" t="e">
        <f>$AA$114+#REF!+$AA$124+#REF!+#REF!+#REF!</f>
        <v>#REF!</v>
      </c>
      <c r="AR113" s="161" t="s">
        <v>70</v>
      </c>
      <c r="AT113" s="161" t="s">
        <v>62</v>
      </c>
      <c r="AU113" s="161" t="s">
        <v>63</v>
      </c>
      <c r="AY113" s="161" t="s">
        <v>105</v>
      </c>
      <c r="BK113" s="146" t="e">
        <f>$BK$114+#REF!+$BK$124+#REF!+#REF!+#REF!</f>
        <v>#REF!</v>
      </c>
    </row>
    <row r="114" spans="2:64" s="141" customFormat="1" ht="20.100000000000001" customHeight="1" x14ac:dyDescent="0.3">
      <c r="B114" s="235"/>
      <c r="C114" s="236"/>
      <c r="D114" s="138" t="s">
        <v>166</v>
      </c>
      <c r="E114" s="239"/>
      <c r="F114" s="239"/>
      <c r="G114" s="239"/>
      <c r="H114" s="239"/>
      <c r="I114" s="239"/>
      <c r="J114" s="239"/>
      <c r="K114" s="239"/>
      <c r="L114" s="239"/>
      <c r="M114" s="239"/>
      <c r="N114" s="349">
        <f>SUM(N115:Q122)</f>
        <v>0</v>
      </c>
      <c r="O114" s="348"/>
      <c r="P114" s="348"/>
      <c r="Q114" s="348"/>
      <c r="R114" s="238"/>
      <c r="T114" s="143"/>
      <c r="W114" s="144" t="e">
        <f>SUM($W$115:$W$122)</f>
        <v>#REF!</v>
      </c>
      <c r="Y114" s="144" t="e">
        <f>SUM($Y$115:$Y$122)</f>
        <v>#REF!</v>
      </c>
      <c r="AA114" s="145" t="e">
        <f>SUM($AA$115:$AA$122)</f>
        <v>#REF!</v>
      </c>
      <c r="AR114" s="161" t="s">
        <v>70</v>
      </c>
      <c r="AT114" s="161" t="s">
        <v>62</v>
      </c>
      <c r="AU114" s="161" t="s">
        <v>68</v>
      </c>
      <c r="AY114" s="161" t="s">
        <v>105</v>
      </c>
      <c r="BK114" s="146" t="e">
        <f>SUM($BK$115:$BK$122)</f>
        <v>#REF!</v>
      </c>
    </row>
    <row r="115" spans="2:64" s="154" customFormat="1" ht="20.100000000000001" customHeight="1" x14ac:dyDescent="0.3">
      <c r="B115" s="223"/>
      <c r="C115" s="188">
        <v>1</v>
      </c>
      <c r="D115" s="193"/>
      <c r="E115" s="199"/>
      <c r="F115" s="310" t="s">
        <v>120</v>
      </c>
      <c r="G115" s="311" t="s">
        <v>120</v>
      </c>
      <c r="H115" s="311" t="s">
        <v>120</v>
      </c>
      <c r="I115" s="312" t="s">
        <v>120</v>
      </c>
      <c r="J115" s="122" t="s">
        <v>112</v>
      </c>
      <c r="K115" s="189">
        <v>128</v>
      </c>
      <c r="L115" s="315">
        <v>0</v>
      </c>
      <c r="M115" s="316"/>
      <c r="N115" s="303">
        <f>ROUND(K115*L115,2)</f>
        <v>0</v>
      </c>
      <c r="O115" s="304"/>
      <c r="P115" s="304"/>
      <c r="Q115" s="304"/>
      <c r="R115" s="224"/>
      <c r="T115" s="124"/>
      <c r="U115" s="28" t="s">
        <v>28</v>
      </c>
      <c r="V115" s="125">
        <v>0.497</v>
      </c>
      <c r="W115" s="125">
        <f>$V$115*$K$115</f>
        <v>63.616</v>
      </c>
      <c r="X115" s="125">
        <v>3.4000000000000002E-4</v>
      </c>
      <c r="Y115" s="125">
        <f>$X$115*$K$115</f>
        <v>4.3520000000000003E-2</v>
      </c>
      <c r="Z115" s="125">
        <v>0</v>
      </c>
      <c r="AA115" s="126">
        <f>$Z$115*$K$115</f>
        <v>0</v>
      </c>
      <c r="AR115" s="154" t="s">
        <v>68</v>
      </c>
      <c r="AT115" s="154" t="s">
        <v>106</v>
      </c>
      <c r="AU115" s="154" t="s">
        <v>70</v>
      </c>
      <c r="AY115" s="154" t="s">
        <v>105</v>
      </c>
      <c r="BE115" s="88">
        <f>IF($U$115="základní",$N$115,0)</f>
        <v>0</v>
      </c>
      <c r="BF115" s="88">
        <f>IF($U$115="snížená",$N$115,0)</f>
        <v>0</v>
      </c>
      <c r="BG115" s="88">
        <f>IF($U$115="zákl. přenesená",$N$115,0)</f>
        <v>0</v>
      </c>
      <c r="BH115" s="88">
        <f>IF($U$115="sníž. přenesená",$N$115,0)</f>
        <v>0</v>
      </c>
      <c r="BI115" s="88">
        <f>IF($U$115="nulová",$N$115,0)</f>
        <v>0</v>
      </c>
      <c r="BJ115" s="154" t="s">
        <v>68</v>
      </c>
      <c r="BK115" s="88">
        <f>ROUND($L$115*$K$115,2)</f>
        <v>0</v>
      </c>
      <c r="BL115" s="154" t="s">
        <v>68</v>
      </c>
    </row>
    <row r="116" spans="2:64" s="154" customFormat="1" ht="45" customHeight="1" x14ac:dyDescent="0.3">
      <c r="B116" s="223"/>
      <c r="C116" s="188">
        <f t="shared" ref="C116:C122" si="0">C115+1</f>
        <v>2</v>
      </c>
      <c r="D116" s="131"/>
      <c r="E116" s="199"/>
      <c r="F116" s="310" t="s">
        <v>312</v>
      </c>
      <c r="G116" s="311" t="s">
        <v>146</v>
      </c>
      <c r="H116" s="311" t="s">
        <v>146</v>
      </c>
      <c r="I116" s="312" t="s">
        <v>146</v>
      </c>
      <c r="J116" s="192" t="s">
        <v>112</v>
      </c>
      <c r="K116" s="189">
        <v>128</v>
      </c>
      <c r="L116" s="315">
        <v>0</v>
      </c>
      <c r="M116" s="316"/>
      <c r="N116" s="303">
        <f t="shared" ref="N116:N122" si="1">ROUND(K116*L116,2)</f>
        <v>0</v>
      </c>
      <c r="O116" s="304"/>
      <c r="P116" s="304"/>
      <c r="Q116" s="304"/>
      <c r="R116" s="224"/>
      <c r="T116" s="124"/>
      <c r="U116" s="28" t="s">
        <v>28</v>
      </c>
      <c r="V116" s="125">
        <v>0.497</v>
      </c>
      <c r="W116" s="125">
        <f>$V$116*$K$116</f>
        <v>63.616</v>
      </c>
      <c r="X116" s="125">
        <v>3.4000000000000002E-4</v>
      </c>
      <c r="Y116" s="125">
        <f>$X$116*$K$116</f>
        <v>4.3520000000000003E-2</v>
      </c>
      <c r="Z116" s="125">
        <v>0</v>
      </c>
      <c r="AA116" s="126">
        <f>$Z$116*$K$116</f>
        <v>0</v>
      </c>
      <c r="AR116" s="154" t="s">
        <v>68</v>
      </c>
      <c r="AT116" s="154" t="s">
        <v>106</v>
      </c>
      <c r="AU116" s="154" t="s">
        <v>70</v>
      </c>
      <c r="AY116" s="154" t="s">
        <v>105</v>
      </c>
      <c r="BE116" s="88">
        <f>IF($U$116="základní",$N$116,0)</f>
        <v>0</v>
      </c>
      <c r="BF116" s="88">
        <f>IF($U$116="snížená",$N$116,0)</f>
        <v>0</v>
      </c>
      <c r="BG116" s="88">
        <f>IF($U$116="zákl. přenesená",$N$116,0)</f>
        <v>0</v>
      </c>
      <c r="BH116" s="88">
        <f>IF($U$116="sníž. přenesená",$N$116,0)</f>
        <v>0</v>
      </c>
      <c r="BI116" s="88">
        <f>IF($U$116="nulová",$N$116,0)</f>
        <v>0</v>
      </c>
      <c r="BJ116" s="154" t="s">
        <v>68</v>
      </c>
      <c r="BK116" s="88">
        <f>ROUND($L$116*$K$116,2)</f>
        <v>0</v>
      </c>
      <c r="BL116" s="154" t="s">
        <v>68</v>
      </c>
    </row>
    <row r="117" spans="2:64" s="154" customFormat="1" ht="30" customHeight="1" x14ac:dyDescent="0.3">
      <c r="B117" s="223"/>
      <c r="C117" s="188">
        <f t="shared" si="0"/>
        <v>3</v>
      </c>
      <c r="D117" s="188"/>
      <c r="E117" s="199"/>
      <c r="F117" s="310" t="s">
        <v>248</v>
      </c>
      <c r="G117" s="311" t="s">
        <v>121</v>
      </c>
      <c r="H117" s="311" t="s">
        <v>121</v>
      </c>
      <c r="I117" s="312" t="s">
        <v>121</v>
      </c>
      <c r="J117" s="192" t="s">
        <v>112</v>
      </c>
      <c r="K117" s="189">
        <v>128</v>
      </c>
      <c r="L117" s="315">
        <v>0</v>
      </c>
      <c r="M117" s="316"/>
      <c r="N117" s="303">
        <f t="shared" si="1"/>
        <v>0</v>
      </c>
      <c r="O117" s="304"/>
      <c r="P117" s="304"/>
      <c r="Q117" s="304"/>
      <c r="R117" s="224"/>
      <c r="T117" s="124"/>
      <c r="U117" s="28" t="s">
        <v>28</v>
      </c>
      <c r="V117" s="125">
        <v>0.497</v>
      </c>
      <c r="W117" s="125">
        <f>$V$117*$K$117</f>
        <v>63.616</v>
      </c>
      <c r="X117" s="125">
        <v>3.4000000000000002E-4</v>
      </c>
      <c r="Y117" s="125">
        <f>$X$117*$K$117</f>
        <v>4.3520000000000003E-2</v>
      </c>
      <c r="Z117" s="125">
        <v>0</v>
      </c>
      <c r="AA117" s="126">
        <f>$Z$117*$K$117</f>
        <v>0</v>
      </c>
      <c r="AR117" s="154" t="s">
        <v>68</v>
      </c>
      <c r="AT117" s="154" t="s">
        <v>106</v>
      </c>
      <c r="AU117" s="154" t="s">
        <v>70</v>
      </c>
      <c r="AY117" s="154" t="s">
        <v>105</v>
      </c>
      <c r="BE117" s="88">
        <f>IF($U$117="základní",$N$117,0)</f>
        <v>0</v>
      </c>
      <c r="BF117" s="88">
        <f>IF($U$117="snížená",$N$117,0)</f>
        <v>0</v>
      </c>
      <c r="BG117" s="88">
        <f>IF($U$117="zákl. přenesená",$N$117,0)</f>
        <v>0</v>
      </c>
      <c r="BH117" s="88">
        <f>IF($U$117="sníž. přenesená",$N$117,0)</f>
        <v>0</v>
      </c>
      <c r="BI117" s="88">
        <f>IF($U$117="nulová",$N$117,0)</f>
        <v>0</v>
      </c>
      <c r="BJ117" s="154" t="s">
        <v>68</v>
      </c>
      <c r="BK117" s="88">
        <f>ROUND($L$117*$K$117,2)</f>
        <v>0</v>
      </c>
      <c r="BL117" s="154" t="s">
        <v>68</v>
      </c>
    </row>
    <row r="118" spans="2:64" s="154" customFormat="1" ht="30" customHeight="1" x14ac:dyDescent="0.3">
      <c r="B118" s="223"/>
      <c r="C118" s="188">
        <f t="shared" si="0"/>
        <v>4</v>
      </c>
      <c r="D118" s="188"/>
      <c r="E118" s="199"/>
      <c r="F118" s="310" t="s">
        <v>249</v>
      </c>
      <c r="G118" s="311" t="s">
        <v>122</v>
      </c>
      <c r="H118" s="311" t="s">
        <v>122</v>
      </c>
      <c r="I118" s="312" t="s">
        <v>122</v>
      </c>
      <c r="J118" s="192" t="s">
        <v>109</v>
      </c>
      <c r="K118" s="189">
        <v>1</v>
      </c>
      <c r="L118" s="315">
        <v>0</v>
      </c>
      <c r="M118" s="316"/>
      <c r="N118" s="303">
        <f t="shared" si="1"/>
        <v>0</v>
      </c>
      <c r="O118" s="304"/>
      <c r="P118" s="304"/>
      <c r="Q118" s="304"/>
      <c r="R118" s="224"/>
      <c r="T118" s="124"/>
      <c r="U118" s="28" t="s">
        <v>28</v>
      </c>
      <c r="V118" s="125">
        <v>0.497</v>
      </c>
      <c r="W118" s="125">
        <f>$V$118*$K$118</f>
        <v>0.497</v>
      </c>
      <c r="X118" s="125">
        <v>3.4000000000000002E-4</v>
      </c>
      <c r="Y118" s="125">
        <f>$X$118*$K$118</f>
        <v>3.4000000000000002E-4</v>
      </c>
      <c r="Z118" s="125">
        <v>0</v>
      </c>
      <c r="AA118" s="126">
        <f>$Z$118*$K$118</f>
        <v>0</v>
      </c>
      <c r="AR118" s="154" t="s">
        <v>68</v>
      </c>
      <c r="AT118" s="154" t="s">
        <v>106</v>
      </c>
      <c r="AU118" s="154" t="s">
        <v>70</v>
      </c>
      <c r="AY118" s="154" t="s">
        <v>105</v>
      </c>
      <c r="BE118" s="88">
        <f>IF($U$118="základní",$N$118,0)</f>
        <v>0</v>
      </c>
      <c r="BF118" s="88">
        <f>IF($U$118="snížená",$N$118,0)</f>
        <v>0</v>
      </c>
      <c r="BG118" s="88">
        <f>IF($U$118="zákl. přenesená",$N$118,0)</f>
        <v>0</v>
      </c>
      <c r="BH118" s="88">
        <f>IF($U$118="sníž. přenesená",$N$118,0)</f>
        <v>0</v>
      </c>
      <c r="BI118" s="88">
        <f>IF($U$118="nulová",$N$118,0)</f>
        <v>0</v>
      </c>
      <c r="BJ118" s="154" t="s">
        <v>68</v>
      </c>
      <c r="BK118" s="88">
        <f>ROUND($L$118*$K$118,2)</f>
        <v>0</v>
      </c>
      <c r="BL118" s="154" t="s">
        <v>68</v>
      </c>
    </row>
    <row r="119" spans="2:64" s="154" customFormat="1" ht="60" customHeight="1" x14ac:dyDescent="0.3">
      <c r="B119" s="223"/>
      <c r="C119" s="188">
        <f t="shared" si="0"/>
        <v>5</v>
      </c>
      <c r="D119" s="188"/>
      <c r="E119" s="199"/>
      <c r="F119" s="310" t="s">
        <v>315</v>
      </c>
      <c r="G119" s="311" t="s">
        <v>147</v>
      </c>
      <c r="H119" s="311" t="s">
        <v>147</v>
      </c>
      <c r="I119" s="312" t="s">
        <v>147</v>
      </c>
      <c r="J119" s="192" t="s">
        <v>112</v>
      </c>
      <c r="K119" s="189">
        <v>2</v>
      </c>
      <c r="L119" s="308">
        <v>0</v>
      </c>
      <c r="M119" s="309"/>
      <c r="N119" s="303">
        <f t="shared" si="1"/>
        <v>0</v>
      </c>
      <c r="O119" s="304"/>
      <c r="P119" s="304"/>
      <c r="Q119" s="304"/>
      <c r="R119" s="224"/>
      <c r="T119" s="124"/>
      <c r="U119" s="28" t="s">
        <v>28</v>
      </c>
      <c r="V119" s="125">
        <v>0.26700000000000002</v>
      </c>
      <c r="W119" s="125" t="e">
        <f>#REF!*#REF!</f>
        <v>#REF!</v>
      </c>
      <c r="X119" s="125">
        <v>1E-4</v>
      </c>
      <c r="Y119" s="125" t="e">
        <f>#REF!*#REF!</f>
        <v>#REF!</v>
      </c>
      <c r="Z119" s="125">
        <v>0</v>
      </c>
      <c r="AA119" s="126" t="e">
        <f>#REF!*#REF!</f>
        <v>#REF!</v>
      </c>
      <c r="AR119" s="154" t="s">
        <v>108</v>
      </c>
      <c r="AT119" s="154" t="s">
        <v>106</v>
      </c>
      <c r="AU119" s="154" t="s">
        <v>70</v>
      </c>
      <c r="AY119" s="154" t="s">
        <v>105</v>
      </c>
      <c r="BE119" s="88" t="e">
        <f>IF(#REF!="základní",#REF!,0)</f>
        <v>#REF!</v>
      </c>
      <c r="BF119" s="88" t="e">
        <f>IF(#REF!="snížená",#REF!,0)</f>
        <v>#REF!</v>
      </c>
      <c r="BG119" s="88" t="e">
        <f>IF(#REF!="zákl. přenesená",#REF!,0)</f>
        <v>#REF!</v>
      </c>
      <c r="BH119" s="88" t="e">
        <f>IF(#REF!="sníž. přenesená",#REF!,0)</f>
        <v>#REF!</v>
      </c>
      <c r="BI119" s="88" t="e">
        <f>IF(#REF!="nulová",#REF!,0)</f>
        <v>#REF!</v>
      </c>
      <c r="BJ119" s="154" t="s">
        <v>68</v>
      </c>
      <c r="BK119" s="88" t="e">
        <f>ROUND(#REF!*#REF!,2)</f>
        <v>#REF!</v>
      </c>
      <c r="BL119" s="154" t="s">
        <v>108</v>
      </c>
    </row>
    <row r="120" spans="2:64" s="170" customFormat="1" ht="84.95" customHeight="1" x14ac:dyDescent="0.3">
      <c r="B120" s="223"/>
      <c r="C120" s="188">
        <f>C119+1</f>
        <v>6</v>
      </c>
      <c r="D120" s="188"/>
      <c r="E120" s="199"/>
      <c r="F120" s="310" t="s">
        <v>386</v>
      </c>
      <c r="G120" s="311" t="s">
        <v>123</v>
      </c>
      <c r="H120" s="311" t="s">
        <v>123</v>
      </c>
      <c r="I120" s="312" t="s">
        <v>123</v>
      </c>
      <c r="J120" s="192" t="s">
        <v>112</v>
      </c>
      <c r="K120" s="189">
        <v>64</v>
      </c>
      <c r="L120" s="338">
        <v>0</v>
      </c>
      <c r="M120" s="316"/>
      <c r="N120" s="303">
        <f t="shared" si="1"/>
        <v>0</v>
      </c>
      <c r="O120" s="304"/>
      <c r="P120" s="304"/>
      <c r="Q120" s="304"/>
      <c r="R120" s="224"/>
      <c r="T120" s="124"/>
      <c r="U120" s="28"/>
      <c r="V120" s="125"/>
      <c r="W120" s="125"/>
      <c r="X120" s="125"/>
      <c r="Y120" s="125"/>
      <c r="Z120" s="125"/>
      <c r="AA120" s="126"/>
      <c r="BE120" s="88"/>
      <c r="BF120" s="88"/>
      <c r="BG120" s="88"/>
      <c r="BH120" s="88"/>
      <c r="BI120" s="88"/>
      <c r="BK120" s="88"/>
    </row>
    <row r="121" spans="2:64" s="154" customFormat="1" ht="20.100000000000001" customHeight="1" x14ac:dyDescent="0.3">
      <c r="B121" s="223"/>
      <c r="C121" s="188">
        <f>C120+1</f>
        <v>7</v>
      </c>
      <c r="D121" s="188"/>
      <c r="E121" s="199"/>
      <c r="F121" s="310" t="s">
        <v>123</v>
      </c>
      <c r="G121" s="311" t="s">
        <v>123</v>
      </c>
      <c r="H121" s="311" t="s">
        <v>123</v>
      </c>
      <c r="I121" s="312" t="s">
        <v>123</v>
      </c>
      <c r="J121" s="192" t="s">
        <v>112</v>
      </c>
      <c r="K121" s="189">
        <v>2</v>
      </c>
      <c r="L121" s="308">
        <v>0</v>
      </c>
      <c r="M121" s="309"/>
      <c r="N121" s="303">
        <f t="shared" si="1"/>
        <v>0</v>
      </c>
      <c r="O121" s="304"/>
      <c r="P121" s="304"/>
      <c r="Q121" s="304"/>
      <c r="R121" s="224"/>
      <c r="T121" s="124"/>
      <c r="U121" s="28"/>
      <c r="V121" s="125"/>
      <c r="W121" s="125"/>
      <c r="X121" s="125"/>
      <c r="Y121" s="125"/>
      <c r="Z121" s="125"/>
      <c r="AA121" s="126"/>
      <c r="BE121" s="88"/>
      <c r="BF121" s="88"/>
      <c r="BG121" s="88"/>
      <c r="BH121" s="88"/>
      <c r="BI121" s="88"/>
      <c r="BK121" s="88"/>
    </row>
    <row r="122" spans="2:64" s="154" customFormat="1" ht="45" customHeight="1" x14ac:dyDescent="0.3">
      <c r="B122" s="223"/>
      <c r="C122" s="188">
        <f t="shared" si="0"/>
        <v>8</v>
      </c>
      <c r="D122" s="188"/>
      <c r="E122" s="199"/>
      <c r="F122" s="310" t="s">
        <v>370</v>
      </c>
      <c r="G122" s="311" t="s">
        <v>124</v>
      </c>
      <c r="H122" s="311" t="s">
        <v>124</v>
      </c>
      <c r="I122" s="312" t="s">
        <v>124</v>
      </c>
      <c r="J122" s="192" t="s">
        <v>109</v>
      </c>
      <c r="K122" s="189">
        <v>1</v>
      </c>
      <c r="L122" s="315">
        <v>0</v>
      </c>
      <c r="M122" s="316"/>
      <c r="N122" s="303">
        <f t="shared" si="1"/>
        <v>0</v>
      </c>
      <c r="O122" s="304"/>
      <c r="P122" s="304"/>
      <c r="Q122" s="304"/>
      <c r="R122" s="224"/>
      <c r="T122" s="124"/>
      <c r="U122" s="28"/>
      <c r="V122" s="125"/>
      <c r="W122" s="125"/>
      <c r="X122" s="125"/>
      <c r="Y122" s="125"/>
      <c r="Z122" s="125"/>
      <c r="AA122" s="126"/>
      <c r="BE122" s="88"/>
      <c r="BF122" s="88"/>
      <c r="BG122" s="88"/>
      <c r="BH122" s="88"/>
      <c r="BI122" s="88"/>
      <c r="BK122" s="88"/>
    </row>
    <row r="123" spans="2:64" s="141" customFormat="1" ht="24.95" customHeight="1" x14ac:dyDescent="0.35">
      <c r="B123" s="235"/>
      <c r="C123" s="236"/>
      <c r="D123" s="237" t="s">
        <v>127</v>
      </c>
      <c r="E123" s="237"/>
      <c r="F123" s="237"/>
      <c r="G123" s="237"/>
      <c r="H123" s="237"/>
      <c r="I123" s="237"/>
      <c r="J123" s="237"/>
      <c r="K123" s="237"/>
      <c r="L123" s="237"/>
      <c r="M123" s="237"/>
      <c r="N123" s="347">
        <f>N124+N129+N136+N138+N143+N132</f>
        <v>0</v>
      </c>
      <c r="O123" s="347"/>
      <c r="P123" s="347"/>
      <c r="Q123" s="347"/>
      <c r="R123" s="238"/>
      <c r="T123" s="143"/>
      <c r="W123" s="144"/>
      <c r="Y123" s="144"/>
      <c r="AA123" s="145"/>
      <c r="AR123" s="161"/>
      <c r="AT123" s="161"/>
      <c r="AU123" s="161"/>
      <c r="AY123" s="161"/>
      <c r="BK123" s="146"/>
    </row>
    <row r="124" spans="2:64" s="141" customFormat="1" ht="20.100000000000001" customHeight="1" x14ac:dyDescent="0.3">
      <c r="B124" s="235"/>
      <c r="C124" s="236"/>
      <c r="D124" s="239" t="s">
        <v>129</v>
      </c>
      <c r="E124" s="239"/>
      <c r="F124" s="239"/>
      <c r="G124" s="239"/>
      <c r="H124" s="239"/>
      <c r="I124" s="239"/>
      <c r="J124" s="239"/>
      <c r="K124" s="239"/>
      <c r="L124" s="239"/>
      <c r="M124" s="239"/>
      <c r="N124" s="349">
        <f>SUM(N125:Q128)</f>
        <v>0</v>
      </c>
      <c r="O124" s="348"/>
      <c r="P124" s="348"/>
      <c r="Q124" s="348"/>
      <c r="R124" s="238"/>
      <c r="T124" s="143"/>
      <c r="W124" s="144" t="e">
        <f>SUM(#REF!)</f>
        <v>#REF!</v>
      </c>
      <c r="Y124" s="144" t="e">
        <f>SUM(#REF!)</f>
        <v>#REF!</v>
      </c>
      <c r="AA124" s="145" t="e">
        <f>SUM(#REF!)</f>
        <v>#REF!</v>
      </c>
      <c r="AR124" s="161" t="s">
        <v>70</v>
      </c>
      <c r="AT124" s="161" t="s">
        <v>62</v>
      </c>
      <c r="AU124" s="161" t="s">
        <v>68</v>
      </c>
      <c r="AY124" s="161" t="s">
        <v>105</v>
      </c>
      <c r="BK124" s="146" t="e">
        <f>SUM(#REF!)</f>
        <v>#REF!</v>
      </c>
    </row>
    <row r="125" spans="2:64" s="154" customFormat="1" ht="30" customHeight="1" x14ac:dyDescent="0.3">
      <c r="B125" s="223"/>
      <c r="C125" s="188">
        <v>11</v>
      </c>
      <c r="D125" s="188"/>
      <c r="E125" s="200"/>
      <c r="F125" s="313" t="s">
        <v>259</v>
      </c>
      <c r="G125" s="314"/>
      <c r="H125" s="314"/>
      <c r="I125" s="314"/>
      <c r="J125" s="192" t="s">
        <v>107</v>
      </c>
      <c r="K125" s="189">
        <v>50</v>
      </c>
      <c r="L125" s="308">
        <v>0</v>
      </c>
      <c r="M125" s="309"/>
      <c r="N125" s="303">
        <f>ROUND(K125*L125,2)</f>
        <v>0</v>
      </c>
      <c r="O125" s="304"/>
      <c r="P125" s="304"/>
      <c r="Q125" s="304"/>
      <c r="R125" s="224"/>
      <c r="T125" s="124"/>
      <c r="U125" s="28"/>
      <c r="V125" s="125"/>
      <c r="W125" s="125"/>
      <c r="X125" s="125"/>
      <c r="Y125" s="125"/>
      <c r="Z125" s="125"/>
      <c r="AA125" s="126"/>
      <c r="BE125" s="88"/>
      <c r="BF125" s="88"/>
      <c r="BG125" s="88"/>
      <c r="BH125" s="88"/>
      <c r="BI125" s="88"/>
      <c r="BK125" s="88"/>
    </row>
    <row r="126" spans="2:64" s="154" customFormat="1" ht="30" customHeight="1" x14ac:dyDescent="0.3">
      <c r="B126" s="223"/>
      <c r="C126" s="188">
        <f>C125+1</f>
        <v>12</v>
      </c>
      <c r="D126" s="188"/>
      <c r="E126" s="200"/>
      <c r="F126" s="313" t="s">
        <v>260</v>
      </c>
      <c r="G126" s="314"/>
      <c r="H126" s="314"/>
      <c r="I126" s="314"/>
      <c r="J126" s="192" t="s">
        <v>107</v>
      </c>
      <c r="K126" s="189">
        <v>100</v>
      </c>
      <c r="L126" s="308">
        <v>0</v>
      </c>
      <c r="M126" s="309"/>
      <c r="N126" s="303">
        <f t="shared" ref="N126:N128" si="2">ROUND(K126*L126,2)</f>
        <v>0</v>
      </c>
      <c r="O126" s="304"/>
      <c r="P126" s="304"/>
      <c r="Q126" s="304"/>
      <c r="R126" s="224"/>
      <c r="T126" s="124"/>
      <c r="U126" s="28"/>
      <c r="V126" s="125"/>
      <c r="W126" s="125"/>
      <c r="X126" s="125"/>
      <c r="Y126" s="125"/>
      <c r="Z126" s="125"/>
      <c r="AA126" s="126"/>
      <c r="BE126" s="88"/>
      <c r="BF126" s="88"/>
      <c r="BG126" s="88"/>
      <c r="BH126" s="88"/>
      <c r="BI126" s="88"/>
      <c r="BK126" s="88"/>
    </row>
    <row r="127" spans="2:64" s="154" customFormat="1" ht="30" customHeight="1" x14ac:dyDescent="0.3">
      <c r="B127" s="223"/>
      <c r="C127" s="188">
        <f>C126+1</f>
        <v>13</v>
      </c>
      <c r="D127" s="131"/>
      <c r="E127" s="200"/>
      <c r="F127" s="313" t="s">
        <v>250</v>
      </c>
      <c r="G127" s="314"/>
      <c r="H127" s="314"/>
      <c r="I127" s="314"/>
      <c r="J127" s="192" t="s">
        <v>112</v>
      </c>
      <c r="K127" s="189">
        <v>16</v>
      </c>
      <c r="L127" s="308">
        <v>0</v>
      </c>
      <c r="M127" s="309"/>
      <c r="N127" s="303">
        <f t="shared" si="2"/>
        <v>0</v>
      </c>
      <c r="O127" s="304"/>
      <c r="P127" s="304"/>
      <c r="Q127" s="304"/>
      <c r="R127" s="224"/>
      <c r="T127" s="124"/>
      <c r="U127" s="28"/>
      <c r="V127" s="125"/>
      <c r="W127" s="125"/>
      <c r="X127" s="125"/>
      <c r="Y127" s="125"/>
      <c r="Z127" s="125"/>
      <c r="AA127" s="126"/>
      <c r="BE127" s="88"/>
      <c r="BF127" s="88"/>
      <c r="BG127" s="88"/>
      <c r="BH127" s="88"/>
      <c r="BI127" s="88"/>
      <c r="BK127" s="88"/>
    </row>
    <row r="128" spans="2:64" s="154" customFormat="1" ht="30" customHeight="1" x14ac:dyDescent="0.3">
      <c r="B128" s="223"/>
      <c r="C128" s="188">
        <f>C127+1</f>
        <v>14</v>
      </c>
      <c r="D128" s="131"/>
      <c r="E128" s="200"/>
      <c r="F128" s="313" t="s">
        <v>251</v>
      </c>
      <c r="G128" s="314"/>
      <c r="H128" s="314"/>
      <c r="I128" s="314"/>
      <c r="J128" s="192" t="s">
        <v>112</v>
      </c>
      <c r="K128" s="189">
        <v>16</v>
      </c>
      <c r="L128" s="308">
        <v>0</v>
      </c>
      <c r="M128" s="309"/>
      <c r="N128" s="303">
        <f t="shared" si="2"/>
        <v>0</v>
      </c>
      <c r="O128" s="304"/>
      <c r="P128" s="304"/>
      <c r="Q128" s="304"/>
      <c r="R128" s="224"/>
      <c r="T128" s="124"/>
      <c r="U128" s="28"/>
      <c r="V128" s="125"/>
      <c r="W128" s="125"/>
      <c r="X128" s="125"/>
      <c r="Y128" s="125"/>
      <c r="Z128" s="125"/>
      <c r="AA128" s="126"/>
      <c r="BE128" s="88"/>
      <c r="BF128" s="88"/>
      <c r="BG128" s="88"/>
      <c r="BH128" s="88"/>
      <c r="BI128" s="88"/>
      <c r="BK128" s="88"/>
    </row>
    <row r="129" spans="2:63" s="141" customFormat="1" ht="20.100000000000001" customHeight="1" x14ac:dyDescent="0.3">
      <c r="B129" s="235"/>
      <c r="C129" s="236"/>
      <c r="D129" s="239" t="s">
        <v>128</v>
      </c>
      <c r="E129" s="239"/>
      <c r="F129" s="239"/>
      <c r="G129" s="239"/>
      <c r="H129" s="239"/>
      <c r="I129" s="239"/>
      <c r="J129" s="239"/>
      <c r="K129" s="239"/>
      <c r="L129" s="239"/>
      <c r="M129" s="239"/>
      <c r="N129" s="349">
        <f>SUM(N130:Q131)</f>
        <v>0</v>
      </c>
      <c r="O129" s="348"/>
      <c r="P129" s="348"/>
      <c r="Q129" s="348"/>
      <c r="R129" s="238"/>
      <c r="T129" s="143"/>
      <c r="W129" s="144"/>
      <c r="Y129" s="144"/>
      <c r="AA129" s="145"/>
      <c r="AR129" s="161"/>
      <c r="AT129" s="161"/>
      <c r="AU129" s="161"/>
      <c r="AY129" s="161"/>
      <c r="BK129" s="146"/>
    </row>
    <row r="130" spans="2:63" s="154" customFormat="1" ht="30" customHeight="1" x14ac:dyDescent="0.3">
      <c r="B130" s="223"/>
      <c r="C130" s="188">
        <v>15</v>
      </c>
      <c r="D130" s="188"/>
      <c r="E130" s="200"/>
      <c r="F130" s="310" t="s">
        <v>403</v>
      </c>
      <c r="G130" s="311" t="s">
        <v>148</v>
      </c>
      <c r="H130" s="311" t="s">
        <v>148</v>
      </c>
      <c r="I130" s="312" t="s">
        <v>148</v>
      </c>
      <c r="J130" s="192" t="s">
        <v>109</v>
      </c>
      <c r="K130" s="189">
        <v>1</v>
      </c>
      <c r="L130" s="308">
        <v>0</v>
      </c>
      <c r="M130" s="309"/>
      <c r="N130" s="303">
        <f>ROUND(L130*K130,2)</f>
        <v>0</v>
      </c>
      <c r="O130" s="304"/>
      <c r="P130" s="304"/>
      <c r="Q130" s="304"/>
      <c r="R130" s="224"/>
      <c r="T130" s="124"/>
      <c r="U130" s="28"/>
      <c r="V130" s="125"/>
      <c r="W130" s="125"/>
      <c r="X130" s="125"/>
      <c r="Y130" s="125"/>
      <c r="Z130" s="125"/>
      <c r="AA130" s="126"/>
      <c r="BE130" s="88"/>
      <c r="BF130" s="88"/>
      <c r="BG130" s="88"/>
      <c r="BH130" s="88"/>
      <c r="BI130" s="88"/>
      <c r="BK130" s="88"/>
    </row>
    <row r="131" spans="2:63" s="154" customFormat="1" ht="30" customHeight="1" x14ac:dyDescent="0.3">
      <c r="B131" s="223"/>
      <c r="C131" s="188">
        <f>C130+1</f>
        <v>16</v>
      </c>
      <c r="D131" s="188"/>
      <c r="E131" s="200"/>
      <c r="F131" s="310" t="s">
        <v>404</v>
      </c>
      <c r="G131" s="311" t="s">
        <v>148</v>
      </c>
      <c r="H131" s="311" t="s">
        <v>148</v>
      </c>
      <c r="I131" s="312" t="s">
        <v>148</v>
      </c>
      <c r="J131" s="192" t="s">
        <v>109</v>
      </c>
      <c r="K131" s="189">
        <v>1</v>
      </c>
      <c r="L131" s="308">
        <v>0</v>
      </c>
      <c r="M131" s="309"/>
      <c r="N131" s="303">
        <f>ROUND(L131*K131,2)</f>
        <v>0</v>
      </c>
      <c r="O131" s="304"/>
      <c r="P131" s="304"/>
      <c r="Q131" s="304"/>
      <c r="R131" s="224"/>
      <c r="T131" s="124"/>
      <c r="U131" s="28"/>
      <c r="V131" s="125"/>
      <c r="W131" s="125"/>
      <c r="X131" s="125"/>
      <c r="Y131" s="125"/>
      <c r="Z131" s="125"/>
      <c r="AA131" s="126"/>
      <c r="BE131" s="88"/>
      <c r="BF131" s="88"/>
      <c r="BG131" s="88"/>
      <c r="BH131" s="88"/>
      <c r="BI131" s="88"/>
      <c r="BK131" s="88"/>
    </row>
    <row r="132" spans="2:63" s="154" customFormat="1" ht="20.100000000000001" customHeight="1" x14ac:dyDescent="0.3">
      <c r="B132" s="223"/>
      <c r="C132" s="236"/>
      <c r="D132" s="239" t="s">
        <v>355</v>
      </c>
      <c r="E132" s="239"/>
      <c r="F132" s="239"/>
      <c r="G132" s="239"/>
      <c r="H132" s="239"/>
      <c r="I132" s="239"/>
      <c r="J132" s="239"/>
      <c r="K132" s="239"/>
      <c r="L132" s="239"/>
      <c r="M132" s="239"/>
      <c r="N132" s="349">
        <f>SUM(N133:Q135)</f>
        <v>0</v>
      </c>
      <c r="O132" s="348"/>
      <c r="P132" s="348"/>
      <c r="Q132" s="348"/>
      <c r="R132" s="224"/>
      <c r="T132" s="133"/>
      <c r="U132" s="28"/>
      <c r="V132" s="125"/>
      <c r="W132" s="125"/>
      <c r="X132" s="125"/>
      <c r="Y132" s="125"/>
      <c r="Z132" s="125"/>
      <c r="AA132" s="126"/>
      <c r="BE132" s="88"/>
      <c r="BF132" s="88"/>
      <c r="BG132" s="88"/>
      <c r="BH132" s="88"/>
      <c r="BI132" s="88"/>
      <c r="BK132" s="88"/>
    </row>
    <row r="133" spans="2:63" s="154" customFormat="1" ht="30" customHeight="1" x14ac:dyDescent="0.3">
      <c r="B133" s="223"/>
      <c r="C133" s="188">
        <f>C131+1</f>
        <v>17</v>
      </c>
      <c r="D133" s="131"/>
      <c r="E133" s="200"/>
      <c r="F133" s="313" t="s">
        <v>257</v>
      </c>
      <c r="G133" s="314" t="s">
        <v>149</v>
      </c>
      <c r="H133" s="314" t="s">
        <v>149</v>
      </c>
      <c r="I133" s="314" t="s">
        <v>149</v>
      </c>
      <c r="J133" s="192" t="s">
        <v>112</v>
      </c>
      <c r="K133" s="189">
        <v>3</v>
      </c>
      <c r="L133" s="308">
        <v>0</v>
      </c>
      <c r="M133" s="309"/>
      <c r="N133" s="303">
        <f>ROUND(L133*K133,2)</f>
        <v>0</v>
      </c>
      <c r="O133" s="304"/>
      <c r="P133" s="304"/>
      <c r="Q133" s="304"/>
      <c r="R133" s="224"/>
      <c r="T133" s="133"/>
      <c r="U133" s="28"/>
      <c r="V133" s="125"/>
      <c r="W133" s="125"/>
      <c r="X133" s="125"/>
      <c r="Y133" s="125"/>
      <c r="Z133" s="125"/>
      <c r="AA133" s="126"/>
      <c r="BE133" s="88"/>
      <c r="BF133" s="88"/>
      <c r="BG133" s="88"/>
      <c r="BH133" s="88"/>
      <c r="BI133" s="88"/>
      <c r="BK133" s="88"/>
    </row>
    <row r="134" spans="2:63" s="154" customFormat="1" ht="45" customHeight="1" x14ac:dyDescent="0.3">
      <c r="B134" s="223"/>
      <c r="C134" s="188">
        <f>C133+1</f>
        <v>18</v>
      </c>
      <c r="D134" s="131"/>
      <c r="E134" s="200"/>
      <c r="F134" s="313" t="s">
        <v>349</v>
      </c>
      <c r="G134" s="314" t="s">
        <v>150</v>
      </c>
      <c r="H134" s="314" t="s">
        <v>150</v>
      </c>
      <c r="I134" s="314" t="s">
        <v>150</v>
      </c>
      <c r="J134" s="192" t="s">
        <v>109</v>
      </c>
      <c r="K134" s="189">
        <v>1</v>
      </c>
      <c r="L134" s="308">
        <v>0</v>
      </c>
      <c r="M134" s="309"/>
      <c r="N134" s="303">
        <f>ROUND(L134*K134,2)</f>
        <v>0</v>
      </c>
      <c r="O134" s="304"/>
      <c r="P134" s="304"/>
      <c r="Q134" s="304"/>
      <c r="R134" s="224"/>
      <c r="T134" s="133"/>
      <c r="U134" s="28"/>
      <c r="V134" s="125"/>
      <c r="W134" s="125"/>
      <c r="X134" s="125"/>
      <c r="Y134" s="125"/>
      <c r="Z134" s="125"/>
      <c r="AA134" s="126"/>
      <c r="BE134" s="88"/>
      <c r="BF134" s="88"/>
      <c r="BG134" s="88"/>
      <c r="BH134" s="88"/>
      <c r="BI134" s="88"/>
      <c r="BK134" s="88"/>
    </row>
    <row r="135" spans="2:63" s="169" customFormat="1" ht="20.100000000000001" customHeight="1" x14ac:dyDescent="0.3">
      <c r="B135" s="223"/>
      <c r="C135" s="188">
        <f>C134+1</f>
        <v>19</v>
      </c>
      <c r="D135" s="131"/>
      <c r="E135" s="200"/>
      <c r="F135" s="313" t="s">
        <v>167</v>
      </c>
      <c r="G135" s="314" t="s">
        <v>150</v>
      </c>
      <c r="H135" s="314" t="s">
        <v>150</v>
      </c>
      <c r="I135" s="314" t="s">
        <v>150</v>
      </c>
      <c r="J135" s="192" t="s">
        <v>139</v>
      </c>
      <c r="K135" s="189">
        <v>5</v>
      </c>
      <c r="L135" s="308">
        <v>0</v>
      </c>
      <c r="M135" s="309"/>
      <c r="N135" s="303">
        <f>ROUND(L135*K135,2)</f>
        <v>0</v>
      </c>
      <c r="O135" s="304"/>
      <c r="P135" s="304"/>
      <c r="Q135" s="304"/>
      <c r="R135" s="224"/>
      <c r="T135" s="133"/>
      <c r="U135" s="28"/>
      <c r="V135" s="125"/>
      <c r="W135" s="125"/>
      <c r="X135" s="125"/>
      <c r="Y135" s="125"/>
      <c r="Z135" s="125"/>
      <c r="AA135" s="126"/>
      <c r="BE135" s="88"/>
      <c r="BF135" s="88"/>
      <c r="BG135" s="88"/>
      <c r="BH135" s="88"/>
      <c r="BI135" s="88"/>
      <c r="BK135" s="88"/>
    </row>
    <row r="136" spans="2:63" s="169" customFormat="1" ht="20.100000000000001" customHeight="1" x14ac:dyDescent="0.3">
      <c r="B136" s="223"/>
      <c r="C136" s="236"/>
      <c r="D136" s="239" t="s">
        <v>168</v>
      </c>
      <c r="E136" s="239"/>
      <c r="F136" s="239"/>
      <c r="G136" s="239"/>
      <c r="H136" s="239"/>
      <c r="I136" s="239"/>
      <c r="J136" s="239"/>
      <c r="K136" s="239"/>
      <c r="L136" s="239"/>
      <c r="M136" s="239"/>
      <c r="N136" s="337">
        <f>SUM(N137)</f>
        <v>0</v>
      </c>
      <c r="O136" s="337"/>
      <c r="P136" s="337"/>
      <c r="Q136" s="337"/>
      <c r="R136" s="224"/>
      <c r="T136" s="124"/>
      <c r="U136" s="28"/>
      <c r="V136" s="125"/>
      <c r="W136" s="125"/>
      <c r="X136" s="125"/>
      <c r="Y136" s="125"/>
      <c r="Z136" s="125"/>
      <c r="AA136" s="126"/>
      <c r="BE136" s="88"/>
      <c r="BF136" s="88"/>
      <c r="BG136" s="88"/>
      <c r="BH136" s="88"/>
      <c r="BI136" s="88"/>
      <c r="BK136" s="88"/>
    </row>
    <row r="137" spans="2:63" s="169" customFormat="1" ht="69.95" customHeight="1" x14ac:dyDescent="0.3">
      <c r="B137" s="223"/>
      <c r="C137" s="188">
        <v>19</v>
      </c>
      <c r="D137" s="188"/>
      <c r="E137" s="200"/>
      <c r="F137" s="313" t="s">
        <v>245</v>
      </c>
      <c r="G137" s="314" t="s">
        <v>169</v>
      </c>
      <c r="H137" s="314" t="s">
        <v>169</v>
      </c>
      <c r="I137" s="314" t="s">
        <v>169</v>
      </c>
      <c r="J137" s="192" t="s">
        <v>112</v>
      </c>
      <c r="K137" s="189">
        <v>1</v>
      </c>
      <c r="L137" s="308">
        <v>0</v>
      </c>
      <c r="M137" s="309"/>
      <c r="N137" s="303">
        <f>ROUND(L137*K137,2)</f>
        <v>0</v>
      </c>
      <c r="O137" s="304"/>
      <c r="P137" s="304"/>
      <c r="Q137" s="304"/>
      <c r="R137" s="224"/>
      <c r="T137" s="124"/>
      <c r="U137" s="28"/>
      <c r="V137" s="125"/>
      <c r="W137" s="125"/>
      <c r="X137" s="125"/>
      <c r="Y137" s="125"/>
      <c r="Z137" s="125"/>
      <c r="AA137" s="126"/>
      <c r="BE137" s="88"/>
      <c r="BF137" s="88"/>
      <c r="BG137" s="88"/>
      <c r="BH137" s="88"/>
      <c r="BI137" s="88"/>
      <c r="BK137" s="88"/>
    </row>
    <row r="138" spans="2:63" s="154" customFormat="1" ht="20.100000000000001" customHeight="1" x14ac:dyDescent="0.3">
      <c r="B138" s="223"/>
      <c r="C138" s="236"/>
      <c r="D138" s="239" t="s">
        <v>170</v>
      </c>
      <c r="E138" s="239"/>
      <c r="F138" s="239"/>
      <c r="G138" s="239"/>
      <c r="H138" s="239"/>
      <c r="I138" s="239"/>
      <c r="J138" s="239"/>
      <c r="K138" s="239"/>
      <c r="L138" s="239"/>
      <c r="M138" s="239"/>
      <c r="N138" s="349">
        <f>SUM(N139:Q142)</f>
        <v>0</v>
      </c>
      <c r="O138" s="348"/>
      <c r="P138" s="348"/>
      <c r="Q138" s="348"/>
      <c r="R138" s="224"/>
      <c r="T138" s="124"/>
      <c r="U138" s="28"/>
      <c r="V138" s="125"/>
      <c r="W138" s="125"/>
      <c r="X138" s="125"/>
      <c r="Y138" s="125"/>
      <c r="Z138" s="125"/>
      <c r="AA138" s="126"/>
      <c r="BE138" s="88"/>
      <c r="BF138" s="88"/>
      <c r="BG138" s="88"/>
      <c r="BH138" s="88"/>
      <c r="BI138" s="88"/>
      <c r="BK138" s="88"/>
    </row>
    <row r="139" spans="2:63" s="154" customFormat="1" ht="30" customHeight="1" x14ac:dyDescent="0.3">
      <c r="B139" s="223"/>
      <c r="C139" s="188">
        <v>20</v>
      </c>
      <c r="D139" s="188"/>
      <c r="E139" s="200"/>
      <c r="F139" s="310" t="s">
        <v>254</v>
      </c>
      <c r="G139" s="311" t="s">
        <v>171</v>
      </c>
      <c r="H139" s="311" t="s">
        <v>171</v>
      </c>
      <c r="I139" s="312" t="s">
        <v>171</v>
      </c>
      <c r="J139" s="192" t="s">
        <v>107</v>
      </c>
      <c r="K139" s="189">
        <v>20</v>
      </c>
      <c r="L139" s="308">
        <v>0</v>
      </c>
      <c r="M139" s="309"/>
      <c r="N139" s="303">
        <f>ROUND(L139*K139,2)</f>
        <v>0</v>
      </c>
      <c r="O139" s="304"/>
      <c r="P139" s="304"/>
      <c r="Q139" s="304"/>
      <c r="R139" s="224"/>
      <c r="T139" s="133"/>
      <c r="U139" s="28"/>
      <c r="V139" s="125"/>
      <c r="W139" s="125"/>
      <c r="X139" s="125"/>
      <c r="Y139" s="125"/>
      <c r="Z139" s="125"/>
      <c r="AA139" s="126"/>
      <c r="BE139" s="88"/>
      <c r="BF139" s="88"/>
      <c r="BG139" s="88"/>
      <c r="BH139" s="88"/>
      <c r="BI139" s="88"/>
      <c r="BK139" s="88"/>
    </row>
    <row r="140" spans="2:63" s="154" customFormat="1" ht="30" customHeight="1" x14ac:dyDescent="0.3">
      <c r="B140" s="223"/>
      <c r="C140" s="188">
        <f>C139+1</f>
        <v>21</v>
      </c>
      <c r="D140" s="188"/>
      <c r="E140" s="200"/>
      <c r="F140" s="310" t="s">
        <v>269</v>
      </c>
      <c r="G140" s="311" t="s">
        <v>135</v>
      </c>
      <c r="H140" s="311" t="s">
        <v>135</v>
      </c>
      <c r="I140" s="312" t="s">
        <v>135</v>
      </c>
      <c r="J140" s="192" t="s">
        <v>107</v>
      </c>
      <c r="K140" s="189">
        <v>20</v>
      </c>
      <c r="L140" s="308">
        <v>0</v>
      </c>
      <c r="M140" s="309"/>
      <c r="N140" s="303">
        <f t="shared" ref="N140:N142" si="3">ROUND(L140*K140,2)</f>
        <v>0</v>
      </c>
      <c r="O140" s="304"/>
      <c r="P140" s="304"/>
      <c r="Q140" s="304"/>
      <c r="R140" s="224"/>
      <c r="T140" s="124"/>
      <c r="U140" s="28"/>
      <c r="V140" s="125"/>
      <c r="W140" s="125"/>
      <c r="X140" s="125"/>
      <c r="Y140" s="125"/>
      <c r="Z140" s="125"/>
      <c r="AA140" s="126"/>
      <c r="BE140" s="88"/>
      <c r="BF140" s="88"/>
      <c r="BG140" s="88"/>
      <c r="BH140" s="88"/>
      <c r="BI140" s="88"/>
      <c r="BK140" s="88"/>
    </row>
    <row r="141" spans="2:63" s="154" customFormat="1" ht="30" customHeight="1" x14ac:dyDescent="0.3">
      <c r="B141" s="223"/>
      <c r="C141" s="188">
        <f t="shared" ref="C141" si="4">C140+1</f>
        <v>22</v>
      </c>
      <c r="D141" s="188"/>
      <c r="E141" s="200"/>
      <c r="F141" s="310" t="s">
        <v>262</v>
      </c>
      <c r="G141" s="311" t="s">
        <v>135</v>
      </c>
      <c r="H141" s="311" t="s">
        <v>135</v>
      </c>
      <c r="I141" s="312" t="s">
        <v>135</v>
      </c>
      <c r="J141" s="192" t="s">
        <v>107</v>
      </c>
      <c r="K141" s="189">
        <v>15</v>
      </c>
      <c r="L141" s="308">
        <v>0</v>
      </c>
      <c r="M141" s="309"/>
      <c r="N141" s="303">
        <f t="shared" si="3"/>
        <v>0</v>
      </c>
      <c r="O141" s="304"/>
      <c r="P141" s="304"/>
      <c r="Q141" s="304"/>
      <c r="R141" s="224"/>
      <c r="T141" s="124"/>
      <c r="U141" s="28"/>
      <c r="V141" s="125"/>
      <c r="W141" s="125"/>
      <c r="X141" s="125"/>
      <c r="Y141" s="125"/>
      <c r="Z141" s="125"/>
      <c r="AA141" s="126"/>
      <c r="BE141" s="88"/>
      <c r="BF141" s="88"/>
      <c r="BG141" s="88"/>
      <c r="BH141" s="88"/>
      <c r="BI141" s="88"/>
      <c r="BK141" s="88"/>
    </row>
    <row r="142" spans="2:63" s="154" customFormat="1" ht="30" customHeight="1" x14ac:dyDescent="0.3">
      <c r="B142" s="223"/>
      <c r="C142" s="188">
        <f>C141+1</f>
        <v>23</v>
      </c>
      <c r="D142" s="188"/>
      <c r="E142" s="200"/>
      <c r="F142" s="310" t="s">
        <v>405</v>
      </c>
      <c r="G142" s="311" t="s">
        <v>135</v>
      </c>
      <c r="H142" s="311" t="s">
        <v>135</v>
      </c>
      <c r="I142" s="312" t="s">
        <v>135</v>
      </c>
      <c r="J142" s="192" t="s">
        <v>107</v>
      </c>
      <c r="K142" s="189">
        <v>20</v>
      </c>
      <c r="L142" s="308">
        <v>0</v>
      </c>
      <c r="M142" s="309"/>
      <c r="N142" s="303">
        <f t="shared" si="3"/>
        <v>0</v>
      </c>
      <c r="O142" s="304"/>
      <c r="P142" s="304"/>
      <c r="Q142" s="304"/>
      <c r="R142" s="224"/>
      <c r="T142" s="124"/>
      <c r="U142" s="28"/>
      <c r="V142" s="125"/>
      <c r="W142" s="125"/>
      <c r="X142" s="125"/>
      <c r="Y142" s="125"/>
      <c r="Z142" s="125"/>
      <c r="AA142" s="126"/>
      <c r="BE142" s="88"/>
      <c r="BF142" s="88"/>
      <c r="BG142" s="88"/>
      <c r="BH142" s="88"/>
      <c r="BI142" s="88"/>
      <c r="BK142" s="88"/>
    </row>
    <row r="143" spans="2:63" s="141" customFormat="1" ht="20.100000000000001" customHeight="1" x14ac:dyDescent="0.3">
      <c r="B143" s="235"/>
      <c r="C143" s="177"/>
      <c r="D143" s="239" t="s">
        <v>173</v>
      </c>
      <c r="E143" s="239"/>
      <c r="F143" s="239"/>
      <c r="G143" s="239"/>
      <c r="H143" s="239"/>
      <c r="I143" s="239"/>
      <c r="J143" s="239"/>
      <c r="K143" s="239"/>
      <c r="L143" s="239"/>
      <c r="M143" s="239"/>
      <c r="N143" s="349">
        <f>SUM(N144:Q145)</f>
        <v>0</v>
      </c>
      <c r="O143" s="348"/>
      <c r="P143" s="348"/>
      <c r="Q143" s="348"/>
      <c r="R143" s="238"/>
      <c r="T143" s="143"/>
      <c r="W143" s="144"/>
      <c r="Y143" s="144"/>
      <c r="AA143" s="145"/>
      <c r="AR143" s="161"/>
      <c r="AT143" s="161"/>
      <c r="AU143" s="161"/>
      <c r="AY143" s="161"/>
      <c r="BK143" s="146"/>
    </row>
    <row r="144" spans="2:63" s="154" customFormat="1" ht="20.100000000000001" customHeight="1" x14ac:dyDescent="0.3">
      <c r="B144" s="223"/>
      <c r="C144" s="188">
        <f>C142+1</f>
        <v>24</v>
      </c>
      <c r="D144" s="188"/>
      <c r="E144" s="200"/>
      <c r="F144" s="306" t="s">
        <v>373</v>
      </c>
      <c r="G144" s="304" t="s">
        <v>152</v>
      </c>
      <c r="H144" s="304" t="s">
        <v>152</v>
      </c>
      <c r="I144" s="304" t="s">
        <v>152</v>
      </c>
      <c r="J144" s="192" t="s">
        <v>107</v>
      </c>
      <c r="K144" s="189">
        <v>8</v>
      </c>
      <c r="L144" s="308">
        <v>0</v>
      </c>
      <c r="M144" s="309"/>
      <c r="N144" s="303">
        <f t="shared" ref="N144:N145" si="5">ROUND(K144*L144,2)</f>
        <v>0</v>
      </c>
      <c r="O144" s="304"/>
      <c r="P144" s="304"/>
      <c r="Q144" s="304"/>
      <c r="R144" s="224"/>
      <c r="T144" s="124"/>
      <c r="U144" s="28"/>
      <c r="V144" s="125"/>
      <c r="W144" s="125"/>
      <c r="X144" s="125"/>
      <c r="Y144" s="125"/>
      <c r="Z144" s="125"/>
      <c r="AA144" s="126"/>
      <c r="BE144" s="88"/>
      <c r="BF144" s="88"/>
      <c r="BG144" s="88"/>
      <c r="BH144" s="88"/>
      <c r="BI144" s="88"/>
      <c r="BK144" s="88"/>
    </row>
    <row r="145" spans="2:63" s="154" customFormat="1" ht="20.100000000000001" customHeight="1" x14ac:dyDescent="0.3">
      <c r="B145" s="223"/>
      <c r="C145" s="188">
        <f>C144+1</f>
        <v>25</v>
      </c>
      <c r="D145" s="188"/>
      <c r="E145" s="200"/>
      <c r="F145" s="306" t="s">
        <v>375</v>
      </c>
      <c r="G145" s="304" t="s">
        <v>152</v>
      </c>
      <c r="H145" s="304" t="s">
        <v>152</v>
      </c>
      <c r="I145" s="304" t="s">
        <v>152</v>
      </c>
      <c r="J145" s="192" t="s">
        <v>107</v>
      </c>
      <c r="K145" s="189">
        <v>8</v>
      </c>
      <c r="L145" s="308">
        <v>0</v>
      </c>
      <c r="M145" s="309"/>
      <c r="N145" s="303">
        <f t="shared" si="5"/>
        <v>0</v>
      </c>
      <c r="O145" s="304"/>
      <c r="P145" s="304"/>
      <c r="Q145" s="304"/>
      <c r="R145" s="224"/>
      <c r="T145" s="124"/>
      <c r="U145" s="28"/>
      <c r="V145" s="125"/>
      <c r="W145" s="125"/>
      <c r="X145" s="125"/>
      <c r="Y145" s="125"/>
      <c r="Z145" s="125"/>
      <c r="AA145" s="126"/>
      <c r="BE145" s="88"/>
      <c r="BF145" s="88"/>
      <c r="BG145" s="88"/>
      <c r="BH145" s="88"/>
      <c r="BI145" s="88"/>
      <c r="BK145" s="88"/>
    </row>
    <row r="146" spans="2:63" s="154" customFormat="1" ht="24.95" customHeight="1" x14ac:dyDescent="0.35">
      <c r="B146" s="223"/>
      <c r="C146" s="236"/>
      <c r="D146" s="237" t="s">
        <v>145</v>
      </c>
      <c r="E146" s="237"/>
      <c r="F146" s="237"/>
      <c r="G146" s="237"/>
      <c r="H146" s="237"/>
      <c r="I146" s="237"/>
      <c r="J146" s="237"/>
      <c r="K146" s="237"/>
      <c r="L146" s="237"/>
      <c r="M146" s="237"/>
      <c r="N146" s="347">
        <f>N160+N158+N147+N156</f>
        <v>0</v>
      </c>
      <c r="O146" s="347"/>
      <c r="P146" s="347"/>
      <c r="Q146" s="347"/>
      <c r="R146" s="224"/>
      <c r="T146" s="124"/>
      <c r="U146" s="28"/>
      <c r="V146" s="125"/>
      <c r="W146" s="125"/>
      <c r="X146" s="125"/>
      <c r="Y146" s="125"/>
      <c r="Z146" s="125"/>
      <c r="AA146" s="126"/>
      <c r="BE146" s="88"/>
      <c r="BF146" s="88"/>
      <c r="BG146" s="88"/>
      <c r="BH146" s="88"/>
      <c r="BI146" s="88"/>
      <c r="BK146" s="88"/>
    </row>
    <row r="147" spans="2:63" s="169" customFormat="1" ht="20.100000000000001" customHeight="1" x14ac:dyDescent="0.3">
      <c r="B147" s="223"/>
      <c r="C147" s="236"/>
      <c r="D147" s="239" t="s">
        <v>130</v>
      </c>
      <c r="E147" s="239"/>
      <c r="F147" s="239"/>
      <c r="G147" s="239"/>
      <c r="H147" s="239"/>
      <c r="I147" s="239"/>
      <c r="J147" s="239"/>
      <c r="K147" s="239"/>
      <c r="L147" s="239"/>
      <c r="M147" s="239"/>
      <c r="N147" s="349">
        <f>SUM(N148:Q155)</f>
        <v>0</v>
      </c>
      <c r="O147" s="348"/>
      <c r="P147" s="348"/>
      <c r="Q147" s="348"/>
      <c r="R147" s="224"/>
      <c r="T147" s="124"/>
      <c r="U147" s="28"/>
      <c r="V147" s="125"/>
      <c r="W147" s="125"/>
      <c r="X147" s="125"/>
      <c r="Y147" s="125"/>
      <c r="Z147" s="125"/>
      <c r="AA147" s="126"/>
      <c r="BE147" s="88"/>
      <c r="BF147" s="88"/>
      <c r="BG147" s="88"/>
      <c r="BH147" s="88"/>
      <c r="BI147" s="88"/>
      <c r="BK147" s="88"/>
    </row>
    <row r="148" spans="2:63" s="154" customFormat="1" ht="20.100000000000001" customHeight="1" x14ac:dyDescent="0.3">
      <c r="B148" s="223"/>
      <c r="C148" s="188">
        <f>C145+1</f>
        <v>26</v>
      </c>
      <c r="D148" s="188"/>
      <c r="E148" s="200"/>
      <c r="F148" s="306" t="s">
        <v>379</v>
      </c>
      <c r="G148" s="307" t="s">
        <v>154</v>
      </c>
      <c r="H148" s="307" t="s">
        <v>154</v>
      </c>
      <c r="I148" s="307" t="s">
        <v>154</v>
      </c>
      <c r="J148" s="192" t="s">
        <v>112</v>
      </c>
      <c r="K148" s="189">
        <v>2</v>
      </c>
      <c r="L148" s="308">
        <v>0</v>
      </c>
      <c r="M148" s="309"/>
      <c r="N148" s="303">
        <f t="shared" ref="N148:N155" si="6">ROUND(K148*L148,2)</f>
        <v>0</v>
      </c>
      <c r="O148" s="304"/>
      <c r="P148" s="304"/>
      <c r="Q148" s="304"/>
      <c r="R148" s="224"/>
      <c r="T148" s="124"/>
      <c r="U148" s="28"/>
      <c r="V148" s="125"/>
      <c r="W148" s="125"/>
      <c r="X148" s="125"/>
      <c r="Y148" s="125"/>
      <c r="Z148" s="125"/>
      <c r="AA148" s="126"/>
      <c r="BE148" s="88"/>
      <c r="BF148" s="88"/>
      <c r="BG148" s="88"/>
      <c r="BH148" s="88"/>
      <c r="BI148" s="88"/>
      <c r="BK148" s="88"/>
    </row>
    <row r="149" spans="2:63" s="154" customFormat="1" ht="20.100000000000001" customHeight="1" x14ac:dyDescent="0.3">
      <c r="B149" s="223"/>
      <c r="C149" s="188">
        <f t="shared" ref="C149:C153" si="7">C148+1</f>
        <v>27</v>
      </c>
      <c r="D149" s="188"/>
      <c r="E149" s="200"/>
      <c r="F149" s="306" t="s">
        <v>389</v>
      </c>
      <c r="G149" s="304" t="s">
        <v>154</v>
      </c>
      <c r="H149" s="304" t="s">
        <v>154</v>
      </c>
      <c r="I149" s="304" t="s">
        <v>154</v>
      </c>
      <c r="J149" s="192" t="s">
        <v>112</v>
      </c>
      <c r="K149" s="189">
        <v>2</v>
      </c>
      <c r="L149" s="308">
        <v>0</v>
      </c>
      <c r="M149" s="309"/>
      <c r="N149" s="303">
        <f t="shared" si="6"/>
        <v>0</v>
      </c>
      <c r="O149" s="304"/>
      <c r="P149" s="304"/>
      <c r="Q149" s="304"/>
      <c r="R149" s="224"/>
      <c r="T149" s="124"/>
      <c r="U149" s="28"/>
      <c r="V149" s="125"/>
      <c r="W149" s="125"/>
      <c r="X149" s="125"/>
      <c r="Y149" s="125"/>
      <c r="Z149" s="125"/>
      <c r="AA149" s="126"/>
      <c r="BE149" s="88"/>
      <c r="BF149" s="88"/>
      <c r="BG149" s="88"/>
      <c r="BH149" s="88"/>
      <c r="BI149" s="88"/>
      <c r="BK149" s="88"/>
    </row>
    <row r="150" spans="2:63" s="202" customFormat="1" ht="20.100000000000001" customHeight="1" x14ac:dyDescent="0.3">
      <c r="B150" s="223"/>
      <c r="C150" s="188">
        <f t="shared" si="7"/>
        <v>28</v>
      </c>
      <c r="D150" s="188"/>
      <c r="E150" s="200"/>
      <c r="F150" s="306" t="s">
        <v>381</v>
      </c>
      <c r="G150" s="304" t="s">
        <v>154</v>
      </c>
      <c r="H150" s="304" t="s">
        <v>154</v>
      </c>
      <c r="I150" s="304" t="s">
        <v>154</v>
      </c>
      <c r="J150" s="192" t="s">
        <v>112</v>
      </c>
      <c r="K150" s="189">
        <v>4</v>
      </c>
      <c r="L150" s="308">
        <v>0</v>
      </c>
      <c r="M150" s="309"/>
      <c r="N150" s="303">
        <f t="shared" si="6"/>
        <v>0</v>
      </c>
      <c r="O150" s="304"/>
      <c r="P150" s="304"/>
      <c r="Q150" s="304"/>
      <c r="R150" s="224"/>
      <c r="T150" s="124"/>
      <c r="U150" s="186"/>
      <c r="V150" s="190"/>
      <c r="W150" s="190"/>
      <c r="X150" s="190"/>
      <c r="Y150" s="190"/>
      <c r="Z150" s="190"/>
      <c r="AA150" s="126"/>
      <c r="BE150" s="187"/>
      <c r="BF150" s="187"/>
      <c r="BG150" s="187"/>
      <c r="BH150" s="187"/>
      <c r="BI150" s="187"/>
      <c r="BK150" s="187"/>
    </row>
    <row r="151" spans="2:63" s="154" customFormat="1" ht="20.100000000000001" customHeight="1" x14ac:dyDescent="0.3">
      <c r="B151" s="223"/>
      <c r="C151" s="188">
        <f t="shared" si="7"/>
        <v>29</v>
      </c>
      <c r="D151" s="188"/>
      <c r="E151" s="200"/>
      <c r="F151" s="306" t="s">
        <v>406</v>
      </c>
      <c r="G151" s="304" t="s">
        <v>154</v>
      </c>
      <c r="H151" s="304" t="s">
        <v>154</v>
      </c>
      <c r="I151" s="304" t="s">
        <v>154</v>
      </c>
      <c r="J151" s="192" t="s">
        <v>112</v>
      </c>
      <c r="K151" s="189">
        <v>2</v>
      </c>
      <c r="L151" s="308">
        <v>0</v>
      </c>
      <c r="M151" s="309"/>
      <c r="N151" s="303">
        <f t="shared" si="6"/>
        <v>0</v>
      </c>
      <c r="O151" s="304"/>
      <c r="P151" s="304"/>
      <c r="Q151" s="304"/>
      <c r="R151" s="224"/>
      <c r="T151" s="124"/>
      <c r="U151" s="28"/>
      <c r="V151" s="125"/>
      <c r="W151" s="125"/>
      <c r="X151" s="125"/>
      <c r="Y151" s="125"/>
      <c r="Z151" s="125"/>
      <c r="AA151" s="126"/>
      <c r="BE151" s="88"/>
      <c r="BF151" s="88"/>
      <c r="BG151" s="88"/>
      <c r="BH151" s="88"/>
      <c r="BI151" s="88"/>
      <c r="BK151" s="88"/>
    </row>
    <row r="152" spans="2:63" s="154" customFormat="1" ht="30" customHeight="1" x14ac:dyDescent="0.3">
      <c r="B152" s="223"/>
      <c r="C152" s="188">
        <f>C151+1</f>
        <v>30</v>
      </c>
      <c r="D152" s="188"/>
      <c r="E152" s="200"/>
      <c r="F152" s="306" t="s">
        <v>255</v>
      </c>
      <c r="G152" s="304" t="s">
        <v>156</v>
      </c>
      <c r="H152" s="304" t="s">
        <v>156</v>
      </c>
      <c r="I152" s="304" t="s">
        <v>156</v>
      </c>
      <c r="J152" s="192" t="s">
        <v>112</v>
      </c>
      <c r="K152" s="189">
        <v>18</v>
      </c>
      <c r="L152" s="308">
        <v>0</v>
      </c>
      <c r="M152" s="309"/>
      <c r="N152" s="303">
        <f t="shared" si="6"/>
        <v>0</v>
      </c>
      <c r="O152" s="304"/>
      <c r="P152" s="304"/>
      <c r="Q152" s="304"/>
      <c r="R152" s="224"/>
      <c r="T152" s="124"/>
      <c r="U152" s="28"/>
      <c r="V152" s="125"/>
      <c r="W152" s="125"/>
      <c r="X152" s="125"/>
      <c r="Y152" s="125"/>
      <c r="Z152" s="125"/>
      <c r="AA152" s="126"/>
      <c r="BE152" s="88"/>
      <c r="BF152" s="88"/>
      <c r="BG152" s="88"/>
      <c r="BH152" s="88"/>
      <c r="BI152" s="88"/>
      <c r="BK152" s="88"/>
    </row>
    <row r="153" spans="2:63" s="154" customFormat="1" ht="30" customHeight="1" x14ac:dyDescent="0.3">
      <c r="B153" s="223"/>
      <c r="C153" s="188">
        <f t="shared" si="7"/>
        <v>31</v>
      </c>
      <c r="D153" s="188"/>
      <c r="E153" s="200"/>
      <c r="F153" s="306" t="s">
        <v>256</v>
      </c>
      <c r="G153" s="304" t="s">
        <v>157</v>
      </c>
      <c r="H153" s="304" t="s">
        <v>157</v>
      </c>
      <c r="I153" s="304" t="s">
        <v>157</v>
      </c>
      <c r="J153" s="192" t="s">
        <v>112</v>
      </c>
      <c r="K153" s="189">
        <v>14</v>
      </c>
      <c r="L153" s="308">
        <v>0</v>
      </c>
      <c r="M153" s="309"/>
      <c r="N153" s="303">
        <f t="shared" si="6"/>
        <v>0</v>
      </c>
      <c r="O153" s="304"/>
      <c r="P153" s="304"/>
      <c r="Q153" s="304"/>
      <c r="R153" s="224"/>
      <c r="T153" s="124"/>
      <c r="U153" s="28"/>
      <c r="V153" s="125"/>
      <c r="W153" s="125"/>
      <c r="X153" s="125"/>
      <c r="Y153" s="125"/>
      <c r="Z153" s="125"/>
      <c r="AA153" s="126"/>
      <c r="BE153" s="88"/>
      <c r="BF153" s="88"/>
      <c r="BG153" s="88"/>
      <c r="BH153" s="88"/>
      <c r="BI153" s="88"/>
      <c r="BK153" s="88"/>
    </row>
    <row r="154" spans="2:63" s="154" customFormat="1" ht="30" customHeight="1" x14ac:dyDescent="0.3">
      <c r="B154" s="223"/>
      <c r="C154" s="188">
        <f>C153+1</f>
        <v>32</v>
      </c>
      <c r="D154" s="188"/>
      <c r="E154" s="200"/>
      <c r="F154" s="313" t="s">
        <v>363</v>
      </c>
      <c r="G154" s="314" t="s">
        <v>125</v>
      </c>
      <c r="H154" s="314" t="s">
        <v>125</v>
      </c>
      <c r="I154" s="314" t="s">
        <v>125</v>
      </c>
      <c r="J154" s="192" t="s">
        <v>112</v>
      </c>
      <c r="K154" s="189">
        <v>4</v>
      </c>
      <c r="L154" s="315">
        <v>0</v>
      </c>
      <c r="M154" s="316"/>
      <c r="N154" s="303">
        <f t="shared" si="6"/>
        <v>0</v>
      </c>
      <c r="O154" s="304"/>
      <c r="P154" s="304"/>
      <c r="Q154" s="304"/>
      <c r="R154" s="224"/>
      <c r="T154" s="124"/>
      <c r="U154" s="28"/>
      <c r="V154" s="125"/>
      <c r="W154" s="125"/>
      <c r="X154" s="125"/>
      <c r="Y154" s="125"/>
      <c r="Z154" s="125"/>
      <c r="AA154" s="126"/>
      <c r="BE154" s="88"/>
      <c r="BF154" s="88"/>
      <c r="BG154" s="88"/>
      <c r="BH154" s="88"/>
      <c r="BI154" s="88"/>
      <c r="BK154" s="88"/>
    </row>
    <row r="155" spans="2:63" s="141" customFormat="1" ht="45" customHeight="1" x14ac:dyDescent="0.3">
      <c r="B155" s="235"/>
      <c r="C155" s="188">
        <f>C154+1</f>
        <v>33</v>
      </c>
      <c r="D155" s="188"/>
      <c r="E155" s="200"/>
      <c r="F155" s="313" t="s">
        <v>371</v>
      </c>
      <c r="G155" s="314" t="s">
        <v>126</v>
      </c>
      <c r="H155" s="314" t="s">
        <v>126</v>
      </c>
      <c r="I155" s="314" t="s">
        <v>126</v>
      </c>
      <c r="J155" s="192" t="s">
        <v>112</v>
      </c>
      <c r="K155" s="189">
        <v>1</v>
      </c>
      <c r="L155" s="308">
        <v>0</v>
      </c>
      <c r="M155" s="309"/>
      <c r="N155" s="303">
        <f t="shared" si="6"/>
        <v>0</v>
      </c>
      <c r="O155" s="304"/>
      <c r="P155" s="304"/>
      <c r="Q155" s="304"/>
      <c r="R155" s="238"/>
      <c r="T155" s="143"/>
      <c r="W155" s="144"/>
      <c r="Y155" s="144"/>
      <c r="AA155" s="145"/>
      <c r="AR155" s="161"/>
      <c r="AT155" s="161"/>
      <c r="AU155" s="161"/>
      <c r="AY155" s="161"/>
      <c r="BK155" s="146"/>
    </row>
    <row r="156" spans="2:63" s="154" customFormat="1" ht="20.100000000000001" customHeight="1" x14ac:dyDescent="0.3">
      <c r="B156" s="223"/>
      <c r="C156" s="236"/>
      <c r="D156" s="239" t="s">
        <v>131</v>
      </c>
      <c r="E156" s="239"/>
      <c r="F156" s="239"/>
      <c r="G156" s="239"/>
      <c r="H156" s="239"/>
      <c r="I156" s="239"/>
      <c r="J156" s="239"/>
      <c r="K156" s="239"/>
      <c r="L156" s="239"/>
      <c r="M156" s="239"/>
      <c r="N156" s="349">
        <f>SUM(N157:Q157)</f>
        <v>0</v>
      </c>
      <c r="O156" s="348"/>
      <c r="P156" s="348"/>
      <c r="Q156" s="348"/>
      <c r="R156" s="224"/>
      <c r="T156" s="124"/>
      <c r="U156" s="28"/>
      <c r="V156" s="125"/>
      <c r="W156" s="125"/>
      <c r="X156" s="125"/>
      <c r="Y156" s="125"/>
      <c r="Z156" s="125"/>
      <c r="AA156" s="126"/>
      <c r="BE156" s="88"/>
      <c r="BF156" s="88"/>
      <c r="BG156" s="88"/>
      <c r="BH156" s="88"/>
      <c r="BI156" s="88"/>
      <c r="BK156" s="88"/>
    </row>
    <row r="157" spans="2:63" s="154" customFormat="1" ht="30" customHeight="1" x14ac:dyDescent="0.3">
      <c r="B157" s="223"/>
      <c r="C157" s="188">
        <f>C155+1</f>
        <v>34</v>
      </c>
      <c r="D157" s="188"/>
      <c r="E157" s="200"/>
      <c r="F157" s="313" t="s">
        <v>369</v>
      </c>
      <c r="G157" s="314"/>
      <c r="H157" s="314"/>
      <c r="I157" s="314"/>
      <c r="J157" s="192" t="s">
        <v>109</v>
      </c>
      <c r="K157" s="189">
        <v>1</v>
      </c>
      <c r="L157" s="308">
        <v>0</v>
      </c>
      <c r="M157" s="309"/>
      <c r="N157" s="303">
        <f>ROUND(K157*L157,2)</f>
        <v>0</v>
      </c>
      <c r="O157" s="304"/>
      <c r="P157" s="304"/>
      <c r="Q157" s="304"/>
      <c r="R157" s="224"/>
      <c r="T157" s="124"/>
      <c r="U157" s="28"/>
      <c r="V157" s="125"/>
      <c r="W157" s="125"/>
      <c r="X157" s="125"/>
      <c r="Y157" s="125"/>
      <c r="Z157" s="125"/>
      <c r="AA157" s="126"/>
      <c r="BE157" s="88"/>
      <c r="BF157" s="88"/>
      <c r="BG157" s="88"/>
      <c r="BH157" s="88"/>
      <c r="BI157" s="88"/>
      <c r="BK157" s="88"/>
    </row>
    <row r="158" spans="2:63" s="141" customFormat="1" ht="20.100000000000001" customHeight="1" x14ac:dyDescent="0.3">
      <c r="B158" s="235"/>
      <c r="C158" s="236"/>
      <c r="D158" s="239" t="s">
        <v>141</v>
      </c>
      <c r="E158" s="239"/>
      <c r="F158" s="239"/>
      <c r="G158" s="239"/>
      <c r="H158" s="239"/>
      <c r="I158" s="239"/>
      <c r="J158" s="239"/>
      <c r="K158" s="239"/>
      <c r="L158" s="239"/>
      <c r="M158" s="239"/>
      <c r="N158" s="349">
        <f>SUM(N159:Q159)</f>
        <v>0</v>
      </c>
      <c r="O158" s="348"/>
      <c r="P158" s="348"/>
      <c r="Q158" s="348"/>
      <c r="R158" s="238"/>
      <c r="T158" s="143"/>
      <c r="W158" s="144"/>
      <c r="Y158" s="144"/>
      <c r="AA158" s="145"/>
      <c r="AR158" s="161"/>
      <c r="AT158" s="161"/>
      <c r="AU158" s="161"/>
      <c r="AY158" s="161"/>
      <c r="BK158" s="146"/>
    </row>
    <row r="159" spans="2:63" s="154" customFormat="1" ht="20.100000000000001" customHeight="1" x14ac:dyDescent="0.3">
      <c r="B159" s="223"/>
      <c r="C159" s="188">
        <f>C157+1</f>
        <v>35</v>
      </c>
      <c r="D159" s="188"/>
      <c r="E159" s="200"/>
      <c r="F159" s="310" t="s">
        <v>253</v>
      </c>
      <c r="G159" s="311" t="s">
        <v>158</v>
      </c>
      <c r="H159" s="311" t="s">
        <v>158</v>
      </c>
      <c r="I159" s="312" t="s">
        <v>158</v>
      </c>
      <c r="J159" s="192" t="s">
        <v>107</v>
      </c>
      <c r="K159" s="189">
        <v>15</v>
      </c>
      <c r="L159" s="315">
        <v>0</v>
      </c>
      <c r="M159" s="316"/>
      <c r="N159" s="303">
        <f t="shared" ref="N159" si="8">ROUND(K159*L159,2)</f>
        <v>0</v>
      </c>
      <c r="O159" s="304"/>
      <c r="P159" s="304"/>
      <c r="Q159" s="304"/>
      <c r="R159" s="224"/>
      <c r="T159" s="133"/>
      <c r="U159" s="28"/>
      <c r="V159" s="125"/>
      <c r="W159" s="125"/>
      <c r="X159" s="125"/>
      <c r="Y159" s="125"/>
      <c r="Z159" s="125"/>
      <c r="AA159" s="126"/>
      <c r="BE159" s="88"/>
      <c r="BF159" s="88"/>
      <c r="BG159" s="88"/>
      <c r="BH159" s="88"/>
      <c r="BI159" s="88"/>
      <c r="BK159" s="88"/>
    </row>
    <row r="160" spans="2:63" s="154" customFormat="1" ht="20.100000000000001" customHeight="1" x14ac:dyDescent="0.3">
      <c r="B160" s="223"/>
      <c r="C160" s="236"/>
      <c r="D160" s="239" t="s">
        <v>136</v>
      </c>
      <c r="E160" s="239"/>
      <c r="F160" s="239"/>
      <c r="G160" s="239"/>
      <c r="H160" s="239"/>
      <c r="I160" s="239"/>
      <c r="J160" s="239"/>
      <c r="K160" s="239"/>
      <c r="L160" s="239"/>
      <c r="M160" s="239"/>
      <c r="N160" s="349">
        <f>SUM(N161:Q164)</f>
        <v>0</v>
      </c>
      <c r="O160" s="348"/>
      <c r="P160" s="348"/>
      <c r="Q160" s="348"/>
      <c r="R160" s="224"/>
      <c r="T160" s="124"/>
      <c r="U160" s="28"/>
      <c r="V160" s="125"/>
      <c r="W160" s="125"/>
      <c r="X160" s="125"/>
      <c r="Y160" s="125"/>
      <c r="Z160" s="125"/>
      <c r="AA160" s="126"/>
      <c r="BE160" s="88"/>
      <c r="BF160" s="88"/>
      <c r="BG160" s="88"/>
      <c r="BH160" s="88"/>
      <c r="BI160" s="88"/>
      <c r="BK160" s="88"/>
    </row>
    <row r="161" spans="1:63" s="154" customFormat="1" ht="60" customHeight="1" x14ac:dyDescent="0.3">
      <c r="B161" s="223"/>
      <c r="C161" s="188">
        <f>C159+1</f>
        <v>36</v>
      </c>
      <c r="D161" s="188"/>
      <c r="E161" s="199"/>
      <c r="F161" s="313" t="s">
        <v>377</v>
      </c>
      <c r="G161" s="314" t="s">
        <v>159</v>
      </c>
      <c r="H161" s="314" t="s">
        <v>159</v>
      </c>
      <c r="I161" s="314" t="s">
        <v>159</v>
      </c>
      <c r="J161" s="122" t="s">
        <v>109</v>
      </c>
      <c r="K161" s="189">
        <v>1</v>
      </c>
      <c r="L161" s="308">
        <v>0</v>
      </c>
      <c r="M161" s="309"/>
      <c r="N161" s="303">
        <f>ROUND(K161*L161,2)</f>
        <v>0</v>
      </c>
      <c r="O161" s="304"/>
      <c r="P161" s="304"/>
      <c r="Q161" s="304"/>
      <c r="R161" s="224"/>
      <c r="T161" s="124"/>
      <c r="U161" s="28"/>
      <c r="V161" s="125"/>
      <c r="W161" s="125"/>
      <c r="X161" s="125"/>
      <c r="Y161" s="125"/>
      <c r="Z161" s="125"/>
      <c r="AA161" s="126"/>
      <c r="BE161" s="88"/>
      <c r="BF161" s="88"/>
      <c r="BG161" s="88"/>
      <c r="BH161" s="88"/>
      <c r="BI161" s="88"/>
      <c r="BK161" s="88"/>
    </row>
    <row r="162" spans="1:63" s="154" customFormat="1" ht="20.100000000000001" customHeight="1" x14ac:dyDescent="0.3">
      <c r="B162" s="223"/>
      <c r="C162" s="188">
        <f>C161+1</f>
        <v>37</v>
      </c>
      <c r="D162" s="188"/>
      <c r="E162" s="199"/>
      <c r="F162" s="310" t="s">
        <v>376</v>
      </c>
      <c r="G162" s="311" t="s">
        <v>160</v>
      </c>
      <c r="H162" s="311" t="s">
        <v>160</v>
      </c>
      <c r="I162" s="312" t="s">
        <v>160</v>
      </c>
      <c r="J162" s="122" t="s">
        <v>107</v>
      </c>
      <c r="K162" s="189">
        <v>20</v>
      </c>
      <c r="L162" s="315">
        <v>0</v>
      </c>
      <c r="M162" s="316"/>
      <c r="N162" s="303">
        <f t="shared" ref="N162:N164" si="9">ROUND(K162*L162,2)</f>
        <v>0</v>
      </c>
      <c r="O162" s="304"/>
      <c r="P162" s="304"/>
      <c r="Q162" s="304"/>
      <c r="R162" s="224"/>
      <c r="T162" s="124"/>
      <c r="U162" s="28"/>
      <c r="V162" s="125"/>
      <c r="W162" s="125"/>
      <c r="X162" s="125"/>
      <c r="Y162" s="125"/>
      <c r="Z162" s="125"/>
      <c r="AA162" s="126"/>
      <c r="BE162" s="88"/>
      <c r="BF162" s="88"/>
      <c r="BG162" s="88"/>
      <c r="BH162" s="88"/>
      <c r="BI162" s="88"/>
      <c r="BK162" s="88"/>
    </row>
    <row r="163" spans="1:63" s="154" customFormat="1" ht="20.100000000000001" customHeight="1" x14ac:dyDescent="0.3">
      <c r="B163" s="223"/>
      <c r="C163" s="188">
        <f t="shared" ref="C163" si="10">C162+1</f>
        <v>38</v>
      </c>
      <c r="D163" s="188"/>
      <c r="E163" s="200"/>
      <c r="F163" s="310" t="s">
        <v>263</v>
      </c>
      <c r="G163" s="311" t="s">
        <v>160</v>
      </c>
      <c r="H163" s="311" t="s">
        <v>160</v>
      </c>
      <c r="I163" s="312" t="s">
        <v>160</v>
      </c>
      <c r="J163" s="192" t="s">
        <v>107</v>
      </c>
      <c r="K163" s="189">
        <v>5</v>
      </c>
      <c r="L163" s="315">
        <v>0</v>
      </c>
      <c r="M163" s="316"/>
      <c r="N163" s="303">
        <f t="shared" si="9"/>
        <v>0</v>
      </c>
      <c r="O163" s="304"/>
      <c r="P163" s="304"/>
      <c r="Q163" s="304"/>
      <c r="R163" s="224"/>
      <c r="T163" s="124"/>
      <c r="U163" s="28"/>
      <c r="V163" s="125"/>
      <c r="W163" s="125"/>
      <c r="X163" s="125"/>
      <c r="Y163" s="125"/>
      <c r="Z163" s="125"/>
      <c r="AA163" s="126"/>
      <c r="BE163" s="88"/>
      <c r="BF163" s="88"/>
      <c r="BG163" s="88"/>
      <c r="BH163" s="88"/>
      <c r="BI163" s="88"/>
      <c r="BK163" s="88"/>
    </row>
    <row r="164" spans="1:63" ht="30" customHeight="1" x14ac:dyDescent="0.3">
      <c r="B164" s="223"/>
      <c r="C164" s="188">
        <f>C163+1</f>
        <v>39</v>
      </c>
      <c r="D164" s="188"/>
      <c r="E164" s="200"/>
      <c r="F164" s="313" t="s">
        <v>246</v>
      </c>
      <c r="G164" s="314" t="s">
        <v>137</v>
      </c>
      <c r="H164" s="314" t="s">
        <v>137</v>
      </c>
      <c r="I164" s="314" t="s">
        <v>137</v>
      </c>
      <c r="J164" s="192" t="s">
        <v>107</v>
      </c>
      <c r="K164" s="189">
        <v>35</v>
      </c>
      <c r="L164" s="315">
        <v>0</v>
      </c>
      <c r="M164" s="316"/>
      <c r="N164" s="303">
        <f t="shared" si="9"/>
        <v>0</v>
      </c>
      <c r="O164" s="304"/>
      <c r="P164" s="304"/>
      <c r="Q164" s="304"/>
      <c r="R164" s="229"/>
    </row>
    <row r="165" spans="1:63" ht="24.95" customHeight="1" x14ac:dyDescent="0.35">
      <c r="A165" s="229"/>
      <c r="B165" s="251"/>
      <c r="C165" s="141"/>
      <c r="D165" s="113" t="s">
        <v>430</v>
      </c>
      <c r="E165" s="113"/>
      <c r="F165" s="113"/>
      <c r="G165" s="113"/>
      <c r="H165" s="113"/>
      <c r="I165" s="113"/>
      <c r="J165" s="113"/>
      <c r="K165" s="113"/>
      <c r="L165" s="113"/>
      <c r="M165" s="113"/>
      <c r="N165" s="305">
        <f>N181+N179+N166+N177</f>
        <v>0</v>
      </c>
      <c r="O165" s="305"/>
      <c r="P165" s="305"/>
      <c r="Q165" s="305"/>
      <c r="R165" s="229"/>
    </row>
    <row r="166" spans="1:63" ht="20.100000000000001" customHeight="1" x14ac:dyDescent="0.3">
      <c r="A166" s="229"/>
      <c r="B166" s="251"/>
      <c r="C166" s="252"/>
      <c r="D166" s="138" t="s">
        <v>431</v>
      </c>
      <c r="E166" s="138"/>
      <c r="F166" s="138"/>
      <c r="G166" s="138"/>
      <c r="H166" s="138"/>
      <c r="I166" s="138"/>
      <c r="J166" s="138"/>
      <c r="K166" s="138"/>
      <c r="L166" s="138"/>
      <c r="M166" s="138"/>
      <c r="N166" s="301">
        <f>SUM(N167:Q176)</f>
        <v>0</v>
      </c>
      <c r="O166" s="302"/>
      <c r="P166" s="302"/>
      <c r="Q166" s="302"/>
      <c r="R166" s="229"/>
    </row>
    <row r="167" spans="1:63" ht="75" customHeight="1" x14ac:dyDescent="0.3">
      <c r="A167" s="229"/>
      <c r="B167" s="249"/>
      <c r="C167" s="188">
        <f>C164+1</f>
        <v>40</v>
      </c>
      <c r="D167" s="188"/>
      <c r="E167" s="200"/>
      <c r="F167" s="306" t="s">
        <v>436</v>
      </c>
      <c r="G167" s="307" t="s">
        <v>154</v>
      </c>
      <c r="H167" s="307" t="s">
        <v>154</v>
      </c>
      <c r="I167" s="307" t="s">
        <v>154</v>
      </c>
      <c r="J167" s="192" t="s">
        <v>109</v>
      </c>
      <c r="K167" s="189">
        <v>1</v>
      </c>
      <c r="L167" s="308">
        <v>0</v>
      </c>
      <c r="M167" s="309"/>
      <c r="N167" s="303">
        <f t="shared" ref="N167" si="11">ROUND(L167*K167,2)</f>
        <v>0</v>
      </c>
      <c r="O167" s="304"/>
      <c r="P167" s="304"/>
      <c r="Q167" s="304"/>
      <c r="R167" s="229"/>
    </row>
    <row r="168" spans="1:63" ht="7.5" customHeight="1" x14ac:dyDescent="0.3">
      <c r="B168" s="240"/>
      <c r="C168" s="253"/>
      <c r="D168" s="253"/>
      <c r="E168" s="253"/>
      <c r="F168" s="253"/>
      <c r="G168" s="253"/>
      <c r="H168" s="253"/>
      <c r="I168" s="253"/>
      <c r="J168" s="253"/>
      <c r="K168" s="253"/>
      <c r="L168" s="253"/>
      <c r="M168" s="253"/>
      <c r="N168" s="253"/>
      <c r="O168" s="253"/>
      <c r="P168" s="253"/>
      <c r="Q168" s="253"/>
      <c r="R168" s="136"/>
    </row>
  </sheetData>
  <sheetProtection algorithmName="SHA-512" hashValue="TasSdL4dU7YYw/DsBPk6QFYC0r5ClZac8pzgOLUtBBFkx7Uh+Jpih+puxm3TmXwwA834L8v8Er30mYzl2T0LVA==" saltValue="qBGOkQl5xzk98Lf5N3X+kQ==" spinCount="100000" sheet="1" selectLockedCells="1"/>
  <mergeCells count="190">
    <mergeCell ref="F164:I164"/>
    <mergeCell ref="N164:Q164"/>
    <mergeCell ref="L164:M164"/>
    <mergeCell ref="L162:M162"/>
    <mergeCell ref="L163:M163"/>
    <mergeCell ref="F159:I159"/>
    <mergeCell ref="N159:Q159"/>
    <mergeCell ref="N160:Q160"/>
    <mergeCell ref="N161:Q161"/>
    <mergeCell ref="F162:I162"/>
    <mergeCell ref="N162:Q162"/>
    <mergeCell ref="F163:I163"/>
    <mergeCell ref="N163:Q163"/>
    <mergeCell ref="F161:I161"/>
    <mergeCell ref="N158:Q158"/>
    <mergeCell ref="L159:M159"/>
    <mergeCell ref="L161:M161"/>
    <mergeCell ref="F153:I153"/>
    <mergeCell ref="N153:Q153"/>
    <mergeCell ref="F152:I152"/>
    <mergeCell ref="N152:Q152"/>
    <mergeCell ref="F151:I151"/>
    <mergeCell ref="N151:Q151"/>
    <mergeCell ref="L153:M153"/>
    <mergeCell ref="L152:M152"/>
    <mergeCell ref="L151:M151"/>
    <mergeCell ref="F154:I154"/>
    <mergeCell ref="N154:Q154"/>
    <mergeCell ref="L154:M154"/>
    <mergeCell ref="N156:Q156"/>
    <mergeCell ref="F157:I157"/>
    <mergeCell ref="L157:M157"/>
    <mergeCell ref="N157:Q157"/>
    <mergeCell ref="F155:I155"/>
    <mergeCell ref="N155:Q155"/>
    <mergeCell ref="L155:M155"/>
    <mergeCell ref="F150:I150"/>
    <mergeCell ref="N150:Q150"/>
    <mergeCell ref="N144:Q144"/>
    <mergeCell ref="F145:I145"/>
    <mergeCell ref="L145:M145"/>
    <mergeCell ref="L150:M150"/>
    <mergeCell ref="F148:I148"/>
    <mergeCell ref="L148:M148"/>
    <mergeCell ref="N148:Q148"/>
    <mergeCell ref="F149:I149"/>
    <mergeCell ref="L149:M149"/>
    <mergeCell ref="N149:Q149"/>
    <mergeCell ref="N145:Q145"/>
    <mergeCell ref="N146:Q146"/>
    <mergeCell ref="N147:Q147"/>
    <mergeCell ref="L144:M144"/>
    <mergeCell ref="F142:I142"/>
    <mergeCell ref="N142:Q142"/>
    <mergeCell ref="F141:I141"/>
    <mergeCell ref="N143:Q143"/>
    <mergeCell ref="F144:I144"/>
    <mergeCell ref="N141:Q141"/>
    <mergeCell ref="L141:M141"/>
    <mergeCell ref="F137:I137"/>
    <mergeCell ref="L137:M137"/>
    <mergeCell ref="N137:Q137"/>
    <mergeCell ref="F140:I140"/>
    <mergeCell ref="N140:Q140"/>
    <mergeCell ref="L139:M139"/>
    <mergeCell ref="L140:M140"/>
    <mergeCell ref="N138:Q138"/>
    <mergeCell ref="F139:I139"/>
    <mergeCell ref="N139:Q139"/>
    <mergeCell ref="L142:M142"/>
    <mergeCell ref="N136:Q136"/>
    <mergeCell ref="N129:Q129"/>
    <mergeCell ref="F130:I130"/>
    <mergeCell ref="L130:M130"/>
    <mergeCell ref="N130:Q130"/>
    <mergeCell ref="F131:I131"/>
    <mergeCell ref="L131:M131"/>
    <mergeCell ref="N131:Q131"/>
    <mergeCell ref="F127:I127"/>
    <mergeCell ref="N127:Q127"/>
    <mergeCell ref="F128:I128"/>
    <mergeCell ref="N128:Q128"/>
    <mergeCell ref="L128:M128"/>
    <mergeCell ref="F135:I135"/>
    <mergeCell ref="L135:M135"/>
    <mergeCell ref="N132:Q132"/>
    <mergeCell ref="F133:I133"/>
    <mergeCell ref="L133:M133"/>
    <mergeCell ref="N133:Q133"/>
    <mergeCell ref="F134:I134"/>
    <mergeCell ref="L134:M134"/>
    <mergeCell ref="N134:Q134"/>
    <mergeCell ref="N135:Q135"/>
    <mergeCell ref="N123:Q123"/>
    <mergeCell ref="N124:Q124"/>
    <mergeCell ref="F125:I125"/>
    <mergeCell ref="L125:M125"/>
    <mergeCell ref="N125:Q125"/>
    <mergeCell ref="F126:I126"/>
    <mergeCell ref="L126:M126"/>
    <mergeCell ref="N126:Q126"/>
    <mergeCell ref="L127:M127"/>
    <mergeCell ref="F122:I122"/>
    <mergeCell ref="L122:M122"/>
    <mergeCell ref="N122:Q122"/>
    <mergeCell ref="F121:I121"/>
    <mergeCell ref="N121:Q121"/>
    <mergeCell ref="F120:I120"/>
    <mergeCell ref="L120:M120"/>
    <mergeCell ref="N120:Q120"/>
    <mergeCell ref="L121:M121"/>
    <mergeCell ref="F118:I118"/>
    <mergeCell ref="N118:Q118"/>
    <mergeCell ref="F119:I119"/>
    <mergeCell ref="L119:M119"/>
    <mergeCell ref="N119:Q119"/>
    <mergeCell ref="F116:I116"/>
    <mergeCell ref="L116:M116"/>
    <mergeCell ref="N116:Q116"/>
    <mergeCell ref="F117:I117"/>
    <mergeCell ref="N117:Q117"/>
    <mergeCell ref="L117:M117"/>
    <mergeCell ref="L118:M118"/>
    <mergeCell ref="N88:Q88"/>
    <mergeCell ref="N89:Q89"/>
    <mergeCell ref="N90:Q90"/>
    <mergeCell ref="N112:Q112"/>
    <mergeCell ref="N113:Q113"/>
    <mergeCell ref="N114:Q114"/>
    <mergeCell ref="F115:I115"/>
    <mergeCell ref="N115:Q115"/>
    <mergeCell ref="F104:P104"/>
    <mergeCell ref="M106:P106"/>
    <mergeCell ref="M108:Q108"/>
    <mergeCell ref="M109:Q109"/>
    <mergeCell ref="F111:I111"/>
    <mergeCell ref="L111:M111"/>
    <mergeCell ref="N111:Q111"/>
    <mergeCell ref="L115:M115"/>
    <mergeCell ref="N91:Q91"/>
    <mergeCell ref="L94:Q94"/>
    <mergeCell ref="C100:Q100"/>
    <mergeCell ref="F102:P102"/>
    <mergeCell ref="F103:P103"/>
    <mergeCell ref="H1:K1"/>
    <mergeCell ref="C2:Q2"/>
    <mergeCell ref="S2:AC2"/>
    <mergeCell ref="C4:Q4"/>
    <mergeCell ref="F6:P6"/>
    <mergeCell ref="F7:P7"/>
    <mergeCell ref="M25:P25"/>
    <mergeCell ref="M27:P27"/>
    <mergeCell ref="H29:J29"/>
    <mergeCell ref="M29:P29"/>
    <mergeCell ref="E16:L16"/>
    <mergeCell ref="O16:P16"/>
    <mergeCell ref="O18:P18"/>
    <mergeCell ref="O19:P19"/>
    <mergeCell ref="O21:P21"/>
    <mergeCell ref="O22:P22"/>
    <mergeCell ref="F8:P8"/>
    <mergeCell ref="F10:L10"/>
    <mergeCell ref="O10:P10"/>
    <mergeCell ref="O12:P12"/>
    <mergeCell ref="O13:P13"/>
    <mergeCell ref="O15:P15"/>
    <mergeCell ref="N165:Q165"/>
    <mergeCell ref="N166:Q166"/>
    <mergeCell ref="F167:I167"/>
    <mergeCell ref="L167:M167"/>
    <mergeCell ref="N167:Q167"/>
    <mergeCell ref="N92:Q92"/>
    <mergeCell ref="M83:Q83"/>
    <mergeCell ref="M84:Q84"/>
    <mergeCell ref="H30:J30"/>
    <mergeCell ref="M30:P30"/>
    <mergeCell ref="L35:P35"/>
    <mergeCell ref="C75:Q75"/>
    <mergeCell ref="F77:P77"/>
    <mergeCell ref="F78:P78"/>
    <mergeCell ref="F79:P79"/>
    <mergeCell ref="M81:P81"/>
    <mergeCell ref="H31:J31"/>
    <mergeCell ref="M31:P31"/>
    <mergeCell ref="H32:J32"/>
    <mergeCell ref="M32:P32"/>
    <mergeCell ref="H33:J33"/>
    <mergeCell ref="M33:P33"/>
    <mergeCell ref="C86:G86"/>
    <mergeCell ref="N86:Q86"/>
  </mergeCells>
  <hyperlinks>
    <hyperlink ref="F1:G1" location="C2" tooltip="Krycí list rozpočtu" display="1) Krycí list rozpočtu" xr:uid="{00000000-0004-0000-0500-000000000000}"/>
    <hyperlink ref="H1:K1" location="'SO05'!C93" tooltip="Rekapitulace rozpočtu" display="2) Rekapitulace rozpočtu" xr:uid="{00000000-0004-0000-0500-000001000000}"/>
    <hyperlink ref="L1" location="'SO05'!C115" tooltip="Rozpočet" display="3) Rozpočet" xr:uid="{00000000-0004-0000-0500-000002000000}"/>
    <hyperlink ref="S1:T1" location="'Rekapitulace stavby'!C2" tooltip="Rekapitulace stavby" display="Rekapitulace stavby" xr:uid="{00000000-0004-0000-0500-000003000000}"/>
    <hyperlink ref="F1" location="'SO05'!C4" tooltip="Krycí list rozpočtu" display="1) Krycí list rozpočtu" xr:uid="{BEB4DA73-BF43-4D19-B4F1-B7F3D04B5F11}"/>
    <hyperlink ref="S1" location="Rekapitulace!C4" tooltip="Rekapitulace stavby" display="Rekapitulace stavby" xr:uid="{D7BE7DFA-5A5E-4522-A5D2-DBAD71256C3B}"/>
  </hyperlinks>
  <pageMargins left="0.59027779102325439" right="0.59027779102325439" top="0.59027779102325439" bottom="0.59027779102325439" header="0" footer="0"/>
  <pageSetup paperSize="9" fitToWidth="2" fitToHeight="9" orientation="landscape" blackAndWhite="1" r:id="rId1"/>
  <headerFooter alignWithMargins="0"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84B38-B0FC-49DE-ADAF-E47811DEE32B}">
  <sheetPr>
    <pageSetUpPr fitToPage="1"/>
  </sheetPr>
  <dimension ref="A1:BL172"/>
  <sheetViews>
    <sheetView showGridLines="0" zoomScale="115" zoomScaleNormal="115" workbookViewId="0">
      <pane ySplit="1" topLeftCell="A2" activePane="bottomLeft" state="frozenSplit"/>
      <selection activeCell="F151" sqref="F151:I151"/>
      <selection pane="bottomLeft" activeCell="O10" sqref="O10:P10"/>
    </sheetView>
  </sheetViews>
  <sheetFormatPr defaultColWidth="10.5" defaultRowHeight="14.25" customHeight="1" x14ac:dyDescent="0.3"/>
  <cols>
    <col min="1" max="1" width="8.33203125" style="207" customWidth="1"/>
    <col min="2" max="2" width="1.6640625" style="207" customWidth="1"/>
    <col min="3" max="3" width="4.1640625" style="207" customWidth="1"/>
    <col min="4" max="4" width="4.33203125" style="207" customWidth="1"/>
    <col min="5" max="5" width="17.1640625" style="207" customWidth="1"/>
    <col min="6" max="7" width="11.1640625" style="207" customWidth="1"/>
    <col min="8" max="8" width="12.5" style="207" customWidth="1"/>
    <col min="9" max="9" width="7" style="207" customWidth="1"/>
    <col min="10" max="10" width="5.1640625" style="207" customWidth="1"/>
    <col min="11" max="11" width="11.5" style="207" customWidth="1"/>
    <col min="12" max="12" width="12" style="207" customWidth="1"/>
    <col min="13" max="14" width="6" style="207" customWidth="1"/>
    <col min="15" max="15" width="2" style="207" customWidth="1"/>
    <col min="16" max="16" width="12.5" style="207" customWidth="1"/>
    <col min="17" max="17" width="4.1640625" style="207" customWidth="1"/>
    <col min="18" max="18" width="1.6640625" style="207" customWidth="1"/>
    <col min="19" max="19" width="8.1640625" style="207" customWidth="1"/>
    <col min="20" max="20" width="29.6640625" style="207" hidden="1" customWidth="1"/>
    <col min="21" max="21" width="16.33203125" style="207" hidden="1" customWidth="1"/>
    <col min="22" max="22" width="12.33203125" style="207" hidden="1" customWidth="1"/>
    <col min="23" max="23" width="16.33203125" style="207" hidden="1" customWidth="1"/>
    <col min="24" max="24" width="12.1640625" style="207" hidden="1" customWidth="1"/>
    <col min="25" max="25" width="15" style="207" hidden="1" customWidth="1"/>
    <col min="26" max="26" width="11" style="207" hidden="1" customWidth="1"/>
    <col min="27" max="27" width="15" style="207" hidden="1" customWidth="1"/>
    <col min="28" max="28" width="16.33203125" style="207" hidden="1" customWidth="1"/>
    <col min="29" max="29" width="11" style="207" customWidth="1"/>
    <col min="30" max="30" width="15" style="207" customWidth="1"/>
    <col min="31" max="31" width="16.33203125" style="207" customWidth="1"/>
    <col min="32" max="41" width="10.5" style="207" customWidth="1"/>
    <col min="42" max="42" width="10.5" style="207" hidden="1" customWidth="1"/>
    <col min="43" max="43" width="15.83203125" style="207" hidden="1" customWidth="1"/>
    <col min="44" max="53" width="10.5" style="207" hidden="1" customWidth="1"/>
    <col min="54" max="54" width="6.5" style="207" hidden="1" customWidth="1"/>
    <col min="55" max="55" width="11.33203125" style="207" hidden="1" customWidth="1"/>
    <col min="56" max="56" width="5.83203125" style="207" hidden="1" customWidth="1"/>
    <col min="57" max="57" width="8" style="207" hidden="1" customWidth="1"/>
    <col min="58" max="58" width="9.1640625" style="207" hidden="1" customWidth="1"/>
    <col min="59" max="59" width="10.33203125" style="207" hidden="1" customWidth="1"/>
    <col min="60" max="60" width="9.6640625" style="207" hidden="1" customWidth="1"/>
    <col min="61" max="61" width="12.5" style="207" hidden="1" customWidth="1"/>
    <col min="62" max="62" width="11.6640625" style="207" hidden="1" customWidth="1"/>
    <col min="63" max="63" width="16.6640625" style="207" hidden="1" customWidth="1"/>
    <col min="64" max="64" width="6.6640625" style="207" hidden="1" customWidth="1"/>
    <col min="65" max="74" width="0" style="207" hidden="1" customWidth="1"/>
    <col min="75" max="16384" width="10.5" style="207"/>
  </cols>
  <sheetData>
    <row r="1" spans="2:46" s="5" customFormat="1" ht="22.5" customHeight="1" x14ac:dyDescent="0.3">
      <c r="B1" s="2"/>
      <c r="C1" s="2"/>
      <c r="D1" s="3" t="s">
        <v>0</v>
      </c>
      <c r="E1" s="2"/>
      <c r="F1" s="4" t="s">
        <v>116</v>
      </c>
      <c r="G1" s="4"/>
      <c r="H1" s="328" t="s">
        <v>117</v>
      </c>
      <c r="I1" s="328"/>
      <c r="J1" s="328"/>
      <c r="K1" s="328"/>
      <c r="L1" s="4" t="s">
        <v>118</v>
      </c>
      <c r="M1" s="2"/>
      <c r="N1" s="2"/>
      <c r="O1" s="3" t="s">
        <v>80</v>
      </c>
      <c r="P1" s="2"/>
      <c r="Q1" s="2"/>
      <c r="R1" s="2"/>
      <c r="S1" s="4" t="s">
        <v>119</v>
      </c>
      <c r="T1" s="4"/>
    </row>
    <row r="2" spans="2:46" ht="37.5" customHeight="1" x14ac:dyDescent="0.3">
      <c r="C2" s="32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S2" s="269" t="s">
        <v>3</v>
      </c>
      <c r="T2" s="270"/>
      <c r="U2" s="270"/>
      <c r="V2" s="270"/>
      <c r="W2" s="270"/>
      <c r="X2" s="270"/>
      <c r="Y2" s="270"/>
      <c r="Z2" s="270"/>
      <c r="AA2" s="270"/>
      <c r="AB2" s="270"/>
      <c r="AC2" s="270"/>
      <c r="AT2" s="207" t="s">
        <v>71</v>
      </c>
    </row>
    <row r="3" spans="2:46" ht="7.5" customHeight="1" x14ac:dyDescent="0.3"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10"/>
      <c r="AT3" s="207" t="s">
        <v>70</v>
      </c>
    </row>
    <row r="4" spans="2:46" ht="37.5" customHeight="1" x14ac:dyDescent="0.3">
      <c r="B4" s="11"/>
      <c r="C4" s="291" t="s">
        <v>81</v>
      </c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270"/>
      <c r="Q4" s="270"/>
      <c r="R4" s="12"/>
      <c r="T4" s="13" t="s">
        <v>8</v>
      </c>
      <c r="AT4" s="207" t="s">
        <v>2</v>
      </c>
    </row>
    <row r="5" spans="2:46" ht="7.5" customHeight="1" x14ac:dyDescent="0.3">
      <c r="B5" s="11"/>
      <c r="R5" s="12"/>
    </row>
    <row r="6" spans="2:46" ht="26.25" customHeight="1" x14ac:dyDescent="0.3">
      <c r="B6" s="11"/>
      <c r="D6" s="18" t="s">
        <v>12</v>
      </c>
      <c r="F6" s="321" t="str">
        <f>Rekapitulace!$K$6</f>
        <v>Instalace FVE pro vlastní spotřebu elektřiny ve společnosti ČEPRO, a.s. v areálu Hněvice</v>
      </c>
      <c r="G6" s="270"/>
      <c r="H6" s="270"/>
      <c r="I6" s="270"/>
      <c r="J6" s="270"/>
      <c r="K6" s="270"/>
      <c r="L6" s="270"/>
      <c r="M6" s="270"/>
      <c r="N6" s="270"/>
      <c r="O6" s="270"/>
      <c r="P6" s="270"/>
      <c r="R6" s="12"/>
    </row>
    <row r="7" spans="2:46" ht="26.25" customHeight="1" x14ac:dyDescent="0.3">
      <c r="B7" s="11"/>
      <c r="D7" s="18" t="s">
        <v>82</v>
      </c>
      <c r="F7" s="321" t="str">
        <f>Rekapitulace!J93</f>
        <v>SO 06 - Instalace FVE 6 o výkonu 204,00 kWp na střeše budovy "833 - Sklad"</v>
      </c>
      <c r="G7" s="270"/>
      <c r="H7" s="270"/>
      <c r="I7" s="270"/>
      <c r="J7" s="270"/>
      <c r="K7" s="270"/>
      <c r="L7" s="270"/>
      <c r="M7" s="270"/>
      <c r="N7" s="270"/>
      <c r="O7" s="270"/>
      <c r="P7" s="270"/>
      <c r="R7" s="12"/>
    </row>
    <row r="8" spans="2:46" s="209" customFormat="1" ht="33.75" customHeight="1" x14ac:dyDescent="0.3">
      <c r="B8" s="184"/>
      <c r="D8" s="17" t="s">
        <v>83</v>
      </c>
      <c r="F8" s="288" t="s">
        <v>334</v>
      </c>
      <c r="G8" s="267"/>
      <c r="H8" s="267"/>
      <c r="I8" s="267"/>
      <c r="J8" s="267"/>
      <c r="K8" s="267"/>
      <c r="L8" s="267"/>
      <c r="M8" s="267"/>
      <c r="N8" s="267"/>
      <c r="O8" s="267"/>
      <c r="P8" s="267"/>
      <c r="R8" s="185"/>
    </row>
    <row r="9" spans="2:46" s="209" customFormat="1" ht="15" customHeight="1" x14ac:dyDescent="0.3">
      <c r="B9" s="184"/>
      <c r="D9" s="18" t="s">
        <v>13</v>
      </c>
      <c r="F9" s="208"/>
      <c r="M9" s="18" t="s">
        <v>14</v>
      </c>
      <c r="O9" s="208"/>
      <c r="R9" s="185"/>
    </row>
    <row r="10" spans="2:46" s="209" customFormat="1" ht="15" customHeight="1" x14ac:dyDescent="0.3">
      <c r="B10" s="184"/>
      <c r="D10" s="18" t="s">
        <v>15</v>
      </c>
      <c r="F10" s="287" t="str">
        <f>Rekapitulace!L80</f>
        <v>Areál skladu ČEPRO, a.s. - Hněvice 62, 411 08 Štětí, Hněvice</v>
      </c>
      <c r="G10" s="287"/>
      <c r="H10" s="287"/>
      <c r="I10" s="287"/>
      <c r="J10" s="287"/>
      <c r="K10" s="287"/>
      <c r="L10" s="287"/>
      <c r="M10" s="18" t="s">
        <v>16</v>
      </c>
      <c r="O10" s="322">
        <f>Rekapitulace!$AN$8</f>
        <v>44105</v>
      </c>
      <c r="P10" s="322"/>
      <c r="R10" s="185"/>
    </row>
    <row r="11" spans="2:46" s="209" customFormat="1" ht="12" customHeight="1" x14ac:dyDescent="0.3">
      <c r="B11" s="184"/>
      <c r="R11" s="185"/>
    </row>
    <row r="12" spans="2:46" s="209" customFormat="1" ht="15" customHeight="1" x14ac:dyDescent="0.3">
      <c r="B12" s="184"/>
      <c r="D12" s="18" t="s">
        <v>17</v>
      </c>
      <c r="M12" s="18" t="s">
        <v>18</v>
      </c>
      <c r="O12" s="287">
        <f>IF(Rekapitulace!$AN$10="","",Rekapitulace!$AN$10)</f>
        <v>60193531</v>
      </c>
      <c r="P12" s="267"/>
      <c r="R12" s="185"/>
    </row>
    <row r="13" spans="2:46" s="209" customFormat="1" ht="18.75" customHeight="1" x14ac:dyDescent="0.3">
      <c r="B13" s="184"/>
      <c r="E13" s="208" t="str">
        <f>IF(Rekapitulace!$E$11="","",Rekapitulace!$E$11)</f>
        <v>ČEPRO, a.s., Dělnická 213/12, Holešovice, 170 00 Praha 7</v>
      </c>
      <c r="M13" s="18" t="s">
        <v>19</v>
      </c>
      <c r="O13" s="287" t="str">
        <f>IF(Rekapitulace!$AN$11="","",Rekapitulace!$AN$11)</f>
        <v>CZ60193531</v>
      </c>
      <c r="P13" s="267"/>
      <c r="R13" s="185"/>
    </row>
    <row r="14" spans="2:46" s="209" customFormat="1" ht="7.5" customHeight="1" x14ac:dyDescent="0.3">
      <c r="B14" s="184"/>
      <c r="R14" s="185"/>
    </row>
    <row r="15" spans="2:46" s="209" customFormat="1" ht="15" customHeight="1" x14ac:dyDescent="0.3">
      <c r="B15" s="184"/>
      <c r="D15" s="18" t="s">
        <v>20</v>
      </c>
      <c r="M15" s="18" t="s">
        <v>18</v>
      </c>
      <c r="O15" s="318" t="str">
        <f>IF(Rekapitulace!$AN$13="","",Rekapitulace!$AN$13)</f>
        <v>Vyplň údaj</v>
      </c>
      <c r="P15" s="265"/>
      <c r="R15" s="185"/>
    </row>
    <row r="16" spans="2:46" s="209" customFormat="1" ht="18.75" customHeight="1" x14ac:dyDescent="0.3">
      <c r="B16" s="184"/>
      <c r="E16" s="318" t="str">
        <f>IF(Rekapitulace!$E$14="","",Rekapitulace!$E$14)</f>
        <v>Vyplň údaj</v>
      </c>
      <c r="F16" s="265"/>
      <c r="G16" s="265"/>
      <c r="H16" s="265"/>
      <c r="I16" s="265"/>
      <c r="J16" s="265"/>
      <c r="K16" s="265"/>
      <c r="L16" s="265"/>
      <c r="M16" s="18" t="s">
        <v>19</v>
      </c>
      <c r="O16" s="318" t="str">
        <f>IF(Rekapitulace!$AN$14="","",Rekapitulace!$AN$14)</f>
        <v>Vyplň údaj</v>
      </c>
      <c r="P16" s="265"/>
      <c r="R16" s="185"/>
    </row>
    <row r="17" spans="2:18" s="209" customFormat="1" ht="7.5" customHeight="1" x14ac:dyDescent="0.3">
      <c r="B17" s="184"/>
      <c r="R17" s="185"/>
    </row>
    <row r="18" spans="2:18" s="209" customFormat="1" ht="15" customHeight="1" x14ac:dyDescent="0.3">
      <c r="B18" s="184"/>
      <c r="D18" s="18" t="s">
        <v>22</v>
      </c>
      <c r="M18" s="18" t="s">
        <v>18</v>
      </c>
      <c r="O18" s="287" t="str">
        <f>IF(Rekapitulace!$AN$16="","",Rekapitulace!$AN$16)</f>
        <v>04083351</v>
      </c>
      <c r="P18" s="267"/>
      <c r="R18" s="185"/>
    </row>
    <row r="19" spans="2:18" s="209" customFormat="1" ht="18.75" customHeight="1" x14ac:dyDescent="0.3">
      <c r="B19" s="184"/>
      <c r="E19" s="208" t="str">
        <f>IF(Rekapitulace!$E$17="","",Rekapitulace!$E$17)</f>
        <v>YOUNG4ENERGY s.r.o.</v>
      </c>
      <c r="M19" s="18" t="s">
        <v>19</v>
      </c>
      <c r="O19" s="287" t="str">
        <f>IF(Rekapitulace!$AN$17="","",Rekapitulace!$AN$17)</f>
        <v>CZ04083351</v>
      </c>
      <c r="P19" s="267"/>
      <c r="R19" s="185"/>
    </row>
    <row r="20" spans="2:18" s="209" customFormat="1" ht="7.5" customHeight="1" x14ac:dyDescent="0.3">
      <c r="B20" s="184"/>
      <c r="R20" s="185"/>
    </row>
    <row r="21" spans="2:18" s="209" customFormat="1" ht="15" customHeight="1" x14ac:dyDescent="0.3">
      <c r="B21" s="184"/>
      <c r="D21" s="18" t="s">
        <v>23</v>
      </c>
      <c r="M21" s="18" t="s">
        <v>18</v>
      </c>
      <c r="O21" s="287" t="str">
        <f>IF(Rekapitulace!$AN$19="","",Rekapitulace!$AN$19)</f>
        <v>04083351</v>
      </c>
      <c r="P21" s="267"/>
      <c r="R21" s="185"/>
    </row>
    <row r="22" spans="2:18" s="209" customFormat="1" ht="18.75" customHeight="1" x14ac:dyDescent="0.3">
      <c r="B22" s="184"/>
      <c r="E22" s="208" t="str">
        <f>IF(Rekapitulace!$E$20="","",Rekapitulace!$E$20)</f>
        <v>YOUNG4ENERGY s.r.o.</v>
      </c>
      <c r="M22" s="18" t="s">
        <v>19</v>
      </c>
      <c r="O22" s="287" t="str">
        <f>IF(Rekapitulace!$AN$20="","",Rekapitulace!$AN$20)</f>
        <v>CZ04083351</v>
      </c>
      <c r="P22" s="267"/>
      <c r="R22" s="185"/>
    </row>
    <row r="23" spans="2:18" s="209" customFormat="1" ht="7.5" customHeight="1" x14ac:dyDescent="0.3">
      <c r="B23" s="184"/>
      <c r="R23" s="185"/>
    </row>
    <row r="24" spans="2:18" s="209" customFormat="1" ht="7.5" customHeight="1" x14ac:dyDescent="0.3">
      <c r="B24" s="184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R24" s="185"/>
    </row>
    <row r="25" spans="2:18" s="209" customFormat="1" ht="15" customHeight="1" x14ac:dyDescent="0.3">
      <c r="B25" s="184"/>
      <c r="D25" s="76" t="s">
        <v>84</v>
      </c>
      <c r="M25" s="298">
        <f>$N$88</f>
        <v>0</v>
      </c>
      <c r="N25" s="267"/>
      <c r="O25" s="267"/>
      <c r="P25" s="267"/>
      <c r="R25" s="185"/>
    </row>
    <row r="26" spans="2:18" s="209" customFormat="1" ht="7.5" customHeight="1" x14ac:dyDescent="0.3">
      <c r="B26" s="184"/>
      <c r="R26" s="185"/>
    </row>
    <row r="27" spans="2:18" s="209" customFormat="1" ht="26.25" customHeight="1" x14ac:dyDescent="0.3">
      <c r="B27" s="184"/>
      <c r="D27" s="96" t="s">
        <v>26</v>
      </c>
      <c r="M27" s="319">
        <f>ROUND($M$25,2)</f>
        <v>0</v>
      </c>
      <c r="N27" s="267"/>
      <c r="O27" s="267"/>
      <c r="P27" s="267"/>
      <c r="R27" s="185"/>
    </row>
    <row r="28" spans="2:18" s="209" customFormat="1" ht="7.5" customHeight="1" x14ac:dyDescent="0.3">
      <c r="B28" s="184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R28" s="185"/>
    </row>
    <row r="29" spans="2:18" s="209" customFormat="1" ht="15" customHeight="1" x14ac:dyDescent="0.3">
      <c r="B29" s="184"/>
      <c r="D29" s="203" t="s">
        <v>27</v>
      </c>
      <c r="E29" s="203" t="s">
        <v>28</v>
      </c>
      <c r="F29" s="204">
        <v>0.21</v>
      </c>
      <c r="G29" s="97" t="s">
        <v>29</v>
      </c>
      <c r="H29" s="317">
        <f>M27</f>
        <v>0</v>
      </c>
      <c r="I29" s="267"/>
      <c r="J29" s="267"/>
      <c r="M29" s="317">
        <f>(H29)*$F$29</f>
        <v>0</v>
      </c>
      <c r="N29" s="267"/>
      <c r="O29" s="267"/>
      <c r="P29" s="267"/>
      <c r="R29" s="185"/>
    </row>
    <row r="30" spans="2:18" s="209" customFormat="1" ht="15" customHeight="1" x14ac:dyDescent="0.3">
      <c r="B30" s="184"/>
      <c r="E30" s="203" t="s">
        <v>30</v>
      </c>
      <c r="F30" s="204">
        <v>0.15</v>
      </c>
      <c r="G30" s="97" t="s">
        <v>29</v>
      </c>
      <c r="H30" s="317">
        <f>(SUM($BF$93:$BF$93)+SUM($BF$112:$BF$167))</f>
        <v>0</v>
      </c>
      <c r="I30" s="267"/>
      <c r="J30" s="267"/>
      <c r="M30" s="317">
        <f>(SUM($BF$93:$BF$93)+SUM($BF$112:$BF$167))*$F$30</f>
        <v>0</v>
      </c>
      <c r="N30" s="267"/>
      <c r="O30" s="267"/>
      <c r="P30" s="267"/>
      <c r="R30" s="185"/>
    </row>
    <row r="31" spans="2:18" s="209" customFormat="1" ht="15" hidden="1" customHeight="1" x14ac:dyDescent="0.3">
      <c r="B31" s="184"/>
      <c r="E31" s="203" t="s">
        <v>31</v>
      </c>
      <c r="F31" s="204">
        <v>0.21</v>
      </c>
      <c r="G31" s="97" t="s">
        <v>29</v>
      </c>
      <c r="H31" s="317">
        <f>(SUM($BG$93:$BG$93)+SUM($BG$112:$BG$167))</f>
        <v>0</v>
      </c>
      <c r="I31" s="267"/>
      <c r="J31" s="267"/>
      <c r="M31" s="317">
        <v>0</v>
      </c>
      <c r="N31" s="267"/>
      <c r="O31" s="267"/>
      <c r="P31" s="267"/>
      <c r="R31" s="185"/>
    </row>
    <row r="32" spans="2:18" s="209" customFormat="1" ht="15" hidden="1" customHeight="1" x14ac:dyDescent="0.3">
      <c r="B32" s="184"/>
      <c r="E32" s="203" t="s">
        <v>32</v>
      </c>
      <c r="F32" s="204">
        <v>0.15</v>
      </c>
      <c r="G32" s="97" t="s">
        <v>29</v>
      </c>
      <c r="H32" s="317">
        <f>(SUM($BH$93:$BH$93)+SUM($BH$112:$BH$167))</f>
        <v>0</v>
      </c>
      <c r="I32" s="267"/>
      <c r="J32" s="267"/>
      <c r="M32" s="317">
        <v>0</v>
      </c>
      <c r="N32" s="267"/>
      <c r="O32" s="267"/>
      <c r="P32" s="267"/>
      <c r="R32" s="185"/>
    </row>
    <row r="33" spans="2:18" s="209" customFormat="1" ht="15" hidden="1" customHeight="1" x14ac:dyDescent="0.3">
      <c r="B33" s="184"/>
      <c r="E33" s="203" t="s">
        <v>33</v>
      </c>
      <c r="F33" s="204">
        <v>0</v>
      </c>
      <c r="G33" s="97" t="s">
        <v>29</v>
      </c>
      <c r="H33" s="317">
        <f>(SUM($BI$93:$BI$93)+SUM($BI$112:$BI$167))</f>
        <v>0</v>
      </c>
      <c r="I33" s="267"/>
      <c r="J33" s="267"/>
      <c r="M33" s="317">
        <v>0</v>
      </c>
      <c r="N33" s="267"/>
      <c r="O33" s="267"/>
      <c r="P33" s="267"/>
      <c r="R33" s="185"/>
    </row>
    <row r="34" spans="2:18" s="209" customFormat="1" ht="7.5" customHeight="1" x14ac:dyDescent="0.3">
      <c r="B34" s="184"/>
      <c r="R34" s="185"/>
    </row>
    <row r="35" spans="2:18" s="209" customFormat="1" ht="26.25" customHeight="1" x14ac:dyDescent="0.3">
      <c r="B35" s="184"/>
      <c r="C35" s="210"/>
      <c r="D35" s="31" t="s">
        <v>34</v>
      </c>
      <c r="E35" s="205"/>
      <c r="F35" s="205"/>
      <c r="G35" s="98" t="s">
        <v>35</v>
      </c>
      <c r="H35" s="33" t="s">
        <v>36</v>
      </c>
      <c r="I35" s="205"/>
      <c r="J35" s="205"/>
      <c r="K35" s="205"/>
      <c r="L35" s="290">
        <f>ROUND(SUM($M$27:$M$33),2)</f>
        <v>0</v>
      </c>
      <c r="M35" s="274"/>
      <c r="N35" s="274"/>
      <c r="O35" s="274"/>
      <c r="P35" s="276"/>
      <c r="Q35" s="210"/>
      <c r="R35" s="185"/>
    </row>
    <row r="36" spans="2:18" s="209" customFormat="1" ht="15" customHeight="1" x14ac:dyDescent="0.3">
      <c r="B36" s="184"/>
      <c r="R36" s="185"/>
    </row>
    <row r="37" spans="2:18" s="209" customFormat="1" ht="15" customHeight="1" x14ac:dyDescent="0.3">
      <c r="B37" s="184"/>
      <c r="R37" s="185"/>
    </row>
    <row r="38" spans="2:18" ht="14.25" customHeight="1" x14ac:dyDescent="0.3">
      <c r="B38" s="11"/>
      <c r="R38" s="12"/>
    </row>
    <row r="39" spans="2:18" ht="14.25" customHeight="1" x14ac:dyDescent="0.3">
      <c r="B39" s="11"/>
      <c r="R39" s="12"/>
    </row>
    <row r="40" spans="2:18" ht="14.25" customHeight="1" x14ac:dyDescent="0.3">
      <c r="B40" s="11"/>
      <c r="R40" s="12"/>
    </row>
    <row r="41" spans="2:18" ht="14.25" customHeight="1" x14ac:dyDescent="0.3">
      <c r="B41" s="11"/>
      <c r="R41" s="12"/>
    </row>
    <row r="42" spans="2:18" ht="14.25" customHeight="1" x14ac:dyDescent="0.3">
      <c r="B42" s="11"/>
      <c r="R42" s="12"/>
    </row>
    <row r="43" spans="2:18" ht="14.25" customHeight="1" x14ac:dyDescent="0.3">
      <c r="B43" s="11"/>
      <c r="R43" s="12"/>
    </row>
    <row r="44" spans="2:18" ht="14.25" customHeight="1" x14ac:dyDescent="0.3">
      <c r="B44" s="11"/>
      <c r="R44" s="12"/>
    </row>
    <row r="45" spans="2:18" ht="14.25" customHeight="1" x14ac:dyDescent="0.3">
      <c r="B45" s="11"/>
      <c r="R45" s="12"/>
    </row>
    <row r="46" spans="2:18" ht="14.25" customHeight="1" x14ac:dyDescent="0.3">
      <c r="B46" s="11"/>
      <c r="R46" s="12"/>
    </row>
    <row r="47" spans="2:18" ht="14.25" customHeight="1" x14ac:dyDescent="0.3">
      <c r="B47" s="11"/>
      <c r="R47" s="12"/>
    </row>
    <row r="48" spans="2:18" ht="14.25" customHeight="1" x14ac:dyDescent="0.3">
      <c r="B48" s="11"/>
      <c r="R48" s="12"/>
    </row>
    <row r="49" spans="2:18" s="209" customFormat="1" ht="15.75" customHeight="1" x14ac:dyDescent="0.3">
      <c r="B49" s="184"/>
      <c r="D49" s="34" t="s">
        <v>37</v>
      </c>
      <c r="E49" s="35"/>
      <c r="F49" s="35"/>
      <c r="G49" s="35"/>
      <c r="H49" s="36"/>
      <c r="J49" s="34" t="s">
        <v>38</v>
      </c>
      <c r="K49" s="35"/>
      <c r="L49" s="35"/>
      <c r="M49" s="35"/>
      <c r="N49" s="35"/>
      <c r="O49" s="35"/>
      <c r="P49" s="36"/>
      <c r="R49" s="185"/>
    </row>
    <row r="50" spans="2:18" ht="14.25" customHeight="1" x14ac:dyDescent="0.3">
      <c r="B50" s="11"/>
      <c r="D50" s="37"/>
      <c r="H50" s="38"/>
      <c r="J50" s="37"/>
      <c r="P50" s="38"/>
      <c r="R50" s="12"/>
    </row>
    <row r="51" spans="2:18" ht="14.25" customHeight="1" x14ac:dyDescent="0.3">
      <c r="B51" s="11"/>
      <c r="D51" s="37"/>
      <c r="H51" s="38"/>
      <c r="J51" s="37"/>
      <c r="P51" s="38"/>
      <c r="R51" s="12"/>
    </row>
    <row r="52" spans="2:18" ht="14.25" customHeight="1" x14ac:dyDescent="0.3">
      <c r="B52" s="11"/>
      <c r="D52" s="37"/>
      <c r="H52" s="38"/>
      <c r="J52" s="37"/>
      <c r="P52" s="38"/>
      <c r="R52" s="12"/>
    </row>
    <row r="53" spans="2:18" ht="14.25" customHeight="1" x14ac:dyDescent="0.3">
      <c r="B53" s="11"/>
      <c r="D53" s="37"/>
      <c r="H53" s="38"/>
      <c r="J53" s="37"/>
      <c r="P53" s="38"/>
      <c r="R53" s="12"/>
    </row>
    <row r="54" spans="2:18" ht="14.25" customHeight="1" x14ac:dyDescent="0.3">
      <c r="B54" s="11"/>
      <c r="D54" s="37"/>
      <c r="H54" s="38"/>
      <c r="J54" s="37"/>
      <c r="P54" s="38"/>
      <c r="R54" s="12"/>
    </row>
    <row r="55" spans="2:18" ht="14.25" customHeight="1" x14ac:dyDescent="0.3">
      <c r="B55" s="11"/>
      <c r="D55" s="37"/>
      <c r="H55" s="38"/>
      <c r="J55" s="37"/>
      <c r="P55" s="38"/>
      <c r="R55" s="12"/>
    </row>
    <row r="56" spans="2:18" ht="14.25" customHeight="1" x14ac:dyDescent="0.3">
      <c r="B56" s="11"/>
      <c r="D56" s="37"/>
      <c r="H56" s="38"/>
      <c r="J56" s="37"/>
      <c r="P56" s="38"/>
      <c r="R56" s="12"/>
    </row>
    <row r="57" spans="2:18" ht="14.25" customHeight="1" x14ac:dyDescent="0.3">
      <c r="B57" s="11"/>
      <c r="D57" s="37"/>
      <c r="H57" s="38"/>
      <c r="J57" s="37"/>
      <c r="P57" s="38"/>
      <c r="R57" s="12"/>
    </row>
    <row r="58" spans="2:18" s="209" customFormat="1" ht="15.75" customHeight="1" x14ac:dyDescent="0.3">
      <c r="B58" s="184"/>
      <c r="D58" s="39" t="s">
        <v>39</v>
      </c>
      <c r="E58" s="40"/>
      <c r="F58" s="40"/>
      <c r="G58" s="41" t="s">
        <v>40</v>
      </c>
      <c r="H58" s="42"/>
      <c r="J58" s="39" t="s">
        <v>39</v>
      </c>
      <c r="K58" s="40"/>
      <c r="L58" s="40"/>
      <c r="M58" s="40"/>
      <c r="N58" s="41" t="s">
        <v>40</v>
      </c>
      <c r="O58" s="40"/>
      <c r="P58" s="42"/>
      <c r="R58" s="185"/>
    </row>
    <row r="59" spans="2:18" ht="14.25" customHeight="1" x14ac:dyDescent="0.3">
      <c r="B59" s="11"/>
      <c r="R59" s="12"/>
    </row>
    <row r="60" spans="2:18" s="209" customFormat="1" ht="15.75" customHeight="1" x14ac:dyDescent="0.3">
      <c r="B60" s="184"/>
      <c r="D60" s="34" t="s">
        <v>41</v>
      </c>
      <c r="E60" s="35"/>
      <c r="F60" s="35"/>
      <c r="G60" s="35"/>
      <c r="H60" s="36"/>
      <c r="J60" s="34" t="s">
        <v>42</v>
      </c>
      <c r="K60" s="35"/>
      <c r="L60" s="35"/>
      <c r="M60" s="35"/>
      <c r="N60" s="35"/>
      <c r="O60" s="35"/>
      <c r="P60" s="36"/>
      <c r="R60" s="185"/>
    </row>
    <row r="61" spans="2:18" ht="14.25" customHeight="1" x14ac:dyDescent="0.3">
      <c r="B61" s="11"/>
      <c r="D61" s="37"/>
      <c r="H61" s="38"/>
      <c r="J61" s="37"/>
      <c r="P61" s="38"/>
      <c r="R61" s="12"/>
    </row>
    <row r="62" spans="2:18" ht="14.25" customHeight="1" x14ac:dyDescent="0.3">
      <c r="B62" s="11"/>
      <c r="D62" s="37"/>
      <c r="H62" s="38"/>
      <c r="J62" s="37"/>
      <c r="P62" s="38"/>
      <c r="R62" s="12"/>
    </row>
    <row r="63" spans="2:18" ht="14.25" customHeight="1" x14ac:dyDescent="0.3">
      <c r="B63" s="11"/>
      <c r="D63" s="37"/>
      <c r="H63" s="38"/>
      <c r="J63" s="37"/>
      <c r="P63" s="38"/>
      <c r="R63" s="12"/>
    </row>
    <row r="64" spans="2:18" ht="14.25" customHeight="1" x14ac:dyDescent="0.3">
      <c r="B64" s="11"/>
      <c r="D64" s="37"/>
      <c r="H64" s="38"/>
      <c r="J64" s="37"/>
      <c r="P64" s="38"/>
      <c r="R64" s="12"/>
    </row>
    <row r="65" spans="2:18" ht="14.25" customHeight="1" x14ac:dyDescent="0.3">
      <c r="B65" s="11"/>
      <c r="D65" s="37"/>
      <c r="H65" s="38"/>
      <c r="J65" s="37"/>
      <c r="P65" s="38"/>
      <c r="R65" s="12"/>
    </row>
    <row r="66" spans="2:18" ht="14.25" customHeight="1" x14ac:dyDescent="0.3">
      <c r="B66" s="11"/>
      <c r="D66" s="37"/>
      <c r="H66" s="38"/>
      <c r="J66" s="37"/>
      <c r="P66" s="38"/>
      <c r="R66" s="12"/>
    </row>
    <row r="67" spans="2:18" ht="14.25" customHeight="1" x14ac:dyDescent="0.3">
      <c r="B67" s="11"/>
      <c r="D67" s="37"/>
      <c r="H67" s="38"/>
      <c r="J67" s="37"/>
      <c r="P67" s="38"/>
      <c r="R67" s="12"/>
    </row>
    <row r="68" spans="2:18" ht="14.25" customHeight="1" x14ac:dyDescent="0.3">
      <c r="B68" s="11"/>
      <c r="D68" s="37"/>
      <c r="H68" s="38"/>
      <c r="J68" s="37"/>
      <c r="P68" s="38"/>
      <c r="R68" s="12"/>
    </row>
    <row r="69" spans="2:18" s="209" customFormat="1" ht="15.75" customHeight="1" x14ac:dyDescent="0.3">
      <c r="B69" s="184"/>
      <c r="D69" s="39" t="s">
        <v>39</v>
      </c>
      <c r="E69" s="40"/>
      <c r="F69" s="40"/>
      <c r="G69" s="41" t="s">
        <v>40</v>
      </c>
      <c r="H69" s="42"/>
      <c r="J69" s="39" t="s">
        <v>39</v>
      </c>
      <c r="K69" s="40"/>
      <c r="L69" s="40"/>
      <c r="M69" s="40"/>
      <c r="N69" s="41" t="s">
        <v>40</v>
      </c>
      <c r="O69" s="40"/>
      <c r="P69" s="42"/>
      <c r="R69" s="185"/>
    </row>
    <row r="70" spans="2:18" s="209" customFormat="1" ht="15" customHeight="1" x14ac:dyDescent="0.3">
      <c r="B70" s="43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5"/>
    </row>
    <row r="74" spans="2:18" s="209" customFormat="1" ht="7.5" customHeight="1" x14ac:dyDescent="0.3">
      <c r="B74" s="46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8"/>
    </row>
    <row r="75" spans="2:18" s="209" customFormat="1" ht="37.5" customHeight="1" x14ac:dyDescent="0.3">
      <c r="B75" s="184"/>
      <c r="C75" s="291" t="s">
        <v>85</v>
      </c>
      <c r="D75" s="267"/>
      <c r="E75" s="267"/>
      <c r="F75" s="267"/>
      <c r="G75" s="267"/>
      <c r="H75" s="267"/>
      <c r="I75" s="267"/>
      <c r="J75" s="267"/>
      <c r="K75" s="267"/>
      <c r="L75" s="267"/>
      <c r="M75" s="267"/>
      <c r="N75" s="267"/>
      <c r="O75" s="267"/>
      <c r="P75" s="267"/>
      <c r="Q75" s="267"/>
      <c r="R75" s="185"/>
    </row>
    <row r="76" spans="2:18" s="209" customFormat="1" ht="7.5" customHeight="1" x14ac:dyDescent="0.3">
      <c r="B76" s="184"/>
      <c r="R76" s="185"/>
    </row>
    <row r="77" spans="2:18" s="209" customFormat="1" ht="30.75" customHeight="1" x14ac:dyDescent="0.3">
      <c r="B77" s="184"/>
      <c r="C77" s="18" t="s">
        <v>12</v>
      </c>
      <c r="F77" s="321" t="str">
        <f>$F$6</f>
        <v>Instalace FVE pro vlastní spotřebu elektřiny ve společnosti ČEPRO, a.s. v areálu Hněvice</v>
      </c>
      <c r="G77" s="267"/>
      <c r="H77" s="267"/>
      <c r="I77" s="267"/>
      <c r="J77" s="267"/>
      <c r="K77" s="267"/>
      <c r="L77" s="267"/>
      <c r="M77" s="267"/>
      <c r="N77" s="267"/>
      <c r="O77" s="267"/>
      <c r="P77" s="267"/>
      <c r="R77" s="185"/>
    </row>
    <row r="78" spans="2:18" ht="30.75" customHeight="1" x14ac:dyDescent="0.3">
      <c r="B78" s="11"/>
      <c r="C78" s="18" t="s">
        <v>82</v>
      </c>
      <c r="F78" s="321" t="str">
        <f>F7</f>
        <v>SO 06 - Instalace FVE 6 o výkonu 204,00 kWp na střeše budovy "833 - Sklad"</v>
      </c>
      <c r="G78" s="270"/>
      <c r="H78" s="270"/>
      <c r="I78" s="270"/>
      <c r="J78" s="270"/>
      <c r="K78" s="270"/>
      <c r="L78" s="270"/>
      <c r="M78" s="270"/>
      <c r="N78" s="270"/>
      <c r="O78" s="270"/>
      <c r="P78" s="270"/>
      <c r="R78" s="12"/>
    </row>
    <row r="79" spans="2:18" s="209" customFormat="1" ht="37.5" customHeight="1" x14ac:dyDescent="0.3">
      <c r="B79" s="184"/>
      <c r="C79" s="51" t="s">
        <v>83</v>
      </c>
      <c r="F79" s="292" t="str">
        <f>F8</f>
        <v>SO 06 - Instalace FVE 6 o výkonu 204,00 kWp na střeše budovy "833 - Sklad"</v>
      </c>
      <c r="G79" s="267"/>
      <c r="H79" s="267"/>
      <c r="I79" s="267"/>
      <c r="J79" s="267"/>
      <c r="K79" s="267"/>
      <c r="L79" s="267"/>
      <c r="M79" s="267"/>
      <c r="N79" s="267"/>
      <c r="O79" s="267"/>
      <c r="P79" s="267"/>
      <c r="R79" s="185"/>
    </row>
    <row r="80" spans="2:18" s="209" customFormat="1" ht="7.5" customHeight="1" x14ac:dyDescent="0.3">
      <c r="B80" s="184"/>
      <c r="R80" s="185"/>
    </row>
    <row r="81" spans="2:47" s="209" customFormat="1" ht="18.75" customHeight="1" x14ac:dyDescent="0.3">
      <c r="B81" s="184"/>
      <c r="C81" s="18" t="s">
        <v>15</v>
      </c>
      <c r="F81" s="208" t="str">
        <f>$F$10</f>
        <v>Areál skladu ČEPRO, a.s. - Hněvice 62, 411 08 Štětí, Hněvice</v>
      </c>
      <c r="L81" s="18" t="s">
        <v>16</v>
      </c>
      <c r="M81" s="355">
        <f>IF($O$10="","",$O$10)</f>
        <v>44105</v>
      </c>
      <c r="N81" s="267"/>
      <c r="O81" s="267"/>
      <c r="P81" s="267"/>
      <c r="R81" s="185"/>
    </row>
    <row r="82" spans="2:47" s="209" customFormat="1" ht="7.5" customHeight="1" x14ac:dyDescent="0.3">
      <c r="B82" s="184"/>
      <c r="R82" s="185"/>
    </row>
    <row r="83" spans="2:47" s="209" customFormat="1" ht="15.75" customHeight="1" x14ac:dyDescent="0.3">
      <c r="B83" s="184"/>
      <c r="C83" s="18" t="s">
        <v>17</v>
      </c>
      <c r="F83" s="208" t="str">
        <f>$E$13</f>
        <v>ČEPRO, a.s., Dělnická 213/12, Holešovice, 170 00 Praha 7</v>
      </c>
      <c r="L83" s="18" t="s">
        <v>22</v>
      </c>
      <c r="M83" s="287" t="str">
        <f>$E$19</f>
        <v>YOUNG4ENERGY s.r.o.</v>
      </c>
      <c r="N83" s="267"/>
      <c r="O83" s="267"/>
      <c r="P83" s="267"/>
      <c r="Q83" s="267"/>
      <c r="R83" s="185"/>
    </row>
    <row r="84" spans="2:47" s="209" customFormat="1" ht="15" customHeight="1" x14ac:dyDescent="0.3">
      <c r="B84" s="184"/>
      <c r="C84" s="18" t="s">
        <v>20</v>
      </c>
      <c r="F84" s="208" t="str">
        <f>IF($E$16="","",$E$16)</f>
        <v>Vyplň údaj</v>
      </c>
      <c r="L84" s="18" t="s">
        <v>23</v>
      </c>
      <c r="M84" s="287" t="str">
        <f>$E$22</f>
        <v>YOUNG4ENERGY s.r.o.</v>
      </c>
      <c r="N84" s="267"/>
      <c r="O84" s="267"/>
      <c r="P84" s="267"/>
      <c r="Q84" s="267"/>
      <c r="R84" s="185"/>
    </row>
    <row r="85" spans="2:47" s="209" customFormat="1" ht="11.25" customHeight="1" x14ac:dyDescent="0.3">
      <c r="B85" s="184"/>
      <c r="R85" s="185"/>
    </row>
    <row r="86" spans="2:47" s="209" customFormat="1" ht="30" customHeight="1" x14ac:dyDescent="0.3">
      <c r="B86" s="184"/>
      <c r="C86" s="330" t="s">
        <v>86</v>
      </c>
      <c r="D86" s="257"/>
      <c r="E86" s="257"/>
      <c r="F86" s="257"/>
      <c r="G86" s="257"/>
      <c r="H86" s="210"/>
      <c r="I86" s="210"/>
      <c r="J86" s="210"/>
      <c r="K86" s="210"/>
      <c r="L86" s="210"/>
      <c r="M86" s="210"/>
      <c r="N86" s="330" t="s">
        <v>87</v>
      </c>
      <c r="O86" s="267"/>
      <c r="P86" s="267"/>
      <c r="Q86" s="267"/>
      <c r="R86" s="185"/>
    </row>
    <row r="87" spans="2:47" s="209" customFormat="1" ht="11.25" customHeight="1" x14ac:dyDescent="0.3">
      <c r="B87" s="184"/>
      <c r="R87" s="185"/>
    </row>
    <row r="88" spans="2:47" s="209" customFormat="1" ht="30" customHeight="1" x14ac:dyDescent="0.3">
      <c r="B88" s="184"/>
      <c r="C88" s="206" t="s">
        <v>88</v>
      </c>
      <c r="N88" s="271">
        <f>ROUND($N$112,2)</f>
        <v>0</v>
      </c>
      <c r="O88" s="267"/>
      <c r="P88" s="267"/>
      <c r="Q88" s="267"/>
      <c r="R88" s="185"/>
      <c r="AU88" s="209" t="s">
        <v>89</v>
      </c>
    </row>
    <row r="89" spans="2:47" s="64" customFormat="1" ht="25.5" customHeight="1" x14ac:dyDescent="0.35">
      <c r="B89" s="99"/>
      <c r="D89" s="113" t="str">
        <f>D113</f>
        <v>Instalace FVE 6</v>
      </c>
      <c r="N89" s="326">
        <f>ROUND($N$113,2)</f>
        <v>0</v>
      </c>
      <c r="O89" s="327"/>
      <c r="P89" s="327"/>
      <c r="Q89" s="327"/>
      <c r="R89" s="100"/>
    </row>
    <row r="90" spans="2:47" s="76" customFormat="1" ht="21" customHeight="1" x14ac:dyDescent="0.35">
      <c r="B90" s="101"/>
      <c r="D90" s="113" t="s">
        <v>127</v>
      </c>
      <c r="E90" s="64"/>
      <c r="F90" s="64"/>
      <c r="G90" s="64"/>
      <c r="H90" s="64"/>
      <c r="I90" s="64"/>
      <c r="J90" s="64"/>
      <c r="K90" s="64"/>
      <c r="L90" s="64"/>
      <c r="M90" s="64"/>
      <c r="N90" s="326">
        <f>ROUND($N$124,2)</f>
        <v>0</v>
      </c>
      <c r="O90" s="327"/>
      <c r="P90" s="327"/>
      <c r="Q90" s="327"/>
      <c r="R90" s="102"/>
    </row>
    <row r="91" spans="2:47" s="76" customFormat="1" ht="21" customHeight="1" x14ac:dyDescent="0.35">
      <c r="B91" s="101"/>
      <c r="D91" s="113" t="str">
        <f>D148</f>
        <v>Ostatní materiál</v>
      </c>
      <c r="E91" s="64"/>
      <c r="F91" s="64"/>
      <c r="G91" s="64"/>
      <c r="H91" s="64"/>
      <c r="I91" s="64"/>
      <c r="J91" s="64"/>
      <c r="K91" s="64"/>
      <c r="L91" s="64"/>
      <c r="M91" s="64"/>
      <c r="N91" s="326">
        <f>ROUND($N$148,2)</f>
        <v>0</v>
      </c>
      <c r="O91" s="327"/>
      <c r="P91" s="327"/>
      <c r="Q91" s="327"/>
      <c r="R91" s="102"/>
    </row>
    <row r="92" spans="2:47" s="76" customFormat="1" ht="21" customHeight="1" x14ac:dyDescent="0.35">
      <c r="B92" s="101"/>
      <c r="D92" s="113" t="s">
        <v>430</v>
      </c>
      <c r="E92" s="64"/>
      <c r="F92" s="64"/>
      <c r="G92" s="64"/>
      <c r="H92" s="64"/>
      <c r="I92" s="64"/>
      <c r="J92" s="64"/>
      <c r="K92" s="64"/>
      <c r="L92" s="64"/>
      <c r="M92" s="64"/>
      <c r="N92" s="326">
        <f>ROUND($N$169,2)</f>
        <v>0</v>
      </c>
      <c r="O92" s="327"/>
      <c r="P92" s="327"/>
      <c r="Q92" s="327"/>
      <c r="R92" s="102"/>
    </row>
    <row r="93" spans="2:47" s="209" customFormat="1" ht="14.25" customHeight="1" x14ac:dyDescent="0.3">
      <c r="B93" s="184"/>
      <c r="R93" s="185"/>
    </row>
    <row r="94" spans="2:47" s="209" customFormat="1" ht="30" customHeight="1" x14ac:dyDescent="0.3">
      <c r="B94" s="184"/>
      <c r="C94" s="94" t="s">
        <v>142</v>
      </c>
      <c r="D94" s="210"/>
      <c r="E94" s="210"/>
      <c r="F94" s="210"/>
      <c r="G94" s="210"/>
      <c r="H94" s="210"/>
      <c r="I94" s="210"/>
      <c r="J94" s="210"/>
      <c r="K94" s="210"/>
      <c r="L94" s="256">
        <f>ROUND(SUM($N$89:$Q$92),2)</f>
        <v>0</v>
      </c>
      <c r="M94" s="257"/>
      <c r="N94" s="257"/>
      <c r="O94" s="257"/>
      <c r="P94" s="257"/>
      <c r="Q94" s="257"/>
      <c r="R94" s="185"/>
    </row>
    <row r="95" spans="2:47" s="209" customFormat="1" ht="7.5" customHeight="1" x14ac:dyDescent="0.3">
      <c r="B95" s="43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5"/>
    </row>
    <row r="99" spans="2:63" s="209" customFormat="1" ht="7.5" customHeight="1" x14ac:dyDescent="0.3">
      <c r="B99" s="46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8"/>
    </row>
    <row r="100" spans="2:63" s="209" customFormat="1" ht="37.5" customHeight="1" x14ac:dyDescent="0.3">
      <c r="B100" s="184"/>
      <c r="C100" s="291" t="s">
        <v>90</v>
      </c>
      <c r="D100" s="267"/>
      <c r="E100" s="267"/>
      <c r="F100" s="267"/>
      <c r="G100" s="267"/>
      <c r="H100" s="267"/>
      <c r="I100" s="267"/>
      <c r="J100" s="267"/>
      <c r="K100" s="267"/>
      <c r="L100" s="267"/>
      <c r="M100" s="267"/>
      <c r="N100" s="267"/>
      <c r="O100" s="267"/>
      <c r="P100" s="267"/>
      <c r="Q100" s="267"/>
      <c r="R100" s="185"/>
    </row>
    <row r="101" spans="2:63" s="209" customFormat="1" ht="7.5" customHeight="1" x14ac:dyDescent="0.3">
      <c r="B101" s="184"/>
      <c r="R101" s="185"/>
    </row>
    <row r="102" spans="2:63" s="209" customFormat="1" ht="30.75" customHeight="1" x14ac:dyDescent="0.3">
      <c r="B102" s="184"/>
      <c r="C102" s="18" t="s">
        <v>12</v>
      </c>
      <c r="F102" s="321" t="str">
        <f>$F$6</f>
        <v>Instalace FVE pro vlastní spotřebu elektřiny ve společnosti ČEPRO, a.s. v areálu Hněvice</v>
      </c>
      <c r="G102" s="267"/>
      <c r="H102" s="267"/>
      <c r="I102" s="267"/>
      <c r="J102" s="267"/>
      <c r="K102" s="267"/>
      <c r="L102" s="267"/>
      <c r="M102" s="267"/>
      <c r="N102" s="267"/>
      <c r="O102" s="267"/>
      <c r="P102" s="267"/>
      <c r="R102" s="185"/>
    </row>
    <row r="103" spans="2:63" ht="30.75" customHeight="1" x14ac:dyDescent="0.3">
      <c r="B103" s="11"/>
      <c r="C103" s="18" t="s">
        <v>82</v>
      </c>
      <c r="F103" s="321" t="str">
        <f>F7</f>
        <v>SO 06 - Instalace FVE 6 o výkonu 204,00 kWp na střeše budovy "833 - Sklad"</v>
      </c>
      <c r="G103" s="270"/>
      <c r="H103" s="270"/>
      <c r="I103" s="270"/>
      <c r="J103" s="270"/>
      <c r="K103" s="270"/>
      <c r="L103" s="270"/>
      <c r="M103" s="270"/>
      <c r="N103" s="270"/>
      <c r="O103" s="270"/>
      <c r="P103" s="270"/>
      <c r="R103" s="12"/>
    </row>
    <row r="104" spans="2:63" s="209" customFormat="1" ht="37.5" customHeight="1" x14ac:dyDescent="0.3">
      <c r="B104" s="184"/>
      <c r="C104" s="51" t="s">
        <v>83</v>
      </c>
      <c r="F104" s="292" t="str">
        <f>F8</f>
        <v>SO 06 - Instalace FVE 6 o výkonu 204,00 kWp na střeše budovy "833 - Sklad"</v>
      </c>
      <c r="G104" s="267"/>
      <c r="H104" s="267"/>
      <c r="I104" s="267"/>
      <c r="J104" s="267"/>
      <c r="K104" s="267"/>
      <c r="L104" s="267"/>
      <c r="M104" s="267"/>
      <c r="N104" s="267"/>
      <c r="O104" s="267"/>
      <c r="P104" s="267"/>
      <c r="R104" s="185"/>
    </row>
    <row r="105" spans="2:63" s="209" customFormat="1" ht="7.5" customHeight="1" x14ac:dyDescent="0.3">
      <c r="B105" s="184"/>
      <c r="R105" s="185"/>
    </row>
    <row r="106" spans="2:63" s="209" customFormat="1" ht="18.75" customHeight="1" x14ac:dyDescent="0.3">
      <c r="B106" s="184"/>
      <c r="C106" s="18" t="s">
        <v>15</v>
      </c>
      <c r="F106" s="208" t="str">
        <f>$F$10</f>
        <v>Areál skladu ČEPRO, a.s. - Hněvice 62, 411 08 Štětí, Hněvice</v>
      </c>
      <c r="L106" s="18" t="s">
        <v>16</v>
      </c>
      <c r="M106" s="293">
        <f>IF($O$10="","",$O$10)</f>
        <v>44105</v>
      </c>
      <c r="N106" s="267"/>
      <c r="O106" s="267"/>
      <c r="P106" s="267"/>
      <c r="R106" s="185"/>
    </row>
    <row r="107" spans="2:63" s="209" customFormat="1" ht="7.5" customHeight="1" x14ac:dyDescent="0.3">
      <c r="B107" s="184"/>
      <c r="R107" s="185"/>
    </row>
    <row r="108" spans="2:63" s="209" customFormat="1" ht="15.75" customHeight="1" x14ac:dyDescent="0.3">
      <c r="B108" s="184"/>
      <c r="C108" s="18" t="s">
        <v>17</v>
      </c>
      <c r="F108" s="208" t="str">
        <f>$E$13</f>
        <v>ČEPRO, a.s., Dělnická 213/12, Holešovice, 170 00 Praha 7</v>
      </c>
      <c r="L108" s="18" t="s">
        <v>22</v>
      </c>
      <c r="M108" s="287" t="str">
        <f>$E$19</f>
        <v>YOUNG4ENERGY s.r.o.</v>
      </c>
      <c r="N108" s="267"/>
      <c r="O108" s="267"/>
      <c r="P108" s="267"/>
      <c r="Q108" s="267"/>
      <c r="R108" s="185"/>
    </row>
    <row r="109" spans="2:63" s="209" customFormat="1" ht="15" customHeight="1" x14ac:dyDescent="0.3">
      <c r="B109" s="184"/>
      <c r="C109" s="18" t="s">
        <v>20</v>
      </c>
      <c r="F109" s="208" t="str">
        <f>IF($E$16="","",$E$16)</f>
        <v>Vyplň údaj</v>
      </c>
      <c r="L109" s="18" t="s">
        <v>23</v>
      </c>
      <c r="M109" s="287" t="str">
        <f>$E$22</f>
        <v>YOUNG4ENERGY s.r.o.</v>
      </c>
      <c r="N109" s="267"/>
      <c r="O109" s="267"/>
      <c r="P109" s="267"/>
      <c r="Q109" s="267"/>
      <c r="R109" s="185"/>
    </row>
    <row r="110" spans="2:63" s="209" customFormat="1" ht="11.25" customHeight="1" x14ac:dyDescent="0.3">
      <c r="B110" s="184"/>
      <c r="R110" s="185"/>
    </row>
    <row r="111" spans="2:63" s="107" customFormat="1" ht="30" customHeight="1" x14ac:dyDescent="0.3">
      <c r="B111" s="103"/>
      <c r="C111" s="104" t="s">
        <v>91</v>
      </c>
      <c r="D111" s="213" t="s">
        <v>92</v>
      </c>
      <c r="E111" s="213" t="s">
        <v>45</v>
      </c>
      <c r="F111" s="323" t="s">
        <v>93</v>
      </c>
      <c r="G111" s="324"/>
      <c r="H111" s="324"/>
      <c r="I111" s="324"/>
      <c r="J111" s="213" t="s">
        <v>94</v>
      </c>
      <c r="K111" s="213" t="s">
        <v>95</v>
      </c>
      <c r="L111" s="323" t="s">
        <v>96</v>
      </c>
      <c r="M111" s="324"/>
      <c r="N111" s="323" t="s">
        <v>97</v>
      </c>
      <c r="O111" s="324"/>
      <c r="P111" s="324"/>
      <c r="Q111" s="325"/>
      <c r="R111" s="106"/>
      <c r="T111" s="55" t="s">
        <v>98</v>
      </c>
      <c r="U111" s="56" t="s">
        <v>27</v>
      </c>
      <c r="V111" s="56" t="s">
        <v>99</v>
      </c>
      <c r="W111" s="56" t="s">
        <v>100</v>
      </c>
      <c r="X111" s="56" t="s">
        <v>101</v>
      </c>
      <c r="Y111" s="56" t="s">
        <v>102</v>
      </c>
      <c r="Z111" s="56" t="s">
        <v>103</v>
      </c>
      <c r="AA111" s="57" t="s">
        <v>104</v>
      </c>
    </row>
    <row r="112" spans="2:63" s="209" customFormat="1" ht="30" customHeight="1" x14ac:dyDescent="0.3">
      <c r="B112" s="184"/>
      <c r="C112" s="206" t="s">
        <v>84</v>
      </c>
      <c r="N112" s="271">
        <f>N113+N148+N124+N169</f>
        <v>0</v>
      </c>
      <c r="O112" s="267"/>
      <c r="P112" s="267"/>
      <c r="Q112" s="267"/>
      <c r="R112" s="185"/>
      <c r="T112" s="58"/>
      <c r="U112" s="35"/>
      <c r="V112" s="35"/>
      <c r="W112" s="108" t="e">
        <f>$W$113+#REF!+#REF!</f>
        <v>#REF!</v>
      </c>
      <c r="X112" s="35"/>
      <c r="Y112" s="108" t="e">
        <f>$Y$113+#REF!+#REF!</f>
        <v>#REF!</v>
      </c>
      <c r="Z112" s="35"/>
      <c r="AA112" s="109" t="e">
        <f>$AA$113+#REF!+#REF!</f>
        <v>#REF!</v>
      </c>
      <c r="AT112" s="209" t="s">
        <v>62</v>
      </c>
      <c r="AU112" s="209" t="s">
        <v>89</v>
      </c>
      <c r="BK112" s="110" t="e">
        <f>$BK$113+#REF!+#REF!</f>
        <v>#REF!</v>
      </c>
    </row>
    <row r="113" spans="2:64" s="141" customFormat="1" ht="24.95" customHeight="1" x14ac:dyDescent="0.35">
      <c r="B113" s="140"/>
      <c r="D113" s="113" t="s">
        <v>444</v>
      </c>
      <c r="E113" s="113"/>
      <c r="F113" s="113"/>
      <c r="G113" s="113"/>
      <c r="H113" s="113"/>
      <c r="I113" s="113"/>
      <c r="J113" s="113"/>
      <c r="K113" s="113"/>
      <c r="L113" s="113"/>
      <c r="M113" s="113"/>
      <c r="N113" s="305">
        <f>N114</f>
        <v>0</v>
      </c>
      <c r="O113" s="302"/>
      <c r="P113" s="302"/>
      <c r="Q113" s="302"/>
      <c r="R113" s="142"/>
      <c r="T113" s="143"/>
      <c r="W113" s="144" t="e">
        <f>$W$114+#REF!+$W$125+#REF!+#REF!+#REF!</f>
        <v>#REF!</v>
      </c>
      <c r="Y113" s="144" t="e">
        <f>$Y$114+#REF!+$Y$125+#REF!+#REF!+#REF!</f>
        <v>#REF!</v>
      </c>
      <c r="AA113" s="145" t="e">
        <f>$AA$114+#REF!+$AA$125+#REF!+#REF!+#REF!</f>
        <v>#REF!</v>
      </c>
      <c r="AR113" s="212" t="s">
        <v>70</v>
      </c>
      <c r="AT113" s="212" t="s">
        <v>62</v>
      </c>
      <c r="AU113" s="212" t="s">
        <v>63</v>
      </c>
      <c r="AY113" s="212" t="s">
        <v>105</v>
      </c>
      <c r="BK113" s="146" t="e">
        <f>$BK$114+#REF!+$BK$125+#REF!+#REF!+#REF!</f>
        <v>#REF!</v>
      </c>
    </row>
    <row r="114" spans="2:64" s="141" customFormat="1" ht="20.100000000000001" customHeight="1" x14ac:dyDescent="0.3">
      <c r="B114" s="140"/>
      <c r="D114" s="138" t="s">
        <v>166</v>
      </c>
      <c r="E114" s="138"/>
      <c r="F114" s="138"/>
      <c r="G114" s="138"/>
      <c r="H114" s="138"/>
      <c r="I114" s="138"/>
      <c r="J114" s="138"/>
      <c r="K114" s="138"/>
      <c r="L114" s="138"/>
      <c r="M114" s="138"/>
      <c r="N114" s="301">
        <f>SUM(N115:Q123)</f>
        <v>0</v>
      </c>
      <c r="O114" s="302"/>
      <c r="P114" s="302"/>
      <c r="Q114" s="302"/>
      <c r="R114" s="142"/>
      <c r="T114" s="143"/>
      <c r="W114" s="144">
        <f>SUM($W$115:$W$123)</f>
        <v>897.23299999999983</v>
      </c>
      <c r="Y114" s="144">
        <f>SUM($Y$115:$Y$123)</f>
        <v>0.61314000000000002</v>
      </c>
      <c r="AA114" s="145">
        <f>SUM($AA$115:$AA$123)</f>
        <v>0</v>
      </c>
      <c r="AR114" s="212" t="s">
        <v>70</v>
      </c>
      <c r="AT114" s="212" t="s">
        <v>62</v>
      </c>
      <c r="AU114" s="212" t="s">
        <v>68</v>
      </c>
      <c r="AY114" s="212" t="s">
        <v>105</v>
      </c>
      <c r="BK114" s="146">
        <f>SUM($BK$115:$BK$123)</f>
        <v>0</v>
      </c>
    </row>
    <row r="115" spans="2:64" s="209" customFormat="1" ht="20.100000000000001" customHeight="1" x14ac:dyDescent="0.3">
      <c r="B115" s="184"/>
      <c r="C115" s="188">
        <v>1</v>
      </c>
      <c r="D115" s="193"/>
      <c r="E115" s="199"/>
      <c r="F115" s="310" t="s">
        <v>120</v>
      </c>
      <c r="G115" s="311" t="s">
        <v>120</v>
      </c>
      <c r="H115" s="311" t="s">
        <v>120</v>
      </c>
      <c r="I115" s="312" t="s">
        <v>120</v>
      </c>
      <c r="J115" s="122" t="s">
        <v>112</v>
      </c>
      <c r="K115" s="189">
        <v>600</v>
      </c>
      <c r="L115" s="315">
        <v>0</v>
      </c>
      <c r="M115" s="316"/>
      <c r="N115" s="303">
        <f>ROUND(K115*L115,2)</f>
        <v>0</v>
      </c>
      <c r="O115" s="304"/>
      <c r="P115" s="304"/>
      <c r="Q115" s="304"/>
      <c r="R115" s="185"/>
      <c r="T115" s="124"/>
      <c r="U115" s="186" t="s">
        <v>28</v>
      </c>
      <c r="V115" s="190">
        <v>0.497</v>
      </c>
      <c r="W115" s="190">
        <f>$V$115*$K$115</f>
        <v>298.2</v>
      </c>
      <c r="X115" s="190">
        <v>3.4000000000000002E-4</v>
      </c>
      <c r="Y115" s="190">
        <f>$X$115*$K$115</f>
        <v>0.20400000000000001</v>
      </c>
      <c r="Z115" s="190">
        <v>0</v>
      </c>
      <c r="AA115" s="126">
        <f>$Z$115*$K$115</f>
        <v>0</v>
      </c>
      <c r="AR115" s="209" t="s">
        <v>68</v>
      </c>
      <c r="AT115" s="209" t="s">
        <v>106</v>
      </c>
      <c r="AU115" s="209" t="s">
        <v>70</v>
      </c>
      <c r="AY115" s="209" t="s">
        <v>105</v>
      </c>
      <c r="BE115" s="187">
        <f>IF($U$115="základní",$N$115,0)</f>
        <v>0</v>
      </c>
      <c r="BF115" s="187">
        <f>IF($U$115="snížená",$N$115,0)</f>
        <v>0</v>
      </c>
      <c r="BG115" s="187">
        <f>IF($U$115="zákl. přenesená",$N$115,0)</f>
        <v>0</v>
      </c>
      <c r="BH115" s="187">
        <f>IF($U$115="sníž. přenesená",$N$115,0)</f>
        <v>0</v>
      </c>
      <c r="BI115" s="187">
        <f>IF($U$115="nulová",$N$115,0)</f>
        <v>0</v>
      </c>
      <c r="BJ115" s="209" t="s">
        <v>68</v>
      </c>
      <c r="BK115" s="187">
        <f>ROUND($L$115*$K$115,2)</f>
        <v>0</v>
      </c>
      <c r="BL115" s="209" t="s">
        <v>68</v>
      </c>
    </row>
    <row r="116" spans="2:64" s="209" customFormat="1" ht="50.1" customHeight="1" x14ac:dyDescent="0.3">
      <c r="B116" s="184"/>
      <c r="C116" s="188">
        <f t="shared" ref="C116:C123" si="0">C115+1</f>
        <v>2</v>
      </c>
      <c r="D116" s="131"/>
      <c r="E116" s="199"/>
      <c r="F116" s="310" t="s">
        <v>312</v>
      </c>
      <c r="G116" s="311" t="s">
        <v>146</v>
      </c>
      <c r="H116" s="311" t="s">
        <v>146</v>
      </c>
      <c r="I116" s="312" t="s">
        <v>146</v>
      </c>
      <c r="J116" s="192" t="s">
        <v>112</v>
      </c>
      <c r="K116" s="189">
        <v>600</v>
      </c>
      <c r="L116" s="315">
        <v>0</v>
      </c>
      <c r="M116" s="316"/>
      <c r="N116" s="303">
        <f t="shared" ref="N116:N123" si="1">ROUND(K116*L116,2)</f>
        <v>0</v>
      </c>
      <c r="O116" s="304"/>
      <c r="P116" s="304"/>
      <c r="Q116" s="304"/>
      <c r="R116" s="185"/>
      <c r="T116" s="124"/>
      <c r="U116" s="186" t="s">
        <v>28</v>
      </c>
      <c r="V116" s="190">
        <v>0.497</v>
      </c>
      <c r="W116" s="190">
        <f>$V$116*$K$116</f>
        <v>298.2</v>
      </c>
      <c r="X116" s="190">
        <v>3.4000000000000002E-4</v>
      </c>
      <c r="Y116" s="190">
        <f>$X$116*$K$116</f>
        <v>0.20400000000000001</v>
      </c>
      <c r="Z116" s="190">
        <v>0</v>
      </c>
      <c r="AA116" s="126">
        <f>$Z$116*$K$116</f>
        <v>0</v>
      </c>
      <c r="AR116" s="209" t="s">
        <v>68</v>
      </c>
      <c r="AT116" s="209" t="s">
        <v>106</v>
      </c>
      <c r="AU116" s="209" t="s">
        <v>70</v>
      </c>
      <c r="AY116" s="209" t="s">
        <v>105</v>
      </c>
      <c r="BE116" s="187">
        <f>IF($U$116="základní",$N$116,0)</f>
        <v>0</v>
      </c>
      <c r="BF116" s="187">
        <f>IF($U$116="snížená",$N$116,0)</f>
        <v>0</v>
      </c>
      <c r="BG116" s="187">
        <f>IF($U$116="zákl. přenesená",$N$116,0)</f>
        <v>0</v>
      </c>
      <c r="BH116" s="187">
        <f>IF($U$116="sníž. přenesená",$N$116,0)</f>
        <v>0</v>
      </c>
      <c r="BI116" s="187">
        <f>IF($U$116="nulová",$N$116,0)</f>
        <v>0</v>
      </c>
      <c r="BJ116" s="209" t="s">
        <v>68</v>
      </c>
      <c r="BK116" s="187">
        <f>ROUND($L$116*$K$116,2)</f>
        <v>0</v>
      </c>
      <c r="BL116" s="209" t="s">
        <v>68</v>
      </c>
    </row>
    <row r="117" spans="2:64" s="209" customFormat="1" ht="30" customHeight="1" x14ac:dyDescent="0.3">
      <c r="B117" s="184"/>
      <c r="C117" s="188">
        <f t="shared" si="0"/>
        <v>3</v>
      </c>
      <c r="D117" s="188"/>
      <c r="E117" s="199"/>
      <c r="F117" s="310" t="s">
        <v>248</v>
      </c>
      <c r="G117" s="311" t="s">
        <v>121</v>
      </c>
      <c r="H117" s="311" t="s">
        <v>121</v>
      </c>
      <c r="I117" s="312" t="s">
        <v>121</v>
      </c>
      <c r="J117" s="192" t="s">
        <v>112</v>
      </c>
      <c r="K117" s="189">
        <v>600</v>
      </c>
      <c r="L117" s="315">
        <v>0</v>
      </c>
      <c r="M117" s="316"/>
      <c r="N117" s="303">
        <f t="shared" si="1"/>
        <v>0</v>
      </c>
      <c r="O117" s="304"/>
      <c r="P117" s="304"/>
      <c r="Q117" s="304"/>
      <c r="R117" s="185"/>
      <c r="T117" s="124"/>
      <c r="U117" s="186" t="s">
        <v>28</v>
      </c>
      <c r="V117" s="190">
        <v>0.497</v>
      </c>
      <c r="W117" s="190">
        <f>$V$117*$K$117</f>
        <v>298.2</v>
      </c>
      <c r="X117" s="190">
        <v>3.4000000000000002E-4</v>
      </c>
      <c r="Y117" s="190">
        <f>$X$117*$K$117</f>
        <v>0.20400000000000001</v>
      </c>
      <c r="Z117" s="190">
        <v>0</v>
      </c>
      <c r="AA117" s="126">
        <f>$Z$117*$K$117</f>
        <v>0</v>
      </c>
      <c r="AR117" s="209" t="s">
        <v>68</v>
      </c>
      <c r="AT117" s="209" t="s">
        <v>106</v>
      </c>
      <c r="AU117" s="209" t="s">
        <v>70</v>
      </c>
      <c r="AY117" s="209" t="s">
        <v>105</v>
      </c>
      <c r="BE117" s="187">
        <f>IF($U$117="základní",$N$117,0)</f>
        <v>0</v>
      </c>
      <c r="BF117" s="187">
        <f>IF($U$117="snížená",$N$117,0)</f>
        <v>0</v>
      </c>
      <c r="BG117" s="187">
        <f>IF($U$117="zákl. přenesená",$N$117,0)</f>
        <v>0</v>
      </c>
      <c r="BH117" s="187">
        <f>IF($U$117="sníž. přenesená",$N$117,0)</f>
        <v>0</v>
      </c>
      <c r="BI117" s="187">
        <f>IF($U$117="nulová",$N$117,0)</f>
        <v>0</v>
      </c>
      <c r="BJ117" s="209" t="s">
        <v>68</v>
      </c>
      <c r="BK117" s="187">
        <f>ROUND($L$117*$K$117,2)</f>
        <v>0</v>
      </c>
      <c r="BL117" s="209" t="s">
        <v>68</v>
      </c>
    </row>
    <row r="118" spans="2:64" s="209" customFormat="1" ht="30" customHeight="1" x14ac:dyDescent="0.3">
      <c r="B118" s="184"/>
      <c r="C118" s="188">
        <f t="shared" si="0"/>
        <v>4</v>
      </c>
      <c r="D118" s="188"/>
      <c r="E118" s="199"/>
      <c r="F118" s="310" t="s">
        <v>249</v>
      </c>
      <c r="G118" s="311" t="s">
        <v>122</v>
      </c>
      <c r="H118" s="311" t="s">
        <v>122</v>
      </c>
      <c r="I118" s="312" t="s">
        <v>122</v>
      </c>
      <c r="J118" s="192" t="s">
        <v>109</v>
      </c>
      <c r="K118" s="189">
        <v>1</v>
      </c>
      <c r="L118" s="315">
        <v>0</v>
      </c>
      <c r="M118" s="316"/>
      <c r="N118" s="303">
        <f t="shared" si="1"/>
        <v>0</v>
      </c>
      <c r="O118" s="304"/>
      <c r="P118" s="304"/>
      <c r="Q118" s="304"/>
      <c r="R118" s="185"/>
      <c r="T118" s="124"/>
      <c r="U118" s="186" t="s">
        <v>28</v>
      </c>
      <c r="V118" s="190">
        <v>0.497</v>
      </c>
      <c r="W118" s="190">
        <f>$V$118*$K$118</f>
        <v>0.497</v>
      </c>
      <c r="X118" s="190">
        <v>3.4000000000000002E-4</v>
      </c>
      <c r="Y118" s="190">
        <f>$X$118*$K$118</f>
        <v>3.4000000000000002E-4</v>
      </c>
      <c r="Z118" s="190">
        <v>0</v>
      </c>
      <c r="AA118" s="126">
        <f>$Z$118*$K$118</f>
        <v>0</v>
      </c>
      <c r="AR118" s="209" t="s">
        <v>68</v>
      </c>
      <c r="AT118" s="209" t="s">
        <v>106</v>
      </c>
      <c r="AU118" s="209" t="s">
        <v>70</v>
      </c>
      <c r="AY118" s="209" t="s">
        <v>105</v>
      </c>
      <c r="BE118" s="187">
        <f>IF($U$118="základní",$N$118,0)</f>
        <v>0</v>
      </c>
      <c r="BF118" s="187">
        <f>IF($U$118="snížená",$N$118,0)</f>
        <v>0</v>
      </c>
      <c r="BG118" s="187">
        <f>IF($U$118="zákl. přenesená",$N$118,0)</f>
        <v>0</v>
      </c>
      <c r="BH118" s="187">
        <f>IF($U$118="sníž. přenesená",$N$118,0)</f>
        <v>0</v>
      </c>
      <c r="BI118" s="187">
        <f>IF($U$118="nulová",$N$118,0)</f>
        <v>0</v>
      </c>
      <c r="BJ118" s="209" t="s">
        <v>68</v>
      </c>
      <c r="BK118" s="187">
        <f>ROUND($L$118*$K$118,2)</f>
        <v>0</v>
      </c>
      <c r="BL118" s="209" t="s">
        <v>68</v>
      </c>
    </row>
    <row r="119" spans="2:64" s="209" customFormat="1" ht="60" customHeight="1" x14ac:dyDescent="0.3">
      <c r="B119" s="184"/>
      <c r="C119" s="188">
        <f t="shared" si="0"/>
        <v>5</v>
      </c>
      <c r="D119" s="188"/>
      <c r="E119" s="199"/>
      <c r="F119" s="310" t="s">
        <v>315</v>
      </c>
      <c r="G119" s="311" t="s">
        <v>147</v>
      </c>
      <c r="H119" s="311" t="s">
        <v>147</v>
      </c>
      <c r="I119" s="312" t="s">
        <v>147</v>
      </c>
      <c r="J119" s="192" t="s">
        <v>112</v>
      </c>
      <c r="K119" s="189">
        <v>4</v>
      </c>
      <c r="L119" s="308">
        <v>0</v>
      </c>
      <c r="M119" s="309"/>
      <c r="N119" s="303">
        <f t="shared" si="1"/>
        <v>0</v>
      </c>
      <c r="O119" s="304"/>
      <c r="P119" s="304"/>
      <c r="Q119" s="304"/>
      <c r="R119" s="185"/>
      <c r="T119" s="124"/>
      <c r="U119" s="186" t="s">
        <v>28</v>
      </c>
      <c r="V119" s="190">
        <v>0.26700000000000002</v>
      </c>
      <c r="W119" s="190">
        <f>$V$120*$K$120</f>
        <v>1.0680000000000001</v>
      </c>
      <c r="X119" s="190">
        <v>1E-4</v>
      </c>
      <c r="Y119" s="190">
        <f>$X$120*$K$120</f>
        <v>4.0000000000000002E-4</v>
      </c>
      <c r="Z119" s="190">
        <v>0</v>
      </c>
      <c r="AA119" s="126">
        <f>$Z$120*$K$120</f>
        <v>0</v>
      </c>
      <c r="AR119" s="209" t="s">
        <v>108</v>
      </c>
      <c r="AT119" s="209" t="s">
        <v>106</v>
      </c>
      <c r="AU119" s="209" t="s">
        <v>70</v>
      </c>
      <c r="AY119" s="209" t="s">
        <v>105</v>
      </c>
      <c r="BE119" s="187">
        <f>IF($U$120="základní",$N$120,0)</f>
        <v>0</v>
      </c>
      <c r="BF119" s="187">
        <f>IF($U$120="snížená",$N$120,0)</f>
        <v>0</v>
      </c>
      <c r="BG119" s="187">
        <f>IF($U$120="zákl. přenesená",$N$120,0)</f>
        <v>0</v>
      </c>
      <c r="BH119" s="187">
        <f>IF($U$120="sníž. přenesená",$N$120,0)</f>
        <v>0</v>
      </c>
      <c r="BI119" s="187">
        <f>IF($U$120="nulová",$N$120,0)</f>
        <v>0</v>
      </c>
      <c r="BJ119" s="209" t="s">
        <v>68</v>
      </c>
      <c r="BK119" s="187">
        <f>ROUND($L$120*$K$120,2)</f>
        <v>0</v>
      </c>
      <c r="BL119" s="209" t="s">
        <v>108</v>
      </c>
    </row>
    <row r="120" spans="2:64" s="209" customFormat="1" ht="60" customHeight="1" x14ac:dyDescent="0.3">
      <c r="B120" s="184"/>
      <c r="C120" s="188">
        <f t="shared" si="0"/>
        <v>6</v>
      </c>
      <c r="D120" s="188"/>
      <c r="E120" s="199"/>
      <c r="F120" s="310" t="s">
        <v>316</v>
      </c>
      <c r="G120" s="311" t="s">
        <v>147</v>
      </c>
      <c r="H120" s="311" t="s">
        <v>147</v>
      </c>
      <c r="I120" s="312" t="s">
        <v>147</v>
      </c>
      <c r="J120" s="192" t="s">
        <v>112</v>
      </c>
      <c r="K120" s="189">
        <v>4</v>
      </c>
      <c r="L120" s="308">
        <v>0</v>
      </c>
      <c r="M120" s="309"/>
      <c r="N120" s="303">
        <f t="shared" si="1"/>
        <v>0</v>
      </c>
      <c r="O120" s="304"/>
      <c r="P120" s="304"/>
      <c r="Q120" s="304"/>
      <c r="R120" s="185"/>
      <c r="T120" s="124"/>
      <c r="U120" s="186" t="s">
        <v>28</v>
      </c>
      <c r="V120" s="190">
        <v>0.26700000000000002</v>
      </c>
      <c r="W120" s="190">
        <f>$V$120*$K$120</f>
        <v>1.0680000000000001</v>
      </c>
      <c r="X120" s="190">
        <v>1E-4</v>
      </c>
      <c r="Y120" s="190">
        <f>$X$120*$K$120</f>
        <v>4.0000000000000002E-4</v>
      </c>
      <c r="Z120" s="190">
        <v>0</v>
      </c>
      <c r="AA120" s="126">
        <f>$Z$120*$K$120</f>
        <v>0</v>
      </c>
      <c r="AR120" s="209" t="s">
        <v>108</v>
      </c>
      <c r="AT120" s="209" t="s">
        <v>106</v>
      </c>
      <c r="AU120" s="209" t="s">
        <v>70</v>
      </c>
      <c r="AY120" s="209" t="s">
        <v>105</v>
      </c>
      <c r="BE120" s="187">
        <f>IF($U$120="základní",$N$120,0)</f>
        <v>0</v>
      </c>
      <c r="BF120" s="187">
        <f>IF($U$120="snížená",$N$120,0)</f>
        <v>0</v>
      </c>
      <c r="BG120" s="187">
        <f>IF($U$120="zákl. přenesená",$N$120,0)</f>
        <v>0</v>
      </c>
      <c r="BH120" s="187">
        <f>IF($U$120="sníž. přenesená",$N$120,0)</f>
        <v>0</v>
      </c>
      <c r="BI120" s="187">
        <f>IF($U$120="nulová",$N$120,0)</f>
        <v>0</v>
      </c>
      <c r="BJ120" s="209" t="s">
        <v>68</v>
      </c>
      <c r="BK120" s="187">
        <f>ROUND($L$120*$K$120,2)</f>
        <v>0</v>
      </c>
      <c r="BL120" s="209" t="s">
        <v>108</v>
      </c>
    </row>
    <row r="121" spans="2:64" s="209" customFormat="1" ht="84.95" customHeight="1" x14ac:dyDescent="0.3">
      <c r="B121" s="184"/>
      <c r="C121" s="188">
        <f t="shared" si="0"/>
        <v>7</v>
      </c>
      <c r="D121" s="188"/>
      <c r="E121" s="199"/>
      <c r="F121" s="310" t="s">
        <v>386</v>
      </c>
      <c r="G121" s="311" t="s">
        <v>123</v>
      </c>
      <c r="H121" s="311" t="s">
        <v>123</v>
      </c>
      <c r="I121" s="312" t="s">
        <v>123</v>
      </c>
      <c r="J121" s="192" t="s">
        <v>112</v>
      </c>
      <c r="K121" s="189">
        <v>300</v>
      </c>
      <c r="L121" s="338">
        <v>0</v>
      </c>
      <c r="M121" s="316"/>
      <c r="N121" s="303">
        <f t="shared" si="1"/>
        <v>0</v>
      </c>
      <c r="O121" s="304"/>
      <c r="P121" s="304"/>
      <c r="Q121" s="304"/>
      <c r="R121" s="185"/>
      <c r="T121" s="124"/>
      <c r="U121" s="186"/>
      <c r="V121" s="190"/>
      <c r="W121" s="190"/>
      <c r="X121" s="190"/>
      <c r="Y121" s="190"/>
      <c r="Z121" s="190"/>
      <c r="AA121" s="126"/>
      <c r="BE121" s="187"/>
      <c r="BF121" s="187"/>
      <c r="BG121" s="187"/>
      <c r="BH121" s="187"/>
      <c r="BI121" s="187"/>
      <c r="BK121" s="187"/>
    </row>
    <row r="122" spans="2:64" s="209" customFormat="1" ht="20.100000000000001" customHeight="1" x14ac:dyDescent="0.3">
      <c r="B122" s="184"/>
      <c r="C122" s="188">
        <f>C121+1</f>
        <v>8</v>
      </c>
      <c r="D122" s="188"/>
      <c r="E122" s="199"/>
      <c r="F122" s="310" t="s">
        <v>123</v>
      </c>
      <c r="G122" s="311" t="s">
        <v>123</v>
      </c>
      <c r="H122" s="311" t="s">
        <v>123</v>
      </c>
      <c r="I122" s="312" t="s">
        <v>123</v>
      </c>
      <c r="J122" s="192" t="s">
        <v>112</v>
      </c>
      <c r="K122" s="189">
        <v>6</v>
      </c>
      <c r="L122" s="308">
        <v>0</v>
      </c>
      <c r="M122" s="309"/>
      <c r="N122" s="303">
        <f t="shared" si="1"/>
        <v>0</v>
      </c>
      <c r="O122" s="304"/>
      <c r="P122" s="304"/>
      <c r="Q122" s="304"/>
      <c r="R122" s="185"/>
      <c r="T122" s="124"/>
      <c r="U122" s="186"/>
      <c r="V122" s="190"/>
      <c r="W122" s="190"/>
      <c r="X122" s="190"/>
      <c r="Y122" s="190"/>
      <c r="Z122" s="190"/>
      <c r="AA122" s="126"/>
      <c r="BE122" s="187"/>
      <c r="BF122" s="187"/>
      <c r="BG122" s="187"/>
      <c r="BH122" s="187"/>
      <c r="BI122" s="187"/>
      <c r="BK122" s="187"/>
    </row>
    <row r="123" spans="2:64" s="209" customFormat="1" ht="45" customHeight="1" x14ac:dyDescent="0.3">
      <c r="B123" s="184"/>
      <c r="C123" s="188">
        <f t="shared" si="0"/>
        <v>9</v>
      </c>
      <c r="D123" s="188"/>
      <c r="E123" s="199"/>
      <c r="F123" s="310" t="s">
        <v>370</v>
      </c>
      <c r="G123" s="311" t="s">
        <v>124</v>
      </c>
      <c r="H123" s="311" t="s">
        <v>124</v>
      </c>
      <c r="I123" s="312" t="s">
        <v>124</v>
      </c>
      <c r="J123" s="192" t="s">
        <v>109</v>
      </c>
      <c r="K123" s="189">
        <v>1</v>
      </c>
      <c r="L123" s="315">
        <v>0</v>
      </c>
      <c r="M123" s="316"/>
      <c r="N123" s="303">
        <f t="shared" si="1"/>
        <v>0</v>
      </c>
      <c r="O123" s="304"/>
      <c r="P123" s="304"/>
      <c r="Q123" s="304"/>
      <c r="R123" s="185"/>
      <c r="T123" s="124"/>
      <c r="U123" s="186"/>
      <c r="V123" s="190"/>
      <c r="W123" s="190"/>
      <c r="X123" s="190"/>
      <c r="Y123" s="190"/>
      <c r="Z123" s="190"/>
      <c r="AA123" s="126"/>
      <c r="BE123" s="187"/>
      <c r="BF123" s="187"/>
      <c r="BG123" s="187"/>
      <c r="BH123" s="187"/>
      <c r="BI123" s="187"/>
      <c r="BK123" s="187"/>
    </row>
    <row r="124" spans="2:64" s="141" customFormat="1" ht="24.95" customHeight="1" x14ac:dyDescent="0.35">
      <c r="B124" s="140"/>
      <c r="D124" s="113" t="s">
        <v>127</v>
      </c>
      <c r="E124" s="113"/>
      <c r="F124" s="113"/>
      <c r="G124" s="113"/>
      <c r="H124" s="113"/>
      <c r="I124" s="113"/>
      <c r="J124" s="113"/>
      <c r="K124" s="113"/>
      <c r="L124" s="113"/>
      <c r="M124" s="113"/>
      <c r="N124" s="305">
        <f>N125+N130+N137+N139+N145+N133</f>
        <v>0</v>
      </c>
      <c r="O124" s="305"/>
      <c r="P124" s="305"/>
      <c r="Q124" s="305"/>
      <c r="R124" s="142"/>
      <c r="T124" s="143"/>
      <c r="W124" s="144"/>
      <c r="Y124" s="144"/>
      <c r="AA124" s="145"/>
      <c r="AR124" s="212"/>
      <c r="AT124" s="212"/>
      <c r="AU124" s="212"/>
      <c r="AY124" s="212"/>
      <c r="BK124" s="146"/>
    </row>
    <row r="125" spans="2:64" s="141" customFormat="1" ht="20.100000000000001" customHeight="1" x14ac:dyDescent="0.3">
      <c r="B125" s="140"/>
      <c r="D125" s="138" t="s">
        <v>129</v>
      </c>
      <c r="E125" s="138"/>
      <c r="F125" s="138"/>
      <c r="G125" s="138"/>
      <c r="H125" s="138"/>
      <c r="I125" s="138"/>
      <c r="J125" s="138"/>
      <c r="K125" s="138"/>
      <c r="L125" s="138"/>
      <c r="M125" s="138"/>
      <c r="N125" s="301">
        <f>SUM(N126:Q129)</f>
        <v>0</v>
      </c>
      <c r="O125" s="302"/>
      <c r="P125" s="302"/>
      <c r="Q125" s="302"/>
      <c r="R125" s="142"/>
      <c r="T125" s="143"/>
      <c r="W125" s="144" t="e">
        <f>SUM(#REF!)</f>
        <v>#REF!</v>
      </c>
      <c r="Y125" s="144" t="e">
        <f>SUM(#REF!)</f>
        <v>#REF!</v>
      </c>
      <c r="AA125" s="145" t="e">
        <f>SUM(#REF!)</f>
        <v>#REF!</v>
      </c>
      <c r="AR125" s="212" t="s">
        <v>70</v>
      </c>
      <c r="AT125" s="212" t="s">
        <v>62</v>
      </c>
      <c r="AU125" s="212" t="s">
        <v>68</v>
      </c>
      <c r="AY125" s="212" t="s">
        <v>105</v>
      </c>
      <c r="BK125" s="146" t="e">
        <f>SUM(#REF!)</f>
        <v>#REF!</v>
      </c>
    </row>
    <row r="126" spans="2:64" s="209" customFormat="1" ht="30" customHeight="1" x14ac:dyDescent="0.3">
      <c r="B126" s="184"/>
      <c r="C126" s="188">
        <f>C123+1</f>
        <v>10</v>
      </c>
      <c r="D126" s="188"/>
      <c r="E126" s="200"/>
      <c r="F126" s="313" t="s">
        <v>259</v>
      </c>
      <c r="G126" s="314"/>
      <c r="H126" s="314"/>
      <c r="I126" s="314"/>
      <c r="J126" s="192" t="s">
        <v>107</v>
      </c>
      <c r="K126" s="189">
        <v>1140</v>
      </c>
      <c r="L126" s="308">
        <v>0</v>
      </c>
      <c r="M126" s="309"/>
      <c r="N126" s="303">
        <f>ROUND(K126*L126,2)</f>
        <v>0</v>
      </c>
      <c r="O126" s="304"/>
      <c r="P126" s="304"/>
      <c r="Q126" s="304"/>
      <c r="R126" s="185"/>
      <c r="T126" s="124"/>
      <c r="U126" s="186"/>
      <c r="V126" s="190"/>
      <c r="W126" s="190"/>
      <c r="X126" s="190"/>
      <c r="Y126" s="190"/>
      <c r="Z126" s="190"/>
      <c r="AA126" s="126"/>
      <c r="BE126" s="187"/>
      <c r="BF126" s="187"/>
      <c r="BG126" s="187"/>
      <c r="BH126" s="187"/>
      <c r="BI126" s="187"/>
      <c r="BK126" s="187"/>
    </row>
    <row r="127" spans="2:64" s="209" customFormat="1" ht="30" customHeight="1" x14ac:dyDescent="0.3">
      <c r="B127" s="184"/>
      <c r="C127" s="188">
        <f>C126+1</f>
        <v>11</v>
      </c>
      <c r="D127" s="188"/>
      <c r="E127" s="200"/>
      <c r="F127" s="313" t="s">
        <v>260</v>
      </c>
      <c r="G127" s="314"/>
      <c r="H127" s="314"/>
      <c r="I127" s="314"/>
      <c r="J127" s="192" t="s">
        <v>107</v>
      </c>
      <c r="K127" s="189">
        <v>930</v>
      </c>
      <c r="L127" s="308">
        <v>0</v>
      </c>
      <c r="M127" s="309"/>
      <c r="N127" s="303">
        <f t="shared" ref="N127:N129" si="2">ROUND(K127*L127,2)</f>
        <v>0</v>
      </c>
      <c r="O127" s="304"/>
      <c r="P127" s="304"/>
      <c r="Q127" s="304"/>
      <c r="R127" s="185"/>
      <c r="T127" s="124"/>
      <c r="U127" s="186"/>
      <c r="V127" s="190"/>
      <c r="W127" s="190"/>
      <c r="X127" s="190"/>
      <c r="Y127" s="190"/>
      <c r="Z127" s="190"/>
      <c r="AA127" s="126"/>
      <c r="BE127" s="187"/>
      <c r="BF127" s="187"/>
      <c r="BG127" s="187"/>
      <c r="BH127" s="187"/>
      <c r="BI127" s="187"/>
      <c r="BK127" s="187"/>
    </row>
    <row r="128" spans="2:64" s="209" customFormat="1" ht="30" customHeight="1" x14ac:dyDescent="0.3">
      <c r="B128" s="184"/>
      <c r="C128" s="188">
        <f>C127+1</f>
        <v>12</v>
      </c>
      <c r="D128" s="131"/>
      <c r="E128" s="200"/>
      <c r="F128" s="313" t="s">
        <v>250</v>
      </c>
      <c r="G128" s="314"/>
      <c r="H128" s="314"/>
      <c r="I128" s="314"/>
      <c r="J128" s="192" t="s">
        <v>112</v>
      </c>
      <c r="K128" s="189">
        <v>80</v>
      </c>
      <c r="L128" s="308">
        <v>0</v>
      </c>
      <c r="M128" s="309"/>
      <c r="N128" s="303">
        <f t="shared" si="2"/>
        <v>0</v>
      </c>
      <c r="O128" s="304"/>
      <c r="P128" s="304"/>
      <c r="Q128" s="304"/>
      <c r="R128" s="185"/>
      <c r="T128" s="124"/>
      <c r="U128" s="186"/>
      <c r="V128" s="190"/>
      <c r="W128" s="190"/>
      <c r="X128" s="190"/>
      <c r="Y128" s="190"/>
      <c r="Z128" s="190"/>
      <c r="AA128" s="126"/>
      <c r="BE128" s="187"/>
      <c r="BF128" s="187"/>
      <c r="BG128" s="187"/>
      <c r="BH128" s="187"/>
      <c r="BI128" s="187"/>
      <c r="BK128" s="187"/>
    </row>
    <row r="129" spans="2:63" s="209" customFormat="1" ht="30" customHeight="1" x14ac:dyDescent="0.3">
      <c r="B129" s="184"/>
      <c r="C129" s="188">
        <f>C128+1</f>
        <v>13</v>
      </c>
      <c r="D129" s="131"/>
      <c r="E129" s="200"/>
      <c r="F129" s="313" t="s">
        <v>251</v>
      </c>
      <c r="G129" s="314"/>
      <c r="H129" s="314"/>
      <c r="I129" s="314"/>
      <c r="J129" s="192" t="s">
        <v>112</v>
      </c>
      <c r="K129" s="189">
        <v>80</v>
      </c>
      <c r="L129" s="308">
        <v>0</v>
      </c>
      <c r="M129" s="309"/>
      <c r="N129" s="303">
        <f t="shared" si="2"/>
        <v>0</v>
      </c>
      <c r="O129" s="304"/>
      <c r="P129" s="304"/>
      <c r="Q129" s="304"/>
      <c r="R129" s="185"/>
      <c r="T129" s="124"/>
      <c r="U129" s="186"/>
      <c r="V129" s="190"/>
      <c r="W129" s="190"/>
      <c r="X129" s="190"/>
      <c r="Y129" s="190"/>
      <c r="Z129" s="190"/>
      <c r="AA129" s="126"/>
      <c r="BE129" s="187"/>
      <c r="BF129" s="187"/>
      <c r="BG129" s="187"/>
      <c r="BH129" s="187"/>
      <c r="BI129" s="187"/>
      <c r="BK129" s="187"/>
    </row>
    <row r="130" spans="2:63" s="141" customFormat="1" ht="20.100000000000001" customHeight="1" x14ac:dyDescent="0.3">
      <c r="B130" s="140"/>
      <c r="D130" s="138" t="s">
        <v>128</v>
      </c>
      <c r="E130" s="138"/>
      <c r="F130" s="138"/>
      <c r="G130" s="138"/>
      <c r="H130" s="138"/>
      <c r="I130" s="138"/>
      <c r="J130" s="138"/>
      <c r="K130" s="138"/>
      <c r="L130" s="138"/>
      <c r="M130" s="138"/>
      <c r="N130" s="301">
        <f>SUM(N131:Q132)</f>
        <v>0</v>
      </c>
      <c r="O130" s="302"/>
      <c r="P130" s="302"/>
      <c r="Q130" s="302"/>
      <c r="R130" s="142"/>
      <c r="T130" s="143"/>
      <c r="W130" s="144"/>
      <c r="Y130" s="144"/>
      <c r="AA130" s="145"/>
      <c r="AR130" s="212"/>
      <c r="AT130" s="212"/>
      <c r="AU130" s="212"/>
      <c r="AY130" s="212"/>
      <c r="BK130" s="146"/>
    </row>
    <row r="131" spans="2:63" s="209" customFormat="1" ht="35.1" customHeight="1" x14ac:dyDescent="0.3">
      <c r="B131" s="184"/>
      <c r="C131" s="188">
        <v>15</v>
      </c>
      <c r="D131" s="188"/>
      <c r="E131" s="200"/>
      <c r="F131" s="310" t="s">
        <v>408</v>
      </c>
      <c r="G131" s="311" t="s">
        <v>148</v>
      </c>
      <c r="H131" s="311" t="s">
        <v>148</v>
      </c>
      <c r="I131" s="312" t="s">
        <v>148</v>
      </c>
      <c r="J131" s="192" t="s">
        <v>109</v>
      </c>
      <c r="K131" s="189">
        <v>1</v>
      </c>
      <c r="L131" s="308">
        <v>0</v>
      </c>
      <c r="M131" s="309"/>
      <c r="N131" s="303">
        <f>ROUND(L131*K131,2)</f>
        <v>0</v>
      </c>
      <c r="O131" s="304"/>
      <c r="P131" s="304"/>
      <c r="Q131" s="304"/>
      <c r="R131" s="185"/>
      <c r="T131" s="124"/>
      <c r="U131" s="186"/>
      <c r="V131" s="190"/>
      <c r="W131" s="190"/>
      <c r="X131" s="190"/>
      <c r="Y131" s="190"/>
      <c r="Z131" s="190"/>
      <c r="AA131" s="126"/>
      <c r="BE131" s="187"/>
      <c r="BF131" s="187"/>
      <c r="BG131" s="187"/>
      <c r="BH131" s="187"/>
      <c r="BI131" s="187"/>
      <c r="BK131" s="187"/>
    </row>
    <row r="132" spans="2:63" s="209" customFormat="1" ht="35.1" customHeight="1" x14ac:dyDescent="0.3">
      <c r="B132" s="184"/>
      <c r="C132" s="188">
        <f>C131+1</f>
        <v>16</v>
      </c>
      <c r="D132" s="188"/>
      <c r="E132" s="200"/>
      <c r="F132" s="310" t="s">
        <v>407</v>
      </c>
      <c r="G132" s="311" t="s">
        <v>148</v>
      </c>
      <c r="H132" s="311" t="s">
        <v>148</v>
      </c>
      <c r="I132" s="312" t="s">
        <v>148</v>
      </c>
      <c r="J132" s="192" t="s">
        <v>109</v>
      </c>
      <c r="K132" s="189">
        <v>1</v>
      </c>
      <c r="L132" s="308">
        <v>0</v>
      </c>
      <c r="M132" s="309"/>
      <c r="N132" s="303">
        <f>ROUND(L132*K132,2)</f>
        <v>0</v>
      </c>
      <c r="O132" s="304"/>
      <c r="P132" s="304"/>
      <c r="Q132" s="304"/>
      <c r="R132" s="185"/>
      <c r="T132" s="124"/>
      <c r="U132" s="186"/>
      <c r="V132" s="190"/>
      <c r="W132" s="190"/>
      <c r="X132" s="190"/>
      <c r="Y132" s="190"/>
      <c r="Z132" s="190"/>
      <c r="AA132" s="126"/>
      <c r="BE132" s="187"/>
      <c r="BF132" s="187"/>
      <c r="BG132" s="187"/>
      <c r="BH132" s="187"/>
      <c r="BI132" s="187"/>
      <c r="BK132" s="187"/>
    </row>
    <row r="133" spans="2:63" s="209" customFormat="1" ht="20.100000000000001" customHeight="1" x14ac:dyDescent="0.3">
      <c r="B133" s="184"/>
      <c r="C133" s="141"/>
      <c r="D133" s="138" t="s">
        <v>357</v>
      </c>
      <c r="E133" s="138"/>
      <c r="F133" s="138"/>
      <c r="G133" s="138"/>
      <c r="H133" s="138"/>
      <c r="I133" s="138"/>
      <c r="J133" s="138"/>
      <c r="K133" s="138"/>
      <c r="L133" s="138"/>
      <c r="M133" s="138"/>
      <c r="N133" s="301">
        <f>SUM(N134:Q136)</f>
        <v>0</v>
      </c>
      <c r="O133" s="302"/>
      <c r="P133" s="302"/>
      <c r="Q133" s="302"/>
      <c r="R133" s="185"/>
      <c r="T133" s="133"/>
      <c r="U133" s="186"/>
      <c r="V133" s="190"/>
      <c r="W133" s="190"/>
      <c r="X133" s="190"/>
      <c r="Y133" s="190"/>
      <c r="Z133" s="190"/>
      <c r="AA133" s="126"/>
      <c r="BE133" s="187"/>
      <c r="BF133" s="187"/>
      <c r="BG133" s="187"/>
      <c r="BH133" s="187"/>
      <c r="BI133" s="187"/>
      <c r="BK133" s="187"/>
    </row>
    <row r="134" spans="2:63" s="209" customFormat="1" ht="30" customHeight="1" x14ac:dyDescent="0.3">
      <c r="B134" s="184"/>
      <c r="C134" s="188">
        <f>C132+1</f>
        <v>17</v>
      </c>
      <c r="D134" s="131"/>
      <c r="E134" s="200"/>
      <c r="F134" s="313" t="s">
        <v>356</v>
      </c>
      <c r="G134" s="314" t="s">
        <v>149</v>
      </c>
      <c r="H134" s="314" t="s">
        <v>149</v>
      </c>
      <c r="I134" s="314" t="s">
        <v>149</v>
      </c>
      <c r="J134" s="192" t="s">
        <v>112</v>
      </c>
      <c r="K134" s="189">
        <v>3</v>
      </c>
      <c r="L134" s="308">
        <v>0</v>
      </c>
      <c r="M134" s="309"/>
      <c r="N134" s="303">
        <f>ROUND(L134*K134,2)</f>
        <v>0</v>
      </c>
      <c r="O134" s="304"/>
      <c r="P134" s="304"/>
      <c r="Q134" s="304"/>
      <c r="R134" s="185"/>
      <c r="T134" s="133"/>
      <c r="U134" s="186"/>
      <c r="V134" s="190"/>
      <c r="W134" s="190"/>
      <c r="X134" s="190"/>
      <c r="Y134" s="190"/>
      <c r="Z134" s="190"/>
      <c r="AA134" s="126"/>
      <c r="BE134" s="187"/>
      <c r="BF134" s="187"/>
      <c r="BG134" s="187"/>
      <c r="BH134" s="187"/>
      <c r="BI134" s="187"/>
      <c r="BK134" s="187"/>
    </row>
    <row r="135" spans="2:63" s="209" customFormat="1" ht="45" customHeight="1" x14ac:dyDescent="0.3">
      <c r="B135" s="184"/>
      <c r="C135" s="188">
        <f>C134+1</f>
        <v>18</v>
      </c>
      <c r="D135" s="131"/>
      <c r="E135" s="200"/>
      <c r="F135" s="313" t="s">
        <v>349</v>
      </c>
      <c r="G135" s="314" t="s">
        <v>150</v>
      </c>
      <c r="H135" s="314" t="s">
        <v>150</v>
      </c>
      <c r="I135" s="314" t="s">
        <v>150</v>
      </c>
      <c r="J135" s="192" t="s">
        <v>109</v>
      </c>
      <c r="K135" s="189">
        <v>1</v>
      </c>
      <c r="L135" s="308">
        <v>0</v>
      </c>
      <c r="M135" s="309"/>
      <c r="N135" s="303">
        <f>ROUND(L135*K135,2)</f>
        <v>0</v>
      </c>
      <c r="O135" s="304"/>
      <c r="P135" s="304"/>
      <c r="Q135" s="304"/>
      <c r="R135" s="185"/>
      <c r="T135" s="133"/>
      <c r="U135" s="186"/>
      <c r="V135" s="190"/>
      <c r="W135" s="190"/>
      <c r="X135" s="190"/>
      <c r="Y135" s="190"/>
      <c r="Z135" s="190"/>
      <c r="AA135" s="126"/>
      <c r="BE135" s="187"/>
      <c r="BF135" s="187"/>
      <c r="BG135" s="187"/>
      <c r="BH135" s="187"/>
      <c r="BI135" s="187"/>
      <c r="BK135" s="187"/>
    </row>
    <row r="136" spans="2:63" s="209" customFormat="1" ht="20.100000000000001" customHeight="1" x14ac:dyDescent="0.3">
      <c r="B136" s="184"/>
      <c r="C136" s="188">
        <f>C135+1</f>
        <v>19</v>
      </c>
      <c r="D136" s="131"/>
      <c r="E136" s="200"/>
      <c r="F136" s="313" t="s">
        <v>167</v>
      </c>
      <c r="G136" s="314" t="s">
        <v>150</v>
      </c>
      <c r="H136" s="314" t="s">
        <v>150</v>
      </c>
      <c r="I136" s="314" t="s">
        <v>150</v>
      </c>
      <c r="J136" s="192" t="s">
        <v>139</v>
      </c>
      <c r="K136" s="189">
        <v>5</v>
      </c>
      <c r="L136" s="308">
        <v>0</v>
      </c>
      <c r="M136" s="309"/>
      <c r="N136" s="303">
        <f>ROUND(L136*K136,2)</f>
        <v>0</v>
      </c>
      <c r="O136" s="304"/>
      <c r="P136" s="304"/>
      <c r="Q136" s="304"/>
      <c r="R136" s="185"/>
      <c r="T136" s="133"/>
      <c r="U136" s="186"/>
      <c r="V136" s="190"/>
      <c r="W136" s="190"/>
      <c r="X136" s="190"/>
      <c r="Y136" s="190"/>
      <c r="Z136" s="190"/>
      <c r="AA136" s="126"/>
      <c r="BE136" s="187"/>
      <c r="BF136" s="187"/>
      <c r="BG136" s="187"/>
      <c r="BH136" s="187"/>
      <c r="BI136" s="187"/>
      <c r="BK136" s="187"/>
    </row>
    <row r="137" spans="2:63" s="209" customFormat="1" ht="20.100000000000001" customHeight="1" x14ac:dyDescent="0.3">
      <c r="B137" s="184"/>
      <c r="C137" s="141"/>
      <c r="D137" s="138" t="s">
        <v>168</v>
      </c>
      <c r="E137" s="138"/>
      <c r="F137" s="138"/>
      <c r="G137" s="138"/>
      <c r="H137" s="138"/>
      <c r="I137" s="138"/>
      <c r="J137" s="138"/>
      <c r="K137" s="138"/>
      <c r="L137" s="138"/>
      <c r="M137" s="138"/>
      <c r="N137" s="301">
        <f>SUM(N138)</f>
        <v>0</v>
      </c>
      <c r="O137" s="302"/>
      <c r="P137" s="302"/>
      <c r="Q137" s="302"/>
      <c r="R137" s="185"/>
      <c r="T137" s="124"/>
      <c r="U137" s="186"/>
      <c r="V137" s="190"/>
      <c r="W137" s="190"/>
      <c r="X137" s="190"/>
      <c r="Y137" s="190"/>
      <c r="Z137" s="190"/>
      <c r="AA137" s="126"/>
      <c r="BE137" s="187"/>
      <c r="BF137" s="187"/>
      <c r="BG137" s="187"/>
      <c r="BH137" s="187"/>
      <c r="BI137" s="187"/>
      <c r="BK137" s="187"/>
    </row>
    <row r="138" spans="2:63" s="209" customFormat="1" ht="75" customHeight="1" x14ac:dyDescent="0.3">
      <c r="B138" s="184"/>
      <c r="C138" s="188">
        <f>C136+1</f>
        <v>20</v>
      </c>
      <c r="D138" s="188"/>
      <c r="E138" s="200"/>
      <c r="F138" s="313" t="s">
        <v>245</v>
      </c>
      <c r="G138" s="314" t="s">
        <v>169</v>
      </c>
      <c r="H138" s="314" t="s">
        <v>169</v>
      </c>
      <c r="I138" s="314" t="s">
        <v>169</v>
      </c>
      <c r="J138" s="192" t="s">
        <v>112</v>
      </c>
      <c r="K138" s="189">
        <v>1</v>
      </c>
      <c r="L138" s="308">
        <v>0</v>
      </c>
      <c r="M138" s="309"/>
      <c r="N138" s="303">
        <f>ROUND(L138*K138,2)</f>
        <v>0</v>
      </c>
      <c r="O138" s="304"/>
      <c r="P138" s="304"/>
      <c r="Q138" s="304"/>
      <c r="R138" s="185"/>
      <c r="T138" s="124"/>
      <c r="U138" s="186"/>
      <c r="V138" s="190"/>
      <c r="W138" s="190"/>
      <c r="X138" s="190"/>
      <c r="Y138" s="190"/>
      <c r="Z138" s="190"/>
      <c r="AA138" s="126"/>
      <c r="BE138" s="187"/>
      <c r="BF138" s="187"/>
      <c r="BG138" s="187"/>
      <c r="BH138" s="187"/>
      <c r="BI138" s="187"/>
      <c r="BK138" s="187"/>
    </row>
    <row r="139" spans="2:63" s="209" customFormat="1" ht="20.100000000000001" customHeight="1" x14ac:dyDescent="0.3">
      <c r="B139" s="184"/>
      <c r="C139" s="141"/>
      <c r="D139" s="138" t="s">
        <v>170</v>
      </c>
      <c r="E139" s="138"/>
      <c r="F139" s="138"/>
      <c r="G139" s="138"/>
      <c r="H139" s="138"/>
      <c r="I139" s="138"/>
      <c r="J139" s="138"/>
      <c r="K139" s="138"/>
      <c r="L139" s="138"/>
      <c r="M139" s="138"/>
      <c r="N139" s="301">
        <f>SUM(N140:Q144)</f>
        <v>0</v>
      </c>
      <c r="O139" s="302"/>
      <c r="P139" s="302"/>
      <c r="Q139" s="302"/>
      <c r="R139" s="185"/>
      <c r="T139" s="124"/>
      <c r="U139" s="186"/>
      <c r="V139" s="190"/>
      <c r="W139" s="190"/>
      <c r="X139" s="190"/>
      <c r="Y139" s="190"/>
      <c r="Z139" s="190"/>
      <c r="AA139" s="126"/>
      <c r="BE139" s="187"/>
      <c r="BF139" s="187"/>
      <c r="BG139" s="187"/>
      <c r="BH139" s="187"/>
      <c r="BI139" s="187"/>
      <c r="BK139" s="187"/>
    </row>
    <row r="140" spans="2:63" s="209" customFormat="1" ht="30" customHeight="1" x14ac:dyDescent="0.3">
      <c r="B140" s="184"/>
      <c r="C140" s="188">
        <f>C138+1</f>
        <v>21</v>
      </c>
      <c r="D140" s="188"/>
      <c r="E140" s="200"/>
      <c r="F140" s="310" t="s">
        <v>254</v>
      </c>
      <c r="G140" s="311" t="s">
        <v>171</v>
      </c>
      <c r="H140" s="311" t="s">
        <v>171</v>
      </c>
      <c r="I140" s="312" t="s">
        <v>171</v>
      </c>
      <c r="J140" s="192" t="s">
        <v>107</v>
      </c>
      <c r="K140" s="189">
        <v>20</v>
      </c>
      <c r="L140" s="308">
        <v>0</v>
      </c>
      <c r="M140" s="309"/>
      <c r="N140" s="303">
        <f>ROUND(L140*K140,2)</f>
        <v>0</v>
      </c>
      <c r="O140" s="304"/>
      <c r="P140" s="304"/>
      <c r="Q140" s="304"/>
      <c r="R140" s="185"/>
      <c r="T140" s="124"/>
      <c r="U140" s="186"/>
      <c r="V140" s="190"/>
      <c r="W140" s="190"/>
      <c r="X140" s="190"/>
      <c r="Y140" s="190"/>
      <c r="Z140" s="190"/>
      <c r="AA140" s="126"/>
      <c r="BE140" s="187"/>
      <c r="BF140" s="187"/>
      <c r="BG140" s="187"/>
      <c r="BH140" s="187"/>
      <c r="BI140" s="187"/>
      <c r="BK140" s="187"/>
    </row>
    <row r="141" spans="2:63" s="209" customFormat="1" ht="30" customHeight="1" x14ac:dyDescent="0.3">
      <c r="B141" s="184"/>
      <c r="C141" s="188">
        <f>C140+1</f>
        <v>22</v>
      </c>
      <c r="D141" s="188"/>
      <c r="E141" s="200"/>
      <c r="F141" s="310" t="s">
        <v>269</v>
      </c>
      <c r="G141" s="311" t="s">
        <v>135</v>
      </c>
      <c r="H141" s="311" t="s">
        <v>135</v>
      </c>
      <c r="I141" s="312" t="s">
        <v>135</v>
      </c>
      <c r="J141" s="192" t="s">
        <v>107</v>
      </c>
      <c r="K141" s="189">
        <v>20</v>
      </c>
      <c r="L141" s="308">
        <v>0</v>
      </c>
      <c r="M141" s="309"/>
      <c r="N141" s="303">
        <f t="shared" ref="N141:N144" si="3">ROUND(L141*K141,2)</f>
        <v>0</v>
      </c>
      <c r="O141" s="304"/>
      <c r="P141" s="304"/>
      <c r="Q141" s="304"/>
      <c r="R141" s="185"/>
      <c r="T141" s="133"/>
      <c r="U141" s="186"/>
      <c r="V141" s="190"/>
      <c r="W141" s="190"/>
      <c r="X141" s="190"/>
      <c r="Y141" s="190"/>
      <c r="Z141" s="190"/>
      <c r="AA141" s="126"/>
      <c r="BE141" s="187"/>
      <c r="BF141" s="187"/>
      <c r="BG141" s="187"/>
      <c r="BH141" s="187"/>
      <c r="BI141" s="187"/>
      <c r="BK141" s="187"/>
    </row>
    <row r="142" spans="2:63" s="209" customFormat="1" ht="30" customHeight="1" x14ac:dyDescent="0.3">
      <c r="B142" s="184"/>
      <c r="C142" s="188">
        <f t="shared" ref="C142" si="4">C141+1</f>
        <v>23</v>
      </c>
      <c r="D142" s="188"/>
      <c r="E142" s="200"/>
      <c r="F142" s="310" t="s">
        <v>262</v>
      </c>
      <c r="G142" s="311" t="s">
        <v>135</v>
      </c>
      <c r="H142" s="311" t="s">
        <v>135</v>
      </c>
      <c r="I142" s="312" t="s">
        <v>135</v>
      </c>
      <c r="J142" s="192" t="s">
        <v>107</v>
      </c>
      <c r="K142" s="189">
        <v>15</v>
      </c>
      <c r="L142" s="308">
        <v>0</v>
      </c>
      <c r="M142" s="309"/>
      <c r="N142" s="303">
        <f t="shared" si="3"/>
        <v>0</v>
      </c>
      <c r="O142" s="304"/>
      <c r="P142" s="304"/>
      <c r="Q142" s="304"/>
      <c r="R142" s="185"/>
      <c r="T142" s="124"/>
      <c r="U142" s="186"/>
      <c r="V142" s="190"/>
      <c r="W142" s="190"/>
      <c r="X142" s="190"/>
      <c r="Y142" s="190"/>
      <c r="Z142" s="190"/>
      <c r="AA142" s="126"/>
      <c r="BE142" s="187"/>
      <c r="BF142" s="187"/>
      <c r="BG142" s="187"/>
      <c r="BH142" s="187"/>
      <c r="BI142" s="187"/>
      <c r="BK142" s="187"/>
    </row>
    <row r="143" spans="2:63" s="209" customFormat="1" ht="30" customHeight="1" x14ac:dyDescent="0.3">
      <c r="B143" s="184"/>
      <c r="C143" s="188">
        <f>C142+1</f>
        <v>24</v>
      </c>
      <c r="D143" s="188"/>
      <c r="E143" s="200"/>
      <c r="F143" s="310" t="s">
        <v>341</v>
      </c>
      <c r="G143" s="311" t="s">
        <v>135</v>
      </c>
      <c r="H143" s="311" t="s">
        <v>135</v>
      </c>
      <c r="I143" s="312" t="s">
        <v>135</v>
      </c>
      <c r="J143" s="192" t="s">
        <v>107</v>
      </c>
      <c r="K143" s="189">
        <v>15</v>
      </c>
      <c r="L143" s="308">
        <v>0</v>
      </c>
      <c r="M143" s="309"/>
      <c r="N143" s="303">
        <f t="shared" si="3"/>
        <v>0</v>
      </c>
      <c r="O143" s="304"/>
      <c r="P143" s="304"/>
      <c r="Q143" s="304"/>
      <c r="R143" s="185"/>
      <c r="T143" s="124"/>
      <c r="U143" s="186"/>
      <c r="V143" s="190"/>
      <c r="W143" s="190"/>
      <c r="X143" s="190"/>
      <c r="Y143" s="190"/>
      <c r="Z143" s="190"/>
      <c r="AA143" s="126"/>
      <c r="BE143" s="187"/>
      <c r="BF143" s="187"/>
      <c r="BG143" s="187"/>
      <c r="BH143" s="187"/>
      <c r="BI143" s="187"/>
      <c r="BK143" s="187"/>
    </row>
    <row r="144" spans="2:63" s="209" customFormat="1" ht="30" customHeight="1" x14ac:dyDescent="0.3">
      <c r="B144" s="184"/>
      <c r="C144" s="188">
        <f>C143+1</f>
        <v>25</v>
      </c>
      <c r="D144" s="188"/>
      <c r="E144" s="200"/>
      <c r="F144" s="310" t="s">
        <v>345</v>
      </c>
      <c r="G144" s="311" t="s">
        <v>135</v>
      </c>
      <c r="H144" s="311" t="s">
        <v>135</v>
      </c>
      <c r="I144" s="312" t="s">
        <v>135</v>
      </c>
      <c r="J144" s="192" t="s">
        <v>107</v>
      </c>
      <c r="K144" s="189">
        <v>40</v>
      </c>
      <c r="L144" s="308">
        <v>0</v>
      </c>
      <c r="M144" s="309"/>
      <c r="N144" s="303">
        <f t="shared" si="3"/>
        <v>0</v>
      </c>
      <c r="O144" s="304"/>
      <c r="P144" s="304"/>
      <c r="Q144" s="304"/>
      <c r="R144" s="185"/>
      <c r="T144" s="124"/>
      <c r="U144" s="186"/>
      <c r="V144" s="190"/>
      <c r="W144" s="190"/>
      <c r="X144" s="190"/>
      <c r="Y144" s="190"/>
      <c r="Z144" s="190"/>
      <c r="AA144" s="126"/>
      <c r="BE144" s="187"/>
      <c r="BF144" s="187"/>
      <c r="BG144" s="187"/>
      <c r="BH144" s="187"/>
      <c r="BI144" s="187"/>
      <c r="BK144" s="187"/>
    </row>
    <row r="145" spans="2:63" s="141" customFormat="1" ht="20.100000000000001" customHeight="1" x14ac:dyDescent="0.3">
      <c r="B145" s="140"/>
      <c r="C145" s="132"/>
      <c r="D145" s="138" t="s">
        <v>173</v>
      </c>
      <c r="E145" s="138"/>
      <c r="F145" s="138"/>
      <c r="G145" s="138"/>
      <c r="H145" s="138"/>
      <c r="I145" s="138"/>
      <c r="J145" s="138"/>
      <c r="K145" s="138"/>
      <c r="L145" s="138"/>
      <c r="M145" s="138"/>
      <c r="N145" s="301">
        <f>SUM(N146:Q147)</f>
        <v>0</v>
      </c>
      <c r="O145" s="302"/>
      <c r="P145" s="302"/>
      <c r="Q145" s="302"/>
      <c r="R145" s="142"/>
      <c r="T145" s="143"/>
      <c r="W145" s="144"/>
      <c r="Y145" s="144"/>
      <c r="AA145" s="145"/>
      <c r="AR145" s="212"/>
      <c r="AT145" s="212"/>
      <c r="AU145" s="212"/>
      <c r="AY145" s="212"/>
      <c r="BK145" s="146"/>
    </row>
    <row r="146" spans="2:63" s="209" customFormat="1" ht="20.100000000000001" customHeight="1" x14ac:dyDescent="0.3">
      <c r="B146" s="184"/>
      <c r="C146" s="188">
        <f>C144+1</f>
        <v>26</v>
      </c>
      <c r="D146" s="188"/>
      <c r="E146" s="200"/>
      <c r="F146" s="306" t="s">
        <v>373</v>
      </c>
      <c r="G146" s="304" t="s">
        <v>152</v>
      </c>
      <c r="H146" s="304" t="s">
        <v>152</v>
      </c>
      <c r="I146" s="304" t="s">
        <v>152</v>
      </c>
      <c r="J146" s="192" t="s">
        <v>107</v>
      </c>
      <c r="K146" s="189">
        <v>25</v>
      </c>
      <c r="L146" s="308">
        <v>0</v>
      </c>
      <c r="M146" s="309"/>
      <c r="N146" s="303">
        <f t="shared" ref="N146:N147" si="5">ROUND(K146*L146,2)</f>
        <v>0</v>
      </c>
      <c r="O146" s="304"/>
      <c r="P146" s="304"/>
      <c r="Q146" s="304"/>
      <c r="R146" s="185"/>
      <c r="T146" s="124"/>
      <c r="U146" s="186"/>
      <c r="V146" s="190"/>
      <c r="W146" s="190"/>
      <c r="X146" s="190"/>
      <c r="Y146" s="190"/>
      <c r="Z146" s="190"/>
      <c r="AA146" s="126"/>
      <c r="BE146" s="187"/>
      <c r="BF146" s="187"/>
      <c r="BG146" s="187"/>
      <c r="BH146" s="187"/>
      <c r="BI146" s="187"/>
      <c r="BK146" s="187"/>
    </row>
    <row r="147" spans="2:63" s="209" customFormat="1" ht="20.100000000000001" customHeight="1" x14ac:dyDescent="0.3">
      <c r="B147" s="184"/>
      <c r="C147" s="188">
        <f>C146+1</f>
        <v>27</v>
      </c>
      <c r="D147" s="188"/>
      <c r="E147" s="200"/>
      <c r="F147" s="306" t="s">
        <v>375</v>
      </c>
      <c r="G147" s="304" t="s">
        <v>152</v>
      </c>
      <c r="H147" s="304" t="s">
        <v>152</v>
      </c>
      <c r="I147" s="304" t="s">
        <v>152</v>
      </c>
      <c r="J147" s="192" t="s">
        <v>107</v>
      </c>
      <c r="K147" s="189">
        <v>18</v>
      </c>
      <c r="L147" s="308">
        <v>0</v>
      </c>
      <c r="M147" s="309"/>
      <c r="N147" s="303">
        <f t="shared" si="5"/>
        <v>0</v>
      </c>
      <c r="O147" s="304"/>
      <c r="P147" s="304"/>
      <c r="Q147" s="304"/>
      <c r="R147" s="185"/>
      <c r="T147" s="124"/>
      <c r="U147" s="186"/>
      <c r="V147" s="190"/>
      <c r="W147" s="190"/>
      <c r="X147" s="190"/>
      <c r="Y147" s="190"/>
      <c r="Z147" s="190"/>
      <c r="AA147" s="126"/>
      <c r="BE147" s="187"/>
      <c r="BF147" s="187"/>
      <c r="BG147" s="187"/>
      <c r="BH147" s="187"/>
      <c r="BI147" s="187"/>
      <c r="BK147" s="187"/>
    </row>
    <row r="148" spans="2:63" s="209" customFormat="1" ht="24.95" customHeight="1" x14ac:dyDescent="0.35">
      <c r="B148" s="184"/>
      <c r="C148" s="141"/>
      <c r="D148" s="113" t="s">
        <v>145</v>
      </c>
      <c r="E148" s="113"/>
      <c r="F148" s="113"/>
      <c r="G148" s="113"/>
      <c r="H148" s="113"/>
      <c r="I148" s="113"/>
      <c r="J148" s="113"/>
      <c r="K148" s="113"/>
      <c r="L148" s="113"/>
      <c r="M148" s="113"/>
      <c r="N148" s="305">
        <f>N164+N162+N149+N160</f>
        <v>0</v>
      </c>
      <c r="O148" s="305"/>
      <c r="P148" s="305"/>
      <c r="Q148" s="305"/>
      <c r="R148" s="185"/>
      <c r="T148" s="124"/>
      <c r="U148" s="186"/>
      <c r="V148" s="190"/>
      <c r="W148" s="190"/>
      <c r="X148" s="190"/>
      <c r="Y148" s="190"/>
      <c r="Z148" s="190"/>
      <c r="AA148" s="126"/>
      <c r="BE148" s="187"/>
      <c r="BF148" s="187"/>
      <c r="BG148" s="187"/>
      <c r="BH148" s="187"/>
      <c r="BI148" s="187"/>
      <c r="BK148" s="187"/>
    </row>
    <row r="149" spans="2:63" s="209" customFormat="1" ht="20.100000000000001" customHeight="1" x14ac:dyDescent="0.3">
      <c r="B149" s="184"/>
      <c r="C149" s="141"/>
      <c r="D149" s="138" t="s">
        <v>130</v>
      </c>
      <c r="E149" s="138"/>
      <c r="F149" s="138"/>
      <c r="G149" s="138"/>
      <c r="H149" s="138"/>
      <c r="I149" s="138"/>
      <c r="J149" s="138"/>
      <c r="K149" s="138"/>
      <c r="L149" s="138"/>
      <c r="M149" s="138"/>
      <c r="N149" s="301">
        <f>SUM(N150:Q159)</f>
        <v>0</v>
      </c>
      <c r="O149" s="302"/>
      <c r="P149" s="302"/>
      <c r="Q149" s="302"/>
      <c r="R149" s="185"/>
      <c r="T149" s="124"/>
      <c r="U149" s="186"/>
      <c r="V149" s="190"/>
      <c r="W149" s="190"/>
      <c r="X149" s="190"/>
      <c r="Y149" s="190"/>
      <c r="Z149" s="190"/>
      <c r="AA149" s="126"/>
      <c r="BE149" s="187"/>
      <c r="BF149" s="187"/>
      <c r="BG149" s="187"/>
      <c r="BH149" s="187"/>
      <c r="BI149" s="187"/>
      <c r="BK149" s="187"/>
    </row>
    <row r="150" spans="2:63" s="209" customFormat="1" ht="20.100000000000001" customHeight="1" x14ac:dyDescent="0.3">
      <c r="B150" s="184"/>
      <c r="C150" s="188">
        <f>C147+1</f>
        <v>28</v>
      </c>
      <c r="D150" s="188"/>
      <c r="E150" s="200"/>
      <c r="F150" s="306" t="s">
        <v>379</v>
      </c>
      <c r="G150" s="307" t="s">
        <v>154</v>
      </c>
      <c r="H150" s="307" t="s">
        <v>154</v>
      </c>
      <c r="I150" s="307" t="s">
        <v>154</v>
      </c>
      <c r="J150" s="192" t="s">
        <v>112</v>
      </c>
      <c r="K150" s="189">
        <v>2</v>
      </c>
      <c r="L150" s="308">
        <v>0</v>
      </c>
      <c r="M150" s="309"/>
      <c r="N150" s="303">
        <f t="shared" ref="N150:N159" si="6">ROUND(K150*L150,2)</f>
        <v>0</v>
      </c>
      <c r="O150" s="304"/>
      <c r="P150" s="304"/>
      <c r="Q150" s="304"/>
      <c r="R150" s="185"/>
      <c r="T150" s="124"/>
      <c r="U150" s="186"/>
      <c r="V150" s="190"/>
      <c r="W150" s="190"/>
      <c r="X150" s="190"/>
      <c r="Y150" s="190"/>
      <c r="Z150" s="190"/>
      <c r="AA150" s="126"/>
      <c r="BE150" s="187"/>
      <c r="BF150" s="187"/>
      <c r="BG150" s="187"/>
      <c r="BH150" s="187"/>
      <c r="BI150" s="187"/>
      <c r="BK150" s="187"/>
    </row>
    <row r="151" spans="2:63" s="209" customFormat="1" ht="20.100000000000001" customHeight="1" x14ac:dyDescent="0.3">
      <c r="B151" s="184"/>
      <c r="C151" s="188">
        <f t="shared" ref="C151:C157" si="7">C150+1</f>
        <v>29</v>
      </c>
      <c r="D151" s="188"/>
      <c r="E151" s="200"/>
      <c r="F151" s="306" t="s">
        <v>389</v>
      </c>
      <c r="G151" s="304" t="s">
        <v>154</v>
      </c>
      <c r="H151" s="304" t="s">
        <v>154</v>
      </c>
      <c r="I151" s="304" t="s">
        <v>154</v>
      </c>
      <c r="J151" s="192" t="s">
        <v>112</v>
      </c>
      <c r="K151" s="189">
        <v>2</v>
      </c>
      <c r="L151" s="308">
        <v>0</v>
      </c>
      <c r="M151" s="309"/>
      <c r="N151" s="303">
        <f t="shared" si="6"/>
        <v>0</v>
      </c>
      <c r="O151" s="304"/>
      <c r="P151" s="304"/>
      <c r="Q151" s="304"/>
      <c r="R151" s="185"/>
      <c r="T151" s="124"/>
      <c r="U151" s="186"/>
      <c r="V151" s="190"/>
      <c r="W151" s="190"/>
      <c r="X151" s="190"/>
      <c r="Y151" s="190"/>
      <c r="Z151" s="190"/>
      <c r="AA151" s="126"/>
      <c r="BE151" s="187"/>
      <c r="BF151" s="187"/>
      <c r="BG151" s="187"/>
      <c r="BH151" s="187"/>
      <c r="BI151" s="187"/>
      <c r="BK151" s="187"/>
    </row>
    <row r="152" spans="2:63" s="209" customFormat="1" ht="20.100000000000001" customHeight="1" x14ac:dyDescent="0.3">
      <c r="B152" s="184"/>
      <c r="C152" s="188">
        <f t="shared" si="7"/>
        <v>30</v>
      </c>
      <c r="D152" s="188"/>
      <c r="E152" s="200"/>
      <c r="F152" s="306" t="s">
        <v>381</v>
      </c>
      <c r="G152" s="304" t="s">
        <v>154</v>
      </c>
      <c r="H152" s="304" t="s">
        <v>154</v>
      </c>
      <c r="I152" s="304" t="s">
        <v>154</v>
      </c>
      <c r="J152" s="192" t="s">
        <v>112</v>
      </c>
      <c r="K152" s="189">
        <v>8</v>
      </c>
      <c r="L152" s="308">
        <v>0</v>
      </c>
      <c r="M152" s="309"/>
      <c r="N152" s="303">
        <f t="shared" si="6"/>
        <v>0</v>
      </c>
      <c r="O152" s="304"/>
      <c r="P152" s="304"/>
      <c r="Q152" s="304"/>
      <c r="R152" s="185"/>
      <c r="T152" s="124"/>
      <c r="U152" s="186"/>
      <c r="V152" s="190"/>
      <c r="W152" s="190"/>
      <c r="X152" s="190"/>
      <c r="Y152" s="190"/>
      <c r="Z152" s="190"/>
      <c r="AA152" s="126"/>
      <c r="BE152" s="187"/>
      <c r="BF152" s="187"/>
      <c r="BG152" s="187"/>
      <c r="BH152" s="187"/>
      <c r="BI152" s="187"/>
      <c r="BK152" s="187"/>
    </row>
    <row r="153" spans="2:63" s="209" customFormat="1" ht="20.100000000000001" customHeight="1" x14ac:dyDescent="0.3">
      <c r="B153" s="184"/>
      <c r="C153" s="188">
        <f t="shared" si="7"/>
        <v>31</v>
      </c>
      <c r="D153" s="188"/>
      <c r="E153" s="200"/>
      <c r="F153" s="306" t="s">
        <v>382</v>
      </c>
      <c r="G153" s="304" t="s">
        <v>154</v>
      </c>
      <c r="H153" s="304" t="s">
        <v>154</v>
      </c>
      <c r="I153" s="304" t="s">
        <v>154</v>
      </c>
      <c r="J153" s="192" t="s">
        <v>112</v>
      </c>
      <c r="K153" s="189">
        <v>8</v>
      </c>
      <c r="L153" s="308">
        <v>0</v>
      </c>
      <c r="M153" s="309"/>
      <c r="N153" s="303">
        <f t="shared" si="6"/>
        <v>0</v>
      </c>
      <c r="O153" s="304"/>
      <c r="P153" s="304"/>
      <c r="Q153" s="304"/>
      <c r="R153" s="185"/>
      <c r="T153" s="124"/>
      <c r="U153" s="186"/>
      <c r="V153" s="190"/>
      <c r="W153" s="190"/>
      <c r="X153" s="190"/>
      <c r="Y153" s="190"/>
      <c r="Z153" s="190"/>
      <c r="AA153" s="126"/>
      <c r="BE153" s="187"/>
      <c r="BF153" s="187"/>
      <c r="BG153" s="187"/>
      <c r="BH153" s="187"/>
      <c r="BI153" s="187"/>
      <c r="BK153" s="187"/>
    </row>
    <row r="154" spans="2:63" s="209" customFormat="1" ht="20.100000000000001" customHeight="1" x14ac:dyDescent="0.3">
      <c r="B154" s="184"/>
      <c r="C154" s="188">
        <f t="shared" si="7"/>
        <v>32</v>
      </c>
      <c r="D154" s="188"/>
      <c r="E154" s="200"/>
      <c r="F154" s="306" t="s">
        <v>414</v>
      </c>
      <c r="G154" s="304" t="s">
        <v>154</v>
      </c>
      <c r="H154" s="304" t="s">
        <v>154</v>
      </c>
      <c r="I154" s="304" t="s">
        <v>154</v>
      </c>
      <c r="J154" s="192" t="s">
        <v>112</v>
      </c>
      <c r="K154" s="189">
        <v>2</v>
      </c>
      <c r="L154" s="308">
        <v>0</v>
      </c>
      <c r="M154" s="309"/>
      <c r="N154" s="303">
        <f t="shared" si="6"/>
        <v>0</v>
      </c>
      <c r="O154" s="304"/>
      <c r="P154" s="304"/>
      <c r="Q154" s="304"/>
      <c r="R154" s="185"/>
      <c r="T154" s="124"/>
      <c r="U154" s="186"/>
      <c r="V154" s="190"/>
      <c r="W154" s="190"/>
      <c r="X154" s="190"/>
      <c r="Y154" s="190"/>
      <c r="Z154" s="190"/>
      <c r="AA154" s="126"/>
      <c r="BE154" s="187"/>
      <c r="BF154" s="187"/>
      <c r="BG154" s="187"/>
      <c r="BH154" s="187"/>
      <c r="BI154" s="187"/>
      <c r="BK154" s="187"/>
    </row>
    <row r="155" spans="2:63" s="209" customFormat="1" ht="20.100000000000001" customHeight="1" x14ac:dyDescent="0.3">
      <c r="B155" s="184"/>
      <c r="C155" s="188">
        <f t="shared" si="7"/>
        <v>33</v>
      </c>
      <c r="D155" s="188"/>
      <c r="E155" s="200"/>
      <c r="F155" s="306" t="s">
        <v>415</v>
      </c>
      <c r="G155" s="304" t="s">
        <v>154</v>
      </c>
      <c r="H155" s="304" t="s">
        <v>154</v>
      </c>
      <c r="I155" s="304" t="s">
        <v>154</v>
      </c>
      <c r="J155" s="192" t="s">
        <v>112</v>
      </c>
      <c r="K155" s="189">
        <v>2</v>
      </c>
      <c r="L155" s="308">
        <v>0</v>
      </c>
      <c r="M155" s="309"/>
      <c r="N155" s="303">
        <f t="shared" si="6"/>
        <v>0</v>
      </c>
      <c r="O155" s="304"/>
      <c r="P155" s="304"/>
      <c r="Q155" s="304"/>
      <c r="R155" s="185"/>
      <c r="T155" s="124"/>
      <c r="U155" s="186"/>
      <c r="V155" s="190"/>
      <c r="W155" s="190"/>
      <c r="X155" s="190"/>
      <c r="Y155" s="190"/>
      <c r="Z155" s="190"/>
      <c r="AA155" s="126"/>
      <c r="BE155" s="187"/>
      <c r="BF155" s="187"/>
      <c r="BG155" s="187"/>
      <c r="BH155" s="187"/>
      <c r="BI155" s="187"/>
      <c r="BK155" s="187"/>
    </row>
    <row r="156" spans="2:63" s="209" customFormat="1" ht="30" customHeight="1" x14ac:dyDescent="0.3">
      <c r="B156" s="184"/>
      <c r="C156" s="188">
        <f>C155+1</f>
        <v>34</v>
      </c>
      <c r="D156" s="188"/>
      <c r="E156" s="200"/>
      <c r="F156" s="313" t="s">
        <v>255</v>
      </c>
      <c r="G156" s="314" t="s">
        <v>156</v>
      </c>
      <c r="H156" s="314" t="s">
        <v>156</v>
      </c>
      <c r="I156" s="314" t="s">
        <v>156</v>
      </c>
      <c r="J156" s="192" t="s">
        <v>112</v>
      </c>
      <c r="K156" s="189">
        <v>35</v>
      </c>
      <c r="L156" s="308">
        <v>0</v>
      </c>
      <c r="M156" s="309"/>
      <c r="N156" s="303">
        <f t="shared" si="6"/>
        <v>0</v>
      </c>
      <c r="O156" s="304"/>
      <c r="P156" s="304"/>
      <c r="Q156" s="304"/>
      <c r="R156" s="185"/>
      <c r="T156" s="124"/>
      <c r="U156" s="186"/>
      <c r="V156" s="190"/>
      <c r="W156" s="190"/>
      <c r="X156" s="190"/>
      <c r="Y156" s="190"/>
      <c r="Z156" s="190"/>
      <c r="AA156" s="126"/>
      <c r="BE156" s="187"/>
      <c r="BF156" s="187"/>
      <c r="BG156" s="187"/>
      <c r="BH156" s="187"/>
      <c r="BI156" s="187"/>
      <c r="BK156" s="187"/>
    </row>
    <row r="157" spans="2:63" s="209" customFormat="1" ht="30" customHeight="1" x14ac:dyDescent="0.3">
      <c r="B157" s="184"/>
      <c r="C157" s="188">
        <f t="shared" si="7"/>
        <v>35</v>
      </c>
      <c r="D157" s="188"/>
      <c r="E157" s="200"/>
      <c r="F157" s="313" t="s">
        <v>256</v>
      </c>
      <c r="G157" s="314" t="s">
        <v>157</v>
      </c>
      <c r="H157" s="314" t="s">
        <v>157</v>
      </c>
      <c r="I157" s="314" t="s">
        <v>157</v>
      </c>
      <c r="J157" s="192" t="s">
        <v>112</v>
      </c>
      <c r="K157" s="189">
        <v>20</v>
      </c>
      <c r="L157" s="308">
        <v>0</v>
      </c>
      <c r="M157" s="309"/>
      <c r="N157" s="303">
        <f t="shared" si="6"/>
        <v>0</v>
      </c>
      <c r="O157" s="304"/>
      <c r="P157" s="304"/>
      <c r="Q157" s="304"/>
      <c r="R157" s="185"/>
      <c r="T157" s="124"/>
      <c r="U157" s="186"/>
      <c r="V157" s="190"/>
      <c r="W157" s="190"/>
      <c r="X157" s="190"/>
      <c r="Y157" s="190"/>
      <c r="Z157" s="190"/>
      <c r="AA157" s="126"/>
      <c r="BE157" s="187"/>
      <c r="BF157" s="187"/>
      <c r="BG157" s="187"/>
      <c r="BH157" s="187"/>
      <c r="BI157" s="187"/>
      <c r="BK157" s="187"/>
    </row>
    <row r="158" spans="2:63" s="209" customFormat="1" ht="30" customHeight="1" x14ac:dyDescent="0.3">
      <c r="B158" s="184"/>
      <c r="C158" s="188">
        <f>C157+1</f>
        <v>36</v>
      </c>
      <c r="D158" s="188"/>
      <c r="E158" s="200"/>
      <c r="F158" s="313" t="s">
        <v>363</v>
      </c>
      <c r="G158" s="314" t="s">
        <v>125</v>
      </c>
      <c r="H158" s="314" t="s">
        <v>125</v>
      </c>
      <c r="I158" s="314" t="s">
        <v>125</v>
      </c>
      <c r="J158" s="192" t="s">
        <v>112</v>
      </c>
      <c r="K158" s="189">
        <v>20</v>
      </c>
      <c r="L158" s="315">
        <v>0</v>
      </c>
      <c r="M158" s="316"/>
      <c r="N158" s="303">
        <f t="shared" si="6"/>
        <v>0</v>
      </c>
      <c r="O158" s="304"/>
      <c r="P158" s="304"/>
      <c r="Q158" s="304"/>
      <c r="R158" s="185"/>
      <c r="T158" s="124"/>
      <c r="U158" s="186"/>
      <c r="V158" s="190"/>
      <c r="W158" s="190"/>
      <c r="X158" s="190"/>
      <c r="Y158" s="190"/>
      <c r="Z158" s="190"/>
      <c r="AA158" s="126"/>
      <c r="BE158" s="187"/>
      <c r="BF158" s="187"/>
      <c r="BG158" s="187"/>
      <c r="BH158" s="187"/>
      <c r="BI158" s="187"/>
      <c r="BK158" s="187"/>
    </row>
    <row r="159" spans="2:63" s="141" customFormat="1" ht="45" customHeight="1" x14ac:dyDescent="0.3">
      <c r="B159" s="140"/>
      <c r="C159" s="188">
        <f>C158+1</f>
        <v>37</v>
      </c>
      <c r="D159" s="188"/>
      <c r="E159" s="200"/>
      <c r="F159" s="313" t="s">
        <v>371</v>
      </c>
      <c r="G159" s="314" t="s">
        <v>126</v>
      </c>
      <c r="H159" s="314" t="s">
        <v>126</v>
      </c>
      <c r="I159" s="314" t="s">
        <v>126</v>
      </c>
      <c r="J159" s="192" t="s">
        <v>112</v>
      </c>
      <c r="K159" s="189">
        <v>1</v>
      </c>
      <c r="L159" s="308">
        <v>0</v>
      </c>
      <c r="M159" s="309"/>
      <c r="N159" s="303">
        <f t="shared" si="6"/>
        <v>0</v>
      </c>
      <c r="O159" s="304"/>
      <c r="P159" s="304"/>
      <c r="Q159" s="304"/>
      <c r="R159" s="142"/>
      <c r="T159" s="143"/>
      <c r="W159" s="144"/>
      <c r="Y159" s="144"/>
      <c r="AA159" s="145"/>
      <c r="AR159" s="212"/>
      <c r="AT159" s="212"/>
      <c r="AU159" s="212"/>
      <c r="AY159" s="212"/>
      <c r="BK159" s="146"/>
    </row>
    <row r="160" spans="2:63" s="209" customFormat="1" ht="20.100000000000001" customHeight="1" x14ac:dyDescent="0.3">
      <c r="B160" s="184"/>
      <c r="C160" s="141"/>
      <c r="D160" s="138" t="s">
        <v>131</v>
      </c>
      <c r="E160" s="138"/>
      <c r="F160" s="138"/>
      <c r="G160" s="138"/>
      <c r="H160" s="138"/>
      <c r="I160" s="138"/>
      <c r="J160" s="138"/>
      <c r="K160" s="138"/>
      <c r="L160" s="138"/>
      <c r="M160" s="138"/>
      <c r="N160" s="301">
        <f>SUM(N161:Q161)</f>
        <v>0</v>
      </c>
      <c r="O160" s="302"/>
      <c r="P160" s="302"/>
      <c r="Q160" s="302"/>
      <c r="R160" s="185"/>
      <c r="T160" s="124"/>
      <c r="U160" s="186"/>
      <c r="V160" s="190"/>
      <c r="W160" s="190"/>
      <c r="X160" s="190"/>
      <c r="Y160" s="190"/>
      <c r="Z160" s="190"/>
      <c r="AA160" s="126"/>
      <c r="BE160" s="187"/>
      <c r="BF160" s="187"/>
      <c r="BG160" s="187"/>
      <c r="BH160" s="187"/>
      <c r="BI160" s="187"/>
      <c r="BK160" s="187"/>
    </row>
    <row r="161" spans="1:63" s="209" customFormat="1" ht="30" customHeight="1" x14ac:dyDescent="0.3">
      <c r="B161" s="184"/>
      <c r="C161" s="188">
        <f>C159+1</f>
        <v>38</v>
      </c>
      <c r="D161" s="188"/>
      <c r="E161" s="200"/>
      <c r="F161" s="313" t="s">
        <v>369</v>
      </c>
      <c r="G161" s="314"/>
      <c r="H161" s="314"/>
      <c r="I161" s="314"/>
      <c r="J161" s="192" t="s">
        <v>109</v>
      </c>
      <c r="K161" s="189">
        <v>1</v>
      </c>
      <c r="L161" s="308">
        <v>0</v>
      </c>
      <c r="M161" s="309"/>
      <c r="N161" s="303">
        <f>ROUND(K161*L161,2)</f>
        <v>0</v>
      </c>
      <c r="O161" s="304"/>
      <c r="P161" s="304"/>
      <c r="Q161" s="304"/>
      <c r="R161" s="185"/>
      <c r="T161" s="124"/>
      <c r="U161" s="186"/>
      <c r="V161" s="190"/>
      <c r="W161" s="190"/>
      <c r="X161" s="190"/>
      <c r="Y161" s="190"/>
      <c r="Z161" s="190"/>
      <c r="AA161" s="126"/>
      <c r="BE161" s="187"/>
      <c r="BF161" s="187"/>
      <c r="BG161" s="187"/>
      <c r="BH161" s="187"/>
      <c r="BI161" s="187"/>
      <c r="BK161" s="187"/>
    </row>
    <row r="162" spans="1:63" s="141" customFormat="1" ht="24.95" customHeight="1" x14ac:dyDescent="0.3">
      <c r="B162" s="140"/>
      <c r="D162" s="138" t="s">
        <v>141</v>
      </c>
      <c r="E162" s="138"/>
      <c r="F162" s="138"/>
      <c r="G162" s="138"/>
      <c r="H162" s="138"/>
      <c r="I162" s="138"/>
      <c r="J162" s="138"/>
      <c r="K162" s="138"/>
      <c r="L162" s="138"/>
      <c r="M162" s="138"/>
      <c r="N162" s="301">
        <f>SUM(N163:Q163)</f>
        <v>0</v>
      </c>
      <c r="O162" s="302"/>
      <c r="P162" s="302"/>
      <c r="Q162" s="302"/>
      <c r="R162" s="142"/>
      <c r="T162" s="143"/>
      <c r="W162" s="144"/>
      <c r="Y162" s="144"/>
      <c r="AA162" s="145"/>
      <c r="AR162" s="212"/>
      <c r="AT162" s="212"/>
      <c r="AU162" s="212"/>
      <c r="AY162" s="212"/>
      <c r="BK162" s="146"/>
    </row>
    <row r="163" spans="1:63" s="209" customFormat="1" ht="20.100000000000001" customHeight="1" x14ac:dyDescent="0.3">
      <c r="B163" s="184"/>
      <c r="C163" s="188">
        <f>C161+1</f>
        <v>39</v>
      </c>
      <c r="D163" s="188"/>
      <c r="E163" s="200"/>
      <c r="F163" s="306" t="s">
        <v>253</v>
      </c>
      <c r="G163" s="304" t="s">
        <v>158</v>
      </c>
      <c r="H163" s="304" t="s">
        <v>158</v>
      </c>
      <c r="I163" s="304" t="s">
        <v>158</v>
      </c>
      <c r="J163" s="192" t="s">
        <v>107</v>
      </c>
      <c r="K163" s="189">
        <v>15</v>
      </c>
      <c r="L163" s="315">
        <v>0</v>
      </c>
      <c r="M163" s="316"/>
      <c r="N163" s="303">
        <f t="shared" ref="N163" si="8">ROUND(K163*L163,2)</f>
        <v>0</v>
      </c>
      <c r="O163" s="304"/>
      <c r="P163" s="304"/>
      <c r="Q163" s="304"/>
      <c r="R163" s="185"/>
      <c r="T163" s="133"/>
      <c r="U163" s="186"/>
      <c r="V163" s="190"/>
      <c r="W163" s="190"/>
      <c r="X163" s="190"/>
      <c r="Y163" s="190"/>
      <c r="Z163" s="190"/>
      <c r="AA163" s="126"/>
      <c r="BE163" s="187"/>
      <c r="BF163" s="187"/>
      <c r="BG163" s="187"/>
      <c r="BH163" s="187"/>
      <c r="BI163" s="187"/>
      <c r="BK163" s="187"/>
    </row>
    <row r="164" spans="1:63" s="209" customFormat="1" ht="35.1" customHeight="1" x14ac:dyDescent="0.3">
      <c r="B164" s="184"/>
      <c r="C164" s="141"/>
      <c r="D164" s="138" t="s">
        <v>136</v>
      </c>
      <c r="E164" s="138"/>
      <c r="F164" s="138"/>
      <c r="G164" s="138"/>
      <c r="H164" s="138"/>
      <c r="I164" s="138"/>
      <c r="J164" s="138"/>
      <c r="K164" s="138"/>
      <c r="L164" s="138"/>
      <c r="M164" s="138"/>
      <c r="N164" s="301">
        <f>SUM(N165:Q168)</f>
        <v>0</v>
      </c>
      <c r="O164" s="302"/>
      <c r="P164" s="302"/>
      <c r="Q164" s="302"/>
      <c r="R164" s="185"/>
      <c r="T164" s="124"/>
      <c r="U164" s="186"/>
      <c r="V164" s="190"/>
      <c r="W164" s="190"/>
      <c r="X164" s="190"/>
      <c r="Y164" s="190"/>
      <c r="Z164" s="190"/>
      <c r="AA164" s="126"/>
      <c r="BE164" s="187"/>
      <c r="BF164" s="187"/>
      <c r="BG164" s="187"/>
      <c r="BH164" s="187"/>
      <c r="BI164" s="187"/>
      <c r="BK164" s="187"/>
    </row>
    <row r="165" spans="1:63" s="209" customFormat="1" ht="60" customHeight="1" x14ac:dyDescent="0.3">
      <c r="B165" s="184"/>
      <c r="C165" s="188">
        <f>C163+1</f>
        <v>40</v>
      </c>
      <c r="D165" s="188"/>
      <c r="E165" s="199"/>
      <c r="F165" s="313" t="s">
        <v>377</v>
      </c>
      <c r="G165" s="314" t="s">
        <v>159</v>
      </c>
      <c r="H165" s="314" t="s">
        <v>159</v>
      </c>
      <c r="I165" s="314" t="s">
        <v>159</v>
      </c>
      <c r="J165" s="122" t="s">
        <v>109</v>
      </c>
      <c r="K165" s="189">
        <v>1</v>
      </c>
      <c r="L165" s="308">
        <v>0</v>
      </c>
      <c r="M165" s="309"/>
      <c r="N165" s="303">
        <f>ROUND(K165*L165,2)</f>
        <v>0</v>
      </c>
      <c r="O165" s="304"/>
      <c r="P165" s="304"/>
      <c r="Q165" s="304"/>
      <c r="R165" s="185"/>
      <c r="T165" s="124"/>
      <c r="U165" s="186"/>
      <c r="V165" s="190"/>
      <c r="W165" s="190"/>
      <c r="X165" s="190"/>
      <c r="Y165" s="190"/>
      <c r="Z165" s="190"/>
      <c r="AA165" s="126"/>
      <c r="BE165" s="187"/>
      <c r="BF165" s="187"/>
      <c r="BG165" s="187"/>
      <c r="BH165" s="187"/>
      <c r="BI165" s="187"/>
      <c r="BK165" s="187"/>
    </row>
    <row r="166" spans="1:63" s="209" customFormat="1" ht="20.100000000000001" customHeight="1" x14ac:dyDescent="0.3">
      <c r="B166" s="184"/>
      <c r="C166" s="188">
        <f>C165+1</f>
        <v>41</v>
      </c>
      <c r="D166" s="188"/>
      <c r="E166" s="199"/>
      <c r="F166" s="310" t="s">
        <v>376</v>
      </c>
      <c r="G166" s="311" t="s">
        <v>160</v>
      </c>
      <c r="H166" s="311" t="s">
        <v>160</v>
      </c>
      <c r="I166" s="312" t="s">
        <v>160</v>
      </c>
      <c r="J166" s="122" t="s">
        <v>107</v>
      </c>
      <c r="K166" s="189">
        <v>40</v>
      </c>
      <c r="L166" s="315">
        <v>0</v>
      </c>
      <c r="M166" s="316"/>
      <c r="N166" s="303">
        <f t="shared" ref="N166:N168" si="9">ROUND(K166*L166,2)</f>
        <v>0</v>
      </c>
      <c r="O166" s="304"/>
      <c r="P166" s="304"/>
      <c r="Q166" s="304"/>
      <c r="R166" s="185"/>
      <c r="T166" s="124"/>
      <c r="U166" s="186"/>
      <c r="V166" s="190"/>
      <c r="W166" s="190"/>
      <c r="X166" s="190"/>
      <c r="Y166" s="190"/>
      <c r="Z166" s="190"/>
      <c r="AA166" s="126"/>
      <c r="BE166" s="187"/>
      <c r="BF166" s="187"/>
      <c r="BG166" s="187"/>
      <c r="BH166" s="187"/>
      <c r="BI166" s="187"/>
      <c r="BK166" s="187"/>
    </row>
    <row r="167" spans="1:63" s="209" customFormat="1" ht="20.100000000000001" customHeight="1" x14ac:dyDescent="0.3">
      <c r="B167" s="184"/>
      <c r="C167" s="188">
        <f t="shared" ref="C167" si="10">C166+1</f>
        <v>42</v>
      </c>
      <c r="D167" s="188"/>
      <c r="E167" s="200"/>
      <c r="F167" s="310" t="s">
        <v>263</v>
      </c>
      <c r="G167" s="311" t="s">
        <v>160</v>
      </c>
      <c r="H167" s="311" t="s">
        <v>160</v>
      </c>
      <c r="I167" s="312" t="s">
        <v>160</v>
      </c>
      <c r="J167" s="192" t="s">
        <v>107</v>
      </c>
      <c r="K167" s="189">
        <v>20</v>
      </c>
      <c r="L167" s="315">
        <v>0</v>
      </c>
      <c r="M167" s="316"/>
      <c r="N167" s="303">
        <f t="shared" si="9"/>
        <v>0</v>
      </c>
      <c r="O167" s="304"/>
      <c r="P167" s="304"/>
      <c r="Q167" s="304"/>
      <c r="R167" s="185"/>
      <c r="T167" s="124"/>
      <c r="U167" s="186"/>
      <c r="V167" s="190"/>
      <c r="W167" s="190"/>
      <c r="X167" s="190"/>
      <c r="Y167" s="190"/>
      <c r="Z167" s="190"/>
      <c r="AA167" s="126"/>
      <c r="BE167" s="187"/>
      <c r="BF167" s="187"/>
      <c r="BG167" s="187"/>
      <c r="BH167" s="187"/>
      <c r="BI167" s="187"/>
      <c r="BK167" s="187"/>
    </row>
    <row r="168" spans="1:63" ht="30" customHeight="1" x14ac:dyDescent="0.3">
      <c r="B168" s="184"/>
      <c r="C168" s="188">
        <f>C167+1</f>
        <v>43</v>
      </c>
      <c r="D168" s="188"/>
      <c r="E168" s="200"/>
      <c r="F168" s="313" t="s">
        <v>417</v>
      </c>
      <c r="G168" s="314" t="s">
        <v>137</v>
      </c>
      <c r="H168" s="314" t="s">
        <v>137</v>
      </c>
      <c r="I168" s="314" t="s">
        <v>137</v>
      </c>
      <c r="J168" s="192" t="s">
        <v>107</v>
      </c>
      <c r="K168" s="189">
        <v>75</v>
      </c>
      <c r="L168" s="315">
        <v>0</v>
      </c>
      <c r="M168" s="316"/>
      <c r="N168" s="303">
        <f t="shared" si="9"/>
        <v>0</v>
      </c>
      <c r="O168" s="304"/>
      <c r="P168" s="304"/>
      <c r="Q168" s="304"/>
      <c r="R168" s="185"/>
    </row>
    <row r="169" spans="1:63" ht="24.95" customHeight="1" x14ac:dyDescent="0.35">
      <c r="A169" s="229"/>
      <c r="B169" s="251"/>
      <c r="C169" s="141"/>
      <c r="D169" s="113" t="s">
        <v>430</v>
      </c>
      <c r="E169" s="113"/>
      <c r="F169" s="113"/>
      <c r="G169" s="113"/>
      <c r="H169" s="113"/>
      <c r="I169" s="113"/>
      <c r="J169" s="113"/>
      <c r="K169" s="113"/>
      <c r="L169" s="113"/>
      <c r="M169" s="113"/>
      <c r="N169" s="305">
        <f>N185+N183+N170+N181</f>
        <v>0</v>
      </c>
      <c r="O169" s="305"/>
      <c r="P169" s="305"/>
      <c r="Q169" s="305"/>
      <c r="R169" s="229"/>
    </row>
    <row r="170" spans="1:63" ht="20.100000000000001" customHeight="1" x14ac:dyDescent="0.3">
      <c r="A170" s="229"/>
      <c r="B170" s="251"/>
      <c r="C170" s="252"/>
      <c r="D170" s="138" t="s">
        <v>431</v>
      </c>
      <c r="E170" s="138"/>
      <c r="F170" s="138"/>
      <c r="G170" s="138"/>
      <c r="H170" s="138"/>
      <c r="I170" s="138"/>
      <c r="J170" s="138"/>
      <c r="K170" s="138"/>
      <c r="L170" s="138"/>
      <c r="M170" s="138"/>
      <c r="N170" s="301">
        <f>SUM(N171:Q180)</f>
        <v>0</v>
      </c>
      <c r="O170" s="302"/>
      <c r="P170" s="302"/>
      <c r="Q170" s="302"/>
      <c r="R170" s="229"/>
    </row>
    <row r="171" spans="1:63" ht="75" customHeight="1" x14ac:dyDescent="0.3">
      <c r="A171" s="229"/>
      <c r="B171" s="249"/>
      <c r="C171" s="188">
        <f>C168+1</f>
        <v>44</v>
      </c>
      <c r="D171" s="188"/>
      <c r="E171" s="200"/>
      <c r="F171" s="306" t="s">
        <v>437</v>
      </c>
      <c r="G171" s="307" t="s">
        <v>154</v>
      </c>
      <c r="H171" s="307" t="s">
        <v>154</v>
      </c>
      <c r="I171" s="307" t="s">
        <v>154</v>
      </c>
      <c r="J171" s="192" t="s">
        <v>109</v>
      </c>
      <c r="K171" s="189">
        <v>1</v>
      </c>
      <c r="L171" s="308">
        <v>0</v>
      </c>
      <c r="M171" s="309"/>
      <c r="N171" s="303">
        <f t="shared" ref="N171" si="11">ROUND(L171*K171,2)</f>
        <v>0</v>
      </c>
      <c r="O171" s="304"/>
      <c r="P171" s="304"/>
      <c r="Q171" s="304"/>
      <c r="R171" s="229"/>
    </row>
    <row r="172" spans="1:63" ht="7.5" customHeight="1" x14ac:dyDescent="0.3">
      <c r="A172" s="229"/>
      <c r="B172" s="253"/>
      <c r="C172" s="253"/>
      <c r="D172" s="253"/>
      <c r="E172" s="253"/>
      <c r="F172" s="253"/>
      <c r="G172" s="253"/>
      <c r="H172" s="253"/>
      <c r="I172" s="253"/>
      <c r="J172" s="253"/>
      <c r="K172" s="253"/>
      <c r="L172" s="253"/>
      <c r="M172" s="253"/>
      <c r="N172" s="253"/>
      <c r="O172" s="253"/>
      <c r="P172" s="253"/>
      <c r="Q172" s="253"/>
      <c r="R172" s="136"/>
    </row>
  </sheetData>
  <sheetProtection algorithmName="SHA-512" hashValue="QmwhWkZjx6c1oBGw5l7/i6qh1tHAl00OqlmcYo+pIQYF2p7ircoTc8OZlbfYEGYINaqbXDfG6zOb6395SDaHWA==" saltValue="dy3dVG34E//Zh795d0hR8w==" spinCount="100000" sheet="1" selectLockedCells="1"/>
  <mergeCells count="202">
    <mergeCell ref="F168:I168"/>
    <mergeCell ref="L168:M168"/>
    <mergeCell ref="N168:Q168"/>
    <mergeCell ref="F167:I167"/>
    <mergeCell ref="L167:M167"/>
    <mergeCell ref="N167:Q167"/>
    <mergeCell ref="N164:Q164"/>
    <mergeCell ref="L165:M165"/>
    <mergeCell ref="N165:Q165"/>
    <mergeCell ref="F166:I166"/>
    <mergeCell ref="L166:M166"/>
    <mergeCell ref="N166:Q166"/>
    <mergeCell ref="F165:I165"/>
    <mergeCell ref="F158:I158"/>
    <mergeCell ref="L158:M158"/>
    <mergeCell ref="N158:Q158"/>
    <mergeCell ref="F159:I159"/>
    <mergeCell ref="L159:M159"/>
    <mergeCell ref="N159:Q159"/>
    <mergeCell ref="N160:Q160"/>
    <mergeCell ref="F163:I163"/>
    <mergeCell ref="L163:M163"/>
    <mergeCell ref="N163:Q163"/>
    <mergeCell ref="F161:I161"/>
    <mergeCell ref="L161:M161"/>
    <mergeCell ref="N161:Q161"/>
    <mergeCell ref="N162:Q162"/>
    <mergeCell ref="F156:I156"/>
    <mergeCell ref="L156:M156"/>
    <mergeCell ref="N156:Q156"/>
    <mergeCell ref="F157:I157"/>
    <mergeCell ref="L157:M157"/>
    <mergeCell ref="N157:Q157"/>
    <mergeCell ref="F155:I155"/>
    <mergeCell ref="L155:M155"/>
    <mergeCell ref="N155:Q155"/>
    <mergeCell ref="F153:I153"/>
    <mergeCell ref="L153:M153"/>
    <mergeCell ref="N153:Q153"/>
    <mergeCell ref="F154:I154"/>
    <mergeCell ref="L154:M154"/>
    <mergeCell ref="N154:Q154"/>
    <mergeCell ref="F151:I151"/>
    <mergeCell ref="L151:M151"/>
    <mergeCell ref="N151:Q151"/>
    <mergeCell ref="F152:I152"/>
    <mergeCell ref="L152:M152"/>
    <mergeCell ref="N152:Q152"/>
    <mergeCell ref="N145:Q145"/>
    <mergeCell ref="F146:I146"/>
    <mergeCell ref="L146:M146"/>
    <mergeCell ref="N146:Q146"/>
    <mergeCell ref="F144:I144"/>
    <mergeCell ref="L144:M144"/>
    <mergeCell ref="N144:Q144"/>
    <mergeCell ref="F150:I150"/>
    <mergeCell ref="L150:M150"/>
    <mergeCell ref="N150:Q150"/>
    <mergeCell ref="F147:I147"/>
    <mergeCell ref="L147:M147"/>
    <mergeCell ref="N147:Q147"/>
    <mergeCell ref="N148:Q148"/>
    <mergeCell ref="N149:Q149"/>
    <mergeCell ref="F142:I142"/>
    <mergeCell ref="L142:M142"/>
    <mergeCell ref="N142:Q142"/>
    <mergeCell ref="F143:I143"/>
    <mergeCell ref="L143:M143"/>
    <mergeCell ref="N143:Q143"/>
    <mergeCell ref="N139:Q139"/>
    <mergeCell ref="F140:I140"/>
    <mergeCell ref="L140:M140"/>
    <mergeCell ref="N140:Q140"/>
    <mergeCell ref="F141:I141"/>
    <mergeCell ref="L141:M141"/>
    <mergeCell ref="N141:Q141"/>
    <mergeCell ref="N137:Q137"/>
    <mergeCell ref="F138:I138"/>
    <mergeCell ref="L138:M138"/>
    <mergeCell ref="N138:Q138"/>
    <mergeCell ref="F132:I132"/>
    <mergeCell ref="L132:M132"/>
    <mergeCell ref="N132:Q132"/>
    <mergeCell ref="N133:Q133"/>
    <mergeCell ref="F134:I134"/>
    <mergeCell ref="L134:M134"/>
    <mergeCell ref="N134:Q134"/>
    <mergeCell ref="F135:I135"/>
    <mergeCell ref="L135:M135"/>
    <mergeCell ref="N135:Q135"/>
    <mergeCell ref="F136:I136"/>
    <mergeCell ref="L136:M136"/>
    <mergeCell ref="N136:Q136"/>
    <mergeCell ref="F129:I129"/>
    <mergeCell ref="L129:M129"/>
    <mergeCell ref="N129:Q129"/>
    <mergeCell ref="N130:Q130"/>
    <mergeCell ref="F131:I131"/>
    <mergeCell ref="L131:M131"/>
    <mergeCell ref="N131:Q131"/>
    <mergeCell ref="F127:I127"/>
    <mergeCell ref="L127:M127"/>
    <mergeCell ref="N127:Q127"/>
    <mergeCell ref="F128:I128"/>
    <mergeCell ref="L128:M128"/>
    <mergeCell ref="N128:Q128"/>
    <mergeCell ref="F123:I123"/>
    <mergeCell ref="L123:M123"/>
    <mergeCell ref="N123:Q123"/>
    <mergeCell ref="N124:Q124"/>
    <mergeCell ref="N125:Q125"/>
    <mergeCell ref="F126:I126"/>
    <mergeCell ref="L126:M126"/>
    <mergeCell ref="N126:Q126"/>
    <mergeCell ref="F122:I122"/>
    <mergeCell ref="L122:M122"/>
    <mergeCell ref="N122:Q122"/>
    <mergeCell ref="F120:I120"/>
    <mergeCell ref="N120:Q120"/>
    <mergeCell ref="F121:I121"/>
    <mergeCell ref="L121:M121"/>
    <mergeCell ref="N121:Q121"/>
    <mergeCell ref="F118:I118"/>
    <mergeCell ref="L118:M118"/>
    <mergeCell ref="N118:Q118"/>
    <mergeCell ref="F119:I119"/>
    <mergeCell ref="L119:M119"/>
    <mergeCell ref="N119:Q119"/>
    <mergeCell ref="L120:M120"/>
    <mergeCell ref="F116:I116"/>
    <mergeCell ref="L116:M116"/>
    <mergeCell ref="N116:Q116"/>
    <mergeCell ref="F117:I117"/>
    <mergeCell ref="L117:M117"/>
    <mergeCell ref="N117:Q117"/>
    <mergeCell ref="N112:Q112"/>
    <mergeCell ref="N113:Q113"/>
    <mergeCell ref="N114:Q114"/>
    <mergeCell ref="F115:I115"/>
    <mergeCell ref="L115:M115"/>
    <mergeCell ref="N115:Q115"/>
    <mergeCell ref="F104:P104"/>
    <mergeCell ref="M106:P106"/>
    <mergeCell ref="M108:Q108"/>
    <mergeCell ref="M109:Q109"/>
    <mergeCell ref="F111:I111"/>
    <mergeCell ref="L111:M111"/>
    <mergeCell ref="N111:Q111"/>
    <mergeCell ref="N90:Q90"/>
    <mergeCell ref="N91:Q91"/>
    <mergeCell ref="L94:Q94"/>
    <mergeCell ref="C100:Q100"/>
    <mergeCell ref="F102:P102"/>
    <mergeCell ref="F103:P103"/>
    <mergeCell ref="M83:Q83"/>
    <mergeCell ref="M84:Q84"/>
    <mergeCell ref="C86:G86"/>
    <mergeCell ref="N86:Q86"/>
    <mergeCell ref="N88:Q88"/>
    <mergeCell ref="N89:Q89"/>
    <mergeCell ref="L35:P35"/>
    <mergeCell ref="C75:Q75"/>
    <mergeCell ref="F77:P77"/>
    <mergeCell ref="F78:P78"/>
    <mergeCell ref="F79:P79"/>
    <mergeCell ref="M81:P81"/>
    <mergeCell ref="H31:J31"/>
    <mergeCell ref="M31:P31"/>
    <mergeCell ref="H32:J32"/>
    <mergeCell ref="M32:P32"/>
    <mergeCell ref="H33:J33"/>
    <mergeCell ref="M33:P33"/>
    <mergeCell ref="M25:P25"/>
    <mergeCell ref="M27:P27"/>
    <mergeCell ref="H29:J29"/>
    <mergeCell ref="M29:P29"/>
    <mergeCell ref="H30:J30"/>
    <mergeCell ref="M30:P30"/>
    <mergeCell ref="N169:Q169"/>
    <mergeCell ref="N170:Q170"/>
    <mergeCell ref="F171:I171"/>
    <mergeCell ref="L171:M171"/>
    <mergeCell ref="N171:Q171"/>
    <mergeCell ref="N92:Q92"/>
    <mergeCell ref="H1:K1"/>
    <mergeCell ref="C2:Q2"/>
    <mergeCell ref="S2:AC2"/>
    <mergeCell ref="C4:Q4"/>
    <mergeCell ref="F6:P6"/>
    <mergeCell ref="F7:P7"/>
    <mergeCell ref="E16:L16"/>
    <mergeCell ref="O16:P16"/>
    <mergeCell ref="O18:P18"/>
    <mergeCell ref="O19:P19"/>
    <mergeCell ref="O21:P21"/>
    <mergeCell ref="O22:P22"/>
    <mergeCell ref="F8:P8"/>
    <mergeCell ref="F10:L10"/>
    <mergeCell ref="O10:P10"/>
    <mergeCell ref="O12:P12"/>
    <mergeCell ref="O13:P13"/>
    <mergeCell ref="O15:P15"/>
  </mergeCells>
  <hyperlinks>
    <hyperlink ref="F1:G1" location="C2" tooltip="Krycí list rozpočtu" display="1) Krycí list rozpočtu" xr:uid="{32DDF081-89F5-4F4D-BFF3-C49D50171498}"/>
    <hyperlink ref="H1:K1" location="'SO06'!C93" tooltip="Rekapitulace rozpočtu" display="2) Rekapitulace rozpočtu" xr:uid="{9DC24C5B-38D5-4CF6-8A9D-FCD872D1969E}"/>
    <hyperlink ref="L1" location="'SO06'!C115" tooltip="Rozpočet" display="3) Rozpočet" xr:uid="{B2797CDF-0D9A-45F7-A2A0-A6F1358C1CF9}"/>
    <hyperlink ref="S1:T1" location="'Rekapitulace stavby'!C2" tooltip="Rekapitulace stavby" display="Rekapitulace stavby" xr:uid="{1A5DB545-390A-4139-A095-942678A8938F}"/>
    <hyperlink ref="F1" location="'SO06'!C4" tooltip="Krycí list rozpočtu" display="1) Krycí list rozpočtu" xr:uid="{FBAEF741-48A3-4E81-B313-02AD7992C436}"/>
    <hyperlink ref="S1" location="Rekapitulace!A1" tooltip="Rekapitulace stavby" display="Rekapitulace stavby" xr:uid="{56B5BFC8-7E9F-449F-8167-9D318C146BF1}"/>
  </hyperlinks>
  <pageMargins left="0.59027779102325439" right="0.59027779102325439" top="0.59027779102325439" bottom="0.59027779102325439" header="0" footer="0"/>
  <pageSetup paperSize="9" fitToWidth="2" fitToHeight="9" orientation="landscape" blackAndWhite="1" r:id="rId1"/>
  <headerFooter alignWithMargins="0">
    <oddFooter>&amp;CStrana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92727-9511-4F99-97B4-BC987230D84A}">
  <sheetPr>
    <pageSetUpPr fitToPage="1"/>
  </sheetPr>
  <dimension ref="A1:BL172"/>
  <sheetViews>
    <sheetView showGridLines="0" zoomScale="115" zoomScaleNormal="115" workbookViewId="0">
      <pane ySplit="1" topLeftCell="A2" activePane="bottomLeft" state="frozenSplit"/>
      <selection activeCell="F151" sqref="F151:I151"/>
      <selection pane="bottomLeft" activeCell="O10" sqref="O10:P10"/>
    </sheetView>
  </sheetViews>
  <sheetFormatPr defaultColWidth="10.5" defaultRowHeight="14.25" customHeight="1" x14ac:dyDescent="0.3"/>
  <cols>
    <col min="1" max="1" width="8.33203125" style="207" customWidth="1"/>
    <col min="2" max="2" width="1.6640625" style="207" customWidth="1"/>
    <col min="3" max="3" width="4.1640625" style="207" customWidth="1"/>
    <col min="4" max="4" width="4.33203125" style="207" customWidth="1"/>
    <col min="5" max="5" width="17.1640625" style="207" customWidth="1"/>
    <col min="6" max="7" width="11.1640625" style="207" customWidth="1"/>
    <col min="8" max="8" width="12.5" style="207" customWidth="1"/>
    <col min="9" max="9" width="7" style="207" customWidth="1"/>
    <col min="10" max="10" width="5.1640625" style="207" customWidth="1"/>
    <col min="11" max="11" width="11.5" style="207" customWidth="1"/>
    <col min="12" max="12" width="12" style="207" customWidth="1"/>
    <col min="13" max="14" width="6" style="207" customWidth="1"/>
    <col min="15" max="15" width="2" style="207" customWidth="1"/>
    <col min="16" max="16" width="12.5" style="207" customWidth="1"/>
    <col min="17" max="17" width="4.1640625" style="207" customWidth="1"/>
    <col min="18" max="18" width="1.6640625" style="207" customWidth="1"/>
    <col min="19" max="19" width="8.1640625" style="207" customWidth="1"/>
    <col min="20" max="20" width="29.6640625" style="207" hidden="1" customWidth="1"/>
    <col min="21" max="21" width="16.33203125" style="207" hidden="1" customWidth="1"/>
    <col min="22" max="22" width="12.33203125" style="207" hidden="1" customWidth="1"/>
    <col min="23" max="23" width="16.33203125" style="207" hidden="1" customWidth="1"/>
    <col min="24" max="24" width="12.1640625" style="207" hidden="1" customWidth="1"/>
    <col min="25" max="25" width="15" style="207" hidden="1" customWidth="1"/>
    <col min="26" max="26" width="11" style="207" hidden="1" customWidth="1"/>
    <col min="27" max="27" width="15" style="207" hidden="1" customWidth="1"/>
    <col min="28" max="28" width="16.33203125" style="207" hidden="1" customWidth="1"/>
    <col min="29" max="29" width="11" style="207" customWidth="1"/>
    <col min="30" max="30" width="15" style="207" customWidth="1"/>
    <col min="31" max="31" width="16.33203125" style="207" customWidth="1"/>
    <col min="32" max="41" width="10.5" style="207" customWidth="1"/>
    <col min="42" max="42" width="10.5" style="207" hidden="1" customWidth="1"/>
    <col min="43" max="43" width="15.83203125" style="207" hidden="1" customWidth="1"/>
    <col min="44" max="53" width="10.5" style="207" hidden="1" customWidth="1"/>
    <col min="54" max="54" width="6.5" style="207" hidden="1" customWidth="1"/>
    <col min="55" max="55" width="11.33203125" style="207" hidden="1" customWidth="1"/>
    <col min="56" max="56" width="5.83203125" style="207" hidden="1" customWidth="1"/>
    <col min="57" max="57" width="8" style="207" hidden="1" customWidth="1"/>
    <col min="58" max="58" width="9.1640625" style="207" hidden="1" customWidth="1"/>
    <col min="59" max="59" width="10.33203125" style="207" hidden="1" customWidth="1"/>
    <col min="60" max="60" width="9.6640625" style="207" hidden="1" customWidth="1"/>
    <col min="61" max="61" width="12.5" style="207" hidden="1" customWidth="1"/>
    <col min="62" max="62" width="11.6640625" style="207" hidden="1" customWidth="1"/>
    <col min="63" max="63" width="16.6640625" style="207" hidden="1" customWidth="1"/>
    <col min="64" max="64" width="6.6640625" style="207" hidden="1" customWidth="1"/>
    <col min="65" max="74" width="0" style="207" hidden="1" customWidth="1"/>
    <col min="75" max="16384" width="10.5" style="207"/>
  </cols>
  <sheetData>
    <row r="1" spans="2:46" s="5" customFormat="1" ht="22.5" customHeight="1" x14ac:dyDescent="0.3">
      <c r="B1" s="2"/>
      <c r="C1" s="2"/>
      <c r="D1" s="3" t="s">
        <v>0</v>
      </c>
      <c r="E1" s="2"/>
      <c r="F1" s="4" t="s">
        <v>116</v>
      </c>
      <c r="G1" s="4"/>
      <c r="H1" s="328" t="s">
        <v>117</v>
      </c>
      <c r="I1" s="328"/>
      <c r="J1" s="328"/>
      <c r="K1" s="328"/>
      <c r="L1" s="4" t="s">
        <v>118</v>
      </c>
      <c r="M1" s="2"/>
      <c r="N1" s="2"/>
      <c r="O1" s="3" t="s">
        <v>80</v>
      </c>
      <c r="P1" s="2"/>
      <c r="Q1" s="2"/>
      <c r="R1" s="2"/>
      <c r="S1" s="4" t="s">
        <v>119</v>
      </c>
      <c r="T1" s="4"/>
    </row>
    <row r="2" spans="2:46" ht="37.5" customHeight="1" x14ac:dyDescent="0.3">
      <c r="C2" s="32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S2" s="269" t="s">
        <v>3</v>
      </c>
      <c r="T2" s="270"/>
      <c r="U2" s="270"/>
      <c r="V2" s="270"/>
      <c r="W2" s="270"/>
      <c r="X2" s="270"/>
      <c r="Y2" s="270"/>
      <c r="Z2" s="270"/>
      <c r="AA2" s="270"/>
      <c r="AB2" s="270"/>
      <c r="AC2" s="270"/>
      <c r="AT2" s="207" t="s">
        <v>71</v>
      </c>
    </row>
    <row r="3" spans="2:46" ht="7.5" customHeight="1" x14ac:dyDescent="0.3"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10"/>
      <c r="AT3" s="207" t="s">
        <v>70</v>
      </c>
    </row>
    <row r="4" spans="2:46" ht="37.5" customHeight="1" x14ac:dyDescent="0.3">
      <c r="B4" s="11"/>
      <c r="C4" s="291" t="s">
        <v>81</v>
      </c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270"/>
      <c r="Q4" s="270"/>
      <c r="R4" s="12"/>
      <c r="T4" s="13" t="s">
        <v>8</v>
      </c>
      <c r="AT4" s="207" t="s">
        <v>2</v>
      </c>
    </row>
    <row r="5" spans="2:46" ht="7.5" customHeight="1" x14ac:dyDescent="0.3">
      <c r="B5" s="11"/>
      <c r="R5" s="12"/>
    </row>
    <row r="6" spans="2:46" ht="26.25" customHeight="1" x14ac:dyDescent="0.3">
      <c r="B6" s="11"/>
      <c r="D6" s="18" t="s">
        <v>12</v>
      </c>
      <c r="F6" s="321" t="str">
        <f>Rekapitulace!$K$6</f>
        <v>Instalace FVE pro vlastní spotřebu elektřiny ve společnosti ČEPRO, a.s. v areálu Hněvice</v>
      </c>
      <c r="G6" s="270"/>
      <c r="H6" s="270"/>
      <c r="I6" s="270"/>
      <c r="J6" s="270"/>
      <c r="K6" s="270"/>
      <c r="L6" s="270"/>
      <c r="M6" s="270"/>
      <c r="N6" s="270"/>
      <c r="O6" s="270"/>
      <c r="P6" s="270"/>
      <c r="R6" s="12"/>
    </row>
    <row r="7" spans="2:46" ht="26.25" customHeight="1" x14ac:dyDescent="0.3">
      <c r="B7" s="11"/>
      <c r="D7" s="18" t="s">
        <v>82</v>
      </c>
      <c r="F7" s="321" t="str">
        <f>Rekapitulace!J94</f>
        <v>SO 07 - Instalace FVE 7 o výkonu 75,48 kWp na střeše budovy "101 - Elektrodílna"</v>
      </c>
      <c r="G7" s="270"/>
      <c r="H7" s="270"/>
      <c r="I7" s="270"/>
      <c r="J7" s="270"/>
      <c r="K7" s="270"/>
      <c r="L7" s="270"/>
      <c r="M7" s="270"/>
      <c r="N7" s="270"/>
      <c r="O7" s="270"/>
      <c r="P7" s="270"/>
      <c r="R7" s="12"/>
    </row>
    <row r="8" spans="2:46" s="209" customFormat="1" ht="33.75" customHeight="1" x14ac:dyDescent="0.3">
      <c r="B8" s="184"/>
      <c r="D8" s="17" t="s">
        <v>83</v>
      </c>
      <c r="F8" s="288" t="s">
        <v>335</v>
      </c>
      <c r="G8" s="267"/>
      <c r="H8" s="267"/>
      <c r="I8" s="267"/>
      <c r="J8" s="267"/>
      <c r="K8" s="267"/>
      <c r="L8" s="267"/>
      <c r="M8" s="267"/>
      <c r="N8" s="267"/>
      <c r="O8" s="267"/>
      <c r="P8" s="267"/>
      <c r="R8" s="185"/>
    </row>
    <row r="9" spans="2:46" s="209" customFormat="1" ht="15" customHeight="1" x14ac:dyDescent="0.3">
      <c r="B9" s="184"/>
      <c r="D9" s="18" t="s">
        <v>13</v>
      </c>
      <c r="F9" s="208"/>
      <c r="M9" s="18" t="s">
        <v>14</v>
      </c>
      <c r="O9" s="208"/>
      <c r="R9" s="185"/>
    </row>
    <row r="10" spans="2:46" s="209" customFormat="1" ht="15" customHeight="1" x14ac:dyDescent="0.3">
      <c r="B10" s="184"/>
      <c r="D10" s="18" t="s">
        <v>15</v>
      </c>
      <c r="F10" s="287" t="str">
        <f>Rekapitulace!L80</f>
        <v>Areál skladu ČEPRO, a.s. - Hněvice 62, 411 08 Štětí, Hněvice</v>
      </c>
      <c r="G10" s="287"/>
      <c r="H10" s="287"/>
      <c r="I10" s="287"/>
      <c r="J10" s="287"/>
      <c r="K10" s="287"/>
      <c r="L10" s="287"/>
      <c r="M10" s="18" t="s">
        <v>16</v>
      </c>
      <c r="O10" s="322">
        <f>Rekapitulace!$AN$8</f>
        <v>44105</v>
      </c>
      <c r="P10" s="322"/>
      <c r="R10" s="185"/>
    </row>
    <row r="11" spans="2:46" s="209" customFormat="1" ht="12" customHeight="1" x14ac:dyDescent="0.3">
      <c r="B11" s="184"/>
      <c r="R11" s="185"/>
    </row>
    <row r="12" spans="2:46" s="209" customFormat="1" ht="15" customHeight="1" x14ac:dyDescent="0.3">
      <c r="B12" s="184"/>
      <c r="D12" s="18" t="s">
        <v>17</v>
      </c>
      <c r="M12" s="18" t="s">
        <v>18</v>
      </c>
      <c r="O12" s="287">
        <f>IF(Rekapitulace!$AN$10="","",Rekapitulace!$AN$10)</f>
        <v>60193531</v>
      </c>
      <c r="P12" s="267"/>
      <c r="R12" s="185"/>
    </row>
    <row r="13" spans="2:46" s="209" customFormat="1" ht="18.75" customHeight="1" x14ac:dyDescent="0.3">
      <c r="B13" s="184"/>
      <c r="E13" s="208" t="str">
        <f>IF(Rekapitulace!$E$11="","",Rekapitulace!$E$11)</f>
        <v>ČEPRO, a.s., Dělnická 213/12, Holešovice, 170 00 Praha 7</v>
      </c>
      <c r="M13" s="18" t="s">
        <v>19</v>
      </c>
      <c r="O13" s="287" t="str">
        <f>IF(Rekapitulace!$AN$11="","",Rekapitulace!$AN$11)</f>
        <v>CZ60193531</v>
      </c>
      <c r="P13" s="267"/>
      <c r="R13" s="185"/>
    </row>
    <row r="14" spans="2:46" s="209" customFormat="1" ht="7.5" customHeight="1" x14ac:dyDescent="0.3">
      <c r="B14" s="184"/>
      <c r="R14" s="185"/>
    </row>
    <row r="15" spans="2:46" s="209" customFormat="1" ht="15" customHeight="1" x14ac:dyDescent="0.3">
      <c r="B15" s="184"/>
      <c r="D15" s="18" t="s">
        <v>20</v>
      </c>
      <c r="M15" s="18" t="s">
        <v>18</v>
      </c>
      <c r="O15" s="318" t="str">
        <f>IF(Rekapitulace!$AN$13="","",Rekapitulace!$AN$13)</f>
        <v>Vyplň údaj</v>
      </c>
      <c r="P15" s="265"/>
      <c r="R15" s="185"/>
    </row>
    <row r="16" spans="2:46" s="209" customFormat="1" ht="18.75" customHeight="1" x14ac:dyDescent="0.3">
      <c r="B16" s="184"/>
      <c r="E16" s="318" t="str">
        <f>IF(Rekapitulace!$E$14="","",Rekapitulace!$E$14)</f>
        <v>Vyplň údaj</v>
      </c>
      <c r="F16" s="265"/>
      <c r="G16" s="265"/>
      <c r="H16" s="265"/>
      <c r="I16" s="265"/>
      <c r="J16" s="265"/>
      <c r="K16" s="265"/>
      <c r="L16" s="265"/>
      <c r="M16" s="18" t="s">
        <v>19</v>
      </c>
      <c r="O16" s="318" t="str">
        <f>IF(Rekapitulace!$AN$14="","",Rekapitulace!$AN$14)</f>
        <v>Vyplň údaj</v>
      </c>
      <c r="P16" s="265"/>
      <c r="R16" s="185"/>
    </row>
    <row r="17" spans="2:18" s="209" customFormat="1" ht="7.5" customHeight="1" x14ac:dyDescent="0.3">
      <c r="B17" s="184"/>
      <c r="R17" s="185"/>
    </row>
    <row r="18" spans="2:18" s="209" customFormat="1" ht="15" customHeight="1" x14ac:dyDescent="0.3">
      <c r="B18" s="184"/>
      <c r="D18" s="18" t="s">
        <v>22</v>
      </c>
      <c r="M18" s="18" t="s">
        <v>18</v>
      </c>
      <c r="O18" s="287" t="str">
        <f>IF(Rekapitulace!$AN$16="","",Rekapitulace!$AN$16)</f>
        <v>04083351</v>
      </c>
      <c r="P18" s="267"/>
      <c r="R18" s="185"/>
    </row>
    <row r="19" spans="2:18" s="209" customFormat="1" ht="18.75" customHeight="1" x14ac:dyDescent="0.3">
      <c r="B19" s="184"/>
      <c r="E19" s="208" t="str">
        <f>IF(Rekapitulace!$E$17="","",Rekapitulace!$E$17)</f>
        <v>YOUNG4ENERGY s.r.o.</v>
      </c>
      <c r="M19" s="18" t="s">
        <v>19</v>
      </c>
      <c r="O19" s="287" t="str">
        <f>IF(Rekapitulace!$AN$17="","",Rekapitulace!$AN$17)</f>
        <v>CZ04083351</v>
      </c>
      <c r="P19" s="267"/>
      <c r="R19" s="185"/>
    </row>
    <row r="20" spans="2:18" s="209" customFormat="1" ht="7.5" customHeight="1" x14ac:dyDescent="0.3">
      <c r="B20" s="184"/>
      <c r="R20" s="185"/>
    </row>
    <row r="21" spans="2:18" s="209" customFormat="1" ht="15" customHeight="1" x14ac:dyDescent="0.3">
      <c r="B21" s="184"/>
      <c r="D21" s="18" t="s">
        <v>23</v>
      </c>
      <c r="M21" s="18" t="s">
        <v>18</v>
      </c>
      <c r="O21" s="287" t="str">
        <f>IF(Rekapitulace!$AN$19="","",Rekapitulace!$AN$19)</f>
        <v>04083351</v>
      </c>
      <c r="P21" s="267"/>
      <c r="R21" s="185"/>
    </row>
    <row r="22" spans="2:18" s="209" customFormat="1" ht="18.75" customHeight="1" x14ac:dyDescent="0.3">
      <c r="B22" s="184"/>
      <c r="E22" s="208" t="str">
        <f>IF(Rekapitulace!$E$20="","",Rekapitulace!$E$20)</f>
        <v>YOUNG4ENERGY s.r.o.</v>
      </c>
      <c r="M22" s="18" t="s">
        <v>19</v>
      </c>
      <c r="O22" s="287" t="str">
        <f>IF(Rekapitulace!$AN$20="","",Rekapitulace!$AN$20)</f>
        <v>CZ04083351</v>
      </c>
      <c r="P22" s="267"/>
      <c r="R22" s="185"/>
    </row>
    <row r="23" spans="2:18" s="209" customFormat="1" ht="7.5" customHeight="1" x14ac:dyDescent="0.3">
      <c r="B23" s="184"/>
      <c r="R23" s="185"/>
    </row>
    <row r="24" spans="2:18" s="209" customFormat="1" ht="7.5" customHeight="1" x14ac:dyDescent="0.3">
      <c r="B24" s="184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R24" s="185"/>
    </row>
    <row r="25" spans="2:18" s="209" customFormat="1" ht="15" customHeight="1" x14ac:dyDescent="0.3">
      <c r="B25" s="184"/>
      <c r="D25" s="76" t="s">
        <v>84</v>
      </c>
      <c r="M25" s="298">
        <f>$N$88</f>
        <v>0</v>
      </c>
      <c r="N25" s="267"/>
      <c r="O25" s="267"/>
      <c r="P25" s="267"/>
      <c r="R25" s="185"/>
    </row>
    <row r="26" spans="2:18" s="209" customFormat="1" ht="7.5" customHeight="1" x14ac:dyDescent="0.3">
      <c r="B26" s="184"/>
      <c r="R26" s="185"/>
    </row>
    <row r="27" spans="2:18" s="209" customFormat="1" ht="26.25" customHeight="1" x14ac:dyDescent="0.3">
      <c r="B27" s="184"/>
      <c r="D27" s="96" t="s">
        <v>26</v>
      </c>
      <c r="M27" s="319">
        <f>ROUND($M$25,2)</f>
        <v>0</v>
      </c>
      <c r="N27" s="267"/>
      <c r="O27" s="267"/>
      <c r="P27" s="267"/>
      <c r="R27" s="185"/>
    </row>
    <row r="28" spans="2:18" s="209" customFormat="1" ht="7.5" customHeight="1" x14ac:dyDescent="0.3">
      <c r="B28" s="184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R28" s="185"/>
    </row>
    <row r="29" spans="2:18" s="209" customFormat="1" ht="15" customHeight="1" x14ac:dyDescent="0.3">
      <c r="B29" s="184"/>
      <c r="D29" s="203" t="s">
        <v>27</v>
      </c>
      <c r="E29" s="203" t="s">
        <v>28</v>
      </c>
      <c r="F29" s="204">
        <v>0.21</v>
      </c>
      <c r="G29" s="97" t="s">
        <v>29</v>
      </c>
      <c r="H29" s="317">
        <f>M27</f>
        <v>0</v>
      </c>
      <c r="I29" s="267"/>
      <c r="J29" s="267"/>
      <c r="M29" s="317">
        <f>(H29)*$F$29</f>
        <v>0</v>
      </c>
      <c r="N29" s="267"/>
      <c r="O29" s="267"/>
      <c r="P29" s="267"/>
      <c r="R29" s="185"/>
    </row>
    <row r="30" spans="2:18" s="209" customFormat="1" ht="15" customHeight="1" x14ac:dyDescent="0.3">
      <c r="B30" s="184"/>
      <c r="E30" s="203" t="s">
        <v>30</v>
      </c>
      <c r="F30" s="204">
        <v>0.15</v>
      </c>
      <c r="G30" s="97" t="s">
        <v>29</v>
      </c>
      <c r="H30" s="317">
        <f>(SUM($BF$93:$BF$93)+SUM($BF$112:$BF$167))</f>
        <v>0</v>
      </c>
      <c r="I30" s="267"/>
      <c r="J30" s="267"/>
      <c r="M30" s="317">
        <f>(SUM($BF$93:$BF$93)+SUM($BF$112:$BF$167))*$F$30</f>
        <v>0</v>
      </c>
      <c r="N30" s="267"/>
      <c r="O30" s="267"/>
      <c r="P30" s="267"/>
      <c r="R30" s="185"/>
    </row>
    <row r="31" spans="2:18" s="209" customFormat="1" ht="15" hidden="1" customHeight="1" x14ac:dyDescent="0.3">
      <c r="B31" s="184"/>
      <c r="E31" s="203" t="s">
        <v>31</v>
      </c>
      <c r="F31" s="204">
        <v>0.21</v>
      </c>
      <c r="G31" s="97" t="s">
        <v>29</v>
      </c>
      <c r="H31" s="317">
        <f>(SUM($BG$93:$BG$93)+SUM($BG$112:$BG$167))</f>
        <v>0</v>
      </c>
      <c r="I31" s="267"/>
      <c r="J31" s="267"/>
      <c r="M31" s="317">
        <v>0</v>
      </c>
      <c r="N31" s="267"/>
      <c r="O31" s="267"/>
      <c r="P31" s="267"/>
      <c r="R31" s="185"/>
    </row>
    <row r="32" spans="2:18" s="209" customFormat="1" ht="15" hidden="1" customHeight="1" x14ac:dyDescent="0.3">
      <c r="B32" s="184"/>
      <c r="E32" s="203" t="s">
        <v>32</v>
      </c>
      <c r="F32" s="204">
        <v>0.15</v>
      </c>
      <c r="G32" s="97" t="s">
        <v>29</v>
      </c>
      <c r="H32" s="317">
        <f>(SUM($BH$93:$BH$93)+SUM($BH$112:$BH$167))</f>
        <v>0</v>
      </c>
      <c r="I32" s="267"/>
      <c r="J32" s="267"/>
      <c r="M32" s="317">
        <v>0</v>
      </c>
      <c r="N32" s="267"/>
      <c r="O32" s="267"/>
      <c r="P32" s="267"/>
      <c r="R32" s="185"/>
    </row>
    <row r="33" spans="2:18" s="209" customFormat="1" ht="15" hidden="1" customHeight="1" x14ac:dyDescent="0.3">
      <c r="B33" s="184"/>
      <c r="E33" s="203" t="s">
        <v>33</v>
      </c>
      <c r="F33" s="204">
        <v>0</v>
      </c>
      <c r="G33" s="97" t="s">
        <v>29</v>
      </c>
      <c r="H33" s="317">
        <f>(SUM($BI$93:$BI$93)+SUM($BI$112:$BI$167))</f>
        <v>0</v>
      </c>
      <c r="I33" s="267"/>
      <c r="J33" s="267"/>
      <c r="M33" s="317">
        <v>0</v>
      </c>
      <c r="N33" s="267"/>
      <c r="O33" s="267"/>
      <c r="P33" s="267"/>
      <c r="R33" s="185"/>
    </row>
    <row r="34" spans="2:18" s="209" customFormat="1" ht="7.5" customHeight="1" x14ac:dyDescent="0.3">
      <c r="B34" s="184"/>
      <c r="R34" s="185"/>
    </row>
    <row r="35" spans="2:18" s="209" customFormat="1" ht="26.25" customHeight="1" x14ac:dyDescent="0.3">
      <c r="B35" s="184"/>
      <c r="C35" s="210"/>
      <c r="D35" s="31" t="s">
        <v>34</v>
      </c>
      <c r="E35" s="205"/>
      <c r="F35" s="205"/>
      <c r="G35" s="98" t="s">
        <v>35</v>
      </c>
      <c r="H35" s="33" t="s">
        <v>36</v>
      </c>
      <c r="I35" s="205"/>
      <c r="J35" s="205"/>
      <c r="K35" s="205"/>
      <c r="L35" s="290">
        <f>ROUND(SUM($M$27:$M$33),2)</f>
        <v>0</v>
      </c>
      <c r="M35" s="274"/>
      <c r="N35" s="274"/>
      <c r="O35" s="274"/>
      <c r="P35" s="276"/>
      <c r="Q35" s="210"/>
      <c r="R35" s="185"/>
    </row>
    <row r="36" spans="2:18" s="209" customFormat="1" ht="15" customHeight="1" x14ac:dyDescent="0.3">
      <c r="B36" s="184"/>
      <c r="R36" s="185"/>
    </row>
    <row r="37" spans="2:18" s="209" customFormat="1" ht="15" customHeight="1" x14ac:dyDescent="0.3">
      <c r="B37" s="184"/>
      <c r="R37" s="185"/>
    </row>
    <row r="38" spans="2:18" ht="14.25" customHeight="1" x14ac:dyDescent="0.3">
      <c r="B38" s="11"/>
      <c r="R38" s="12"/>
    </row>
    <row r="39" spans="2:18" ht="14.25" customHeight="1" x14ac:dyDescent="0.3">
      <c r="B39" s="11"/>
      <c r="R39" s="12"/>
    </row>
    <row r="40" spans="2:18" ht="14.25" customHeight="1" x14ac:dyDescent="0.3">
      <c r="B40" s="11"/>
      <c r="R40" s="12"/>
    </row>
    <row r="41" spans="2:18" ht="14.25" customHeight="1" x14ac:dyDescent="0.3">
      <c r="B41" s="11"/>
      <c r="R41" s="12"/>
    </row>
    <row r="42" spans="2:18" ht="14.25" customHeight="1" x14ac:dyDescent="0.3">
      <c r="B42" s="11"/>
      <c r="R42" s="12"/>
    </row>
    <row r="43" spans="2:18" ht="14.25" customHeight="1" x14ac:dyDescent="0.3">
      <c r="B43" s="11"/>
      <c r="R43" s="12"/>
    </row>
    <row r="44" spans="2:18" ht="14.25" customHeight="1" x14ac:dyDescent="0.3">
      <c r="B44" s="11"/>
      <c r="R44" s="12"/>
    </row>
    <row r="45" spans="2:18" ht="14.25" customHeight="1" x14ac:dyDescent="0.3">
      <c r="B45" s="11"/>
      <c r="R45" s="12"/>
    </row>
    <row r="46" spans="2:18" ht="14.25" customHeight="1" x14ac:dyDescent="0.3">
      <c r="B46" s="11"/>
      <c r="R46" s="12"/>
    </row>
    <row r="47" spans="2:18" ht="14.25" customHeight="1" x14ac:dyDescent="0.3">
      <c r="B47" s="11"/>
      <c r="R47" s="12"/>
    </row>
    <row r="48" spans="2:18" ht="14.25" customHeight="1" x14ac:dyDescent="0.3">
      <c r="B48" s="11"/>
      <c r="R48" s="12"/>
    </row>
    <row r="49" spans="2:18" s="209" customFormat="1" ht="15.75" customHeight="1" x14ac:dyDescent="0.3">
      <c r="B49" s="184"/>
      <c r="D49" s="34" t="s">
        <v>37</v>
      </c>
      <c r="E49" s="35"/>
      <c r="F49" s="35"/>
      <c r="G49" s="35"/>
      <c r="H49" s="36"/>
      <c r="J49" s="34" t="s">
        <v>38</v>
      </c>
      <c r="K49" s="35"/>
      <c r="L49" s="35"/>
      <c r="M49" s="35"/>
      <c r="N49" s="35"/>
      <c r="O49" s="35"/>
      <c r="P49" s="36"/>
      <c r="R49" s="185"/>
    </row>
    <row r="50" spans="2:18" ht="14.25" customHeight="1" x14ac:dyDescent="0.3">
      <c r="B50" s="11"/>
      <c r="D50" s="37"/>
      <c r="H50" s="38"/>
      <c r="J50" s="37"/>
      <c r="P50" s="38"/>
      <c r="R50" s="12"/>
    </row>
    <row r="51" spans="2:18" ht="14.25" customHeight="1" x14ac:dyDescent="0.3">
      <c r="B51" s="11"/>
      <c r="D51" s="37"/>
      <c r="H51" s="38"/>
      <c r="J51" s="37"/>
      <c r="P51" s="38"/>
      <c r="R51" s="12"/>
    </row>
    <row r="52" spans="2:18" ht="14.25" customHeight="1" x14ac:dyDescent="0.3">
      <c r="B52" s="11"/>
      <c r="D52" s="37"/>
      <c r="H52" s="38"/>
      <c r="J52" s="37"/>
      <c r="P52" s="38"/>
      <c r="R52" s="12"/>
    </row>
    <row r="53" spans="2:18" ht="14.25" customHeight="1" x14ac:dyDescent="0.3">
      <c r="B53" s="11"/>
      <c r="D53" s="37"/>
      <c r="H53" s="38"/>
      <c r="J53" s="37"/>
      <c r="P53" s="38"/>
      <c r="R53" s="12"/>
    </row>
    <row r="54" spans="2:18" ht="14.25" customHeight="1" x14ac:dyDescent="0.3">
      <c r="B54" s="11"/>
      <c r="D54" s="37"/>
      <c r="H54" s="38"/>
      <c r="J54" s="37"/>
      <c r="P54" s="38"/>
      <c r="R54" s="12"/>
    </row>
    <row r="55" spans="2:18" ht="14.25" customHeight="1" x14ac:dyDescent="0.3">
      <c r="B55" s="11"/>
      <c r="D55" s="37"/>
      <c r="H55" s="38"/>
      <c r="J55" s="37"/>
      <c r="P55" s="38"/>
      <c r="R55" s="12"/>
    </row>
    <row r="56" spans="2:18" ht="14.25" customHeight="1" x14ac:dyDescent="0.3">
      <c r="B56" s="11"/>
      <c r="D56" s="37"/>
      <c r="H56" s="38"/>
      <c r="J56" s="37"/>
      <c r="P56" s="38"/>
      <c r="R56" s="12"/>
    </row>
    <row r="57" spans="2:18" ht="14.25" customHeight="1" x14ac:dyDescent="0.3">
      <c r="B57" s="11"/>
      <c r="D57" s="37"/>
      <c r="H57" s="38"/>
      <c r="J57" s="37"/>
      <c r="P57" s="38"/>
      <c r="R57" s="12"/>
    </row>
    <row r="58" spans="2:18" s="209" customFormat="1" ht="15.75" customHeight="1" x14ac:dyDescent="0.3">
      <c r="B58" s="184"/>
      <c r="D58" s="39" t="s">
        <v>39</v>
      </c>
      <c r="E58" s="40"/>
      <c r="F58" s="40"/>
      <c r="G58" s="41" t="s">
        <v>40</v>
      </c>
      <c r="H58" s="42"/>
      <c r="J58" s="39" t="s">
        <v>39</v>
      </c>
      <c r="K58" s="40"/>
      <c r="L58" s="40"/>
      <c r="M58" s="40"/>
      <c r="N58" s="41" t="s">
        <v>40</v>
      </c>
      <c r="O58" s="40"/>
      <c r="P58" s="42"/>
      <c r="R58" s="185"/>
    </row>
    <row r="59" spans="2:18" ht="14.25" customHeight="1" x14ac:dyDescent="0.3">
      <c r="B59" s="11"/>
      <c r="R59" s="12"/>
    </row>
    <row r="60" spans="2:18" s="209" customFormat="1" ht="15.75" customHeight="1" x14ac:dyDescent="0.3">
      <c r="B60" s="184"/>
      <c r="D60" s="34" t="s">
        <v>41</v>
      </c>
      <c r="E60" s="35"/>
      <c r="F60" s="35"/>
      <c r="G60" s="35"/>
      <c r="H60" s="36"/>
      <c r="J60" s="34" t="s">
        <v>42</v>
      </c>
      <c r="K60" s="35"/>
      <c r="L60" s="35"/>
      <c r="M60" s="35"/>
      <c r="N60" s="35"/>
      <c r="O60" s="35"/>
      <c r="P60" s="36"/>
      <c r="R60" s="185"/>
    </row>
    <row r="61" spans="2:18" ht="14.25" customHeight="1" x14ac:dyDescent="0.3">
      <c r="B61" s="11"/>
      <c r="D61" s="37"/>
      <c r="H61" s="38"/>
      <c r="J61" s="37"/>
      <c r="P61" s="38"/>
      <c r="R61" s="12"/>
    </row>
    <row r="62" spans="2:18" ht="14.25" customHeight="1" x14ac:dyDescent="0.3">
      <c r="B62" s="11"/>
      <c r="D62" s="37"/>
      <c r="H62" s="38"/>
      <c r="J62" s="37"/>
      <c r="P62" s="38"/>
      <c r="R62" s="12"/>
    </row>
    <row r="63" spans="2:18" ht="14.25" customHeight="1" x14ac:dyDescent="0.3">
      <c r="B63" s="11"/>
      <c r="D63" s="37"/>
      <c r="H63" s="38"/>
      <c r="J63" s="37"/>
      <c r="P63" s="38"/>
      <c r="R63" s="12"/>
    </row>
    <row r="64" spans="2:18" ht="14.25" customHeight="1" x14ac:dyDescent="0.3">
      <c r="B64" s="11"/>
      <c r="D64" s="37"/>
      <c r="H64" s="38"/>
      <c r="J64" s="37"/>
      <c r="P64" s="38"/>
      <c r="R64" s="12"/>
    </row>
    <row r="65" spans="2:18" ht="14.25" customHeight="1" x14ac:dyDescent="0.3">
      <c r="B65" s="11"/>
      <c r="D65" s="37"/>
      <c r="H65" s="38"/>
      <c r="J65" s="37"/>
      <c r="P65" s="38"/>
      <c r="R65" s="12"/>
    </row>
    <row r="66" spans="2:18" ht="14.25" customHeight="1" x14ac:dyDescent="0.3">
      <c r="B66" s="11"/>
      <c r="D66" s="37"/>
      <c r="H66" s="38"/>
      <c r="J66" s="37"/>
      <c r="P66" s="38"/>
      <c r="R66" s="12"/>
    </row>
    <row r="67" spans="2:18" ht="14.25" customHeight="1" x14ac:dyDescent="0.3">
      <c r="B67" s="11"/>
      <c r="D67" s="37"/>
      <c r="H67" s="38"/>
      <c r="J67" s="37"/>
      <c r="P67" s="38"/>
      <c r="R67" s="12"/>
    </row>
    <row r="68" spans="2:18" ht="14.25" customHeight="1" x14ac:dyDescent="0.3">
      <c r="B68" s="11"/>
      <c r="D68" s="37"/>
      <c r="H68" s="38"/>
      <c r="J68" s="37"/>
      <c r="P68" s="38"/>
      <c r="R68" s="12"/>
    </row>
    <row r="69" spans="2:18" s="209" customFormat="1" ht="15.75" customHeight="1" x14ac:dyDescent="0.3">
      <c r="B69" s="184"/>
      <c r="D69" s="39" t="s">
        <v>39</v>
      </c>
      <c r="E69" s="40"/>
      <c r="F69" s="40"/>
      <c r="G69" s="41" t="s">
        <v>40</v>
      </c>
      <c r="H69" s="42"/>
      <c r="J69" s="39" t="s">
        <v>39</v>
      </c>
      <c r="K69" s="40"/>
      <c r="L69" s="40"/>
      <c r="M69" s="40"/>
      <c r="N69" s="41" t="s">
        <v>40</v>
      </c>
      <c r="O69" s="40"/>
      <c r="P69" s="42"/>
      <c r="R69" s="185"/>
    </row>
    <row r="70" spans="2:18" s="209" customFormat="1" ht="15" customHeight="1" x14ac:dyDescent="0.3">
      <c r="B70" s="43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5"/>
    </row>
    <row r="74" spans="2:18" s="209" customFormat="1" ht="7.5" customHeight="1" x14ac:dyDescent="0.3">
      <c r="B74" s="46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8"/>
    </row>
    <row r="75" spans="2:18" s="209" customFormat="1" ht="37.5" customHeight="1" x14ac:dyDescent="0.3">
      <c r="B75" s="184"/>
      <c r="C75" s="291" t="s">
        <v>85</v>
      </c>
      <c r="D75" s="267"/>
      <c r="E75" s="267"/>
      <c r="F75" s="267"/>
      <c r="G75" s="267"/>
      <c r="H75" s="267"/>
      <c r="I75" s="267"/>
      <c r="J75" s="267"/>
      <c r="K75" s="267"/>
      <c r="L75" s="267"/>
      <c r="M75" s="267"/>
      <c r="N75" s="267"/>
      <c r="O75" s="267"/>
      <c r="P75" s="267"/>
      <c r="Q75" s="267"/>
      <c r="R75" s="185"/>
    </row>
    <row r="76" spans="2:18" s="209" customFormat="1" ht="7.5" customHeight="1" x14ac:dyDescent="0.3">
      <c r="B76" s="184"/>
      <c r="R76" s="185"/>
    </row>
    <row r="77" spans="2:18" s="209" customFormat="1" ht="30.75" customHeight="1" x14ac:dyDescent="0.3">
      <c r="B77" s="184"/>
      <c r="C77" s="18" t="s">
        <v>12</v>
      </c>
      <c r="F77" s="321" t="str">
        <f>$F$6</f>
        <v>Instalace FVE pro vlastní spotřebu elektřiny ve společnosti ČEPRO, a.s. v areálu Hněvice</v>
      </c>
      <c r="G77" s="267"/>
      <c r="H77" s="267"/>
      <c r="I77" s="267"/>
      <c r="J77" s="267"/>
      <c r="K77" s="267"/>
      <c r="L77" s="267"/>
      <c r="M77" s="267"/>
      <c r="N77" s="267"/>
      <c r="O77" s="267"/>
      <c r="P77" s="267"/>
      <c r="R77" s="185"/>
    </row>
    <row r="78" spans="2:18" ht="30.75" customHeight="1" x14ac:dyDescent="0.3">
      <c r="B78" s="11"/>
      <c r="C78" s="18" t="s">
        <v>82</v>
      </c>
      <c r="F78" s="321" t="str">
        <f>F7</f>
        <v>SO 07 - Instalace FVE 7 o výkonu 75,48 kWp na střeše budovy "101 - Elektrodílna"</v>
      </c>
      <c r="G78" s="270"/>
      <c r="H78" s="270"/>
      <c r="I78" s="270"/>
      <c r="J78" s="270"/>
      <c r="K78" s="270"/>
      <c r="L78" s="270"/>
      <c r="M78" s="270"/>
      <c r="N78" s="270"/>
      <c r="O78" s="270"/>
      <c r="P78" s="270"/>
      <c r="R78" s="12"/>
    </row>
    <row r="79" spans="2:18" s="209" customFormat="1" ht="37.5" customHeight="1" x14ac:dyDescent="0.3">
      <c r="B79" s="184"/>
      <c r="C79" s="51" t="s">
        <v>83</v>
      </c>
      <c r="F79" s="292" t="str">
        <f>F8</f>
        <v>SO 07 - Instalace FVE 7 o výkonu 75,48 kWp na střeše budovy "101 - Elektrodílna"</v>
      </c>
      <c r="G79" s="267"/>
      <c r="H79" s="267"/>
      <c r="I79" s="267"/>
      <c r="J79" s="267"/>
      <c r="K79" s="267"/>
      <c r="L79" s="267"/>
      <c r="M79" s="267"/>
      <c r="N79" s="267"/>
      <c r="O79" s="267"/>
      <c r="P79" s="267"/>
      <c r="R79" s="185"/>
    </row>
    <row r="80" spans="2:18" s="209" customFormat="1" ht="7.5" customHeight="1" x14ac:dyDescent="0.3">
      <c r="B80" s="184"/>
      <c r="R80" s="185"/>
    </row>
    <row r="81" spans="2:47" s="209" customFormat="1" ht="18.75" customHeight="1" x14ac:dyDescent="0.3">
      <c r="B81" s="184"/>
      <c r="C81" s="18" t="s">
        <v>15</v>
      </c>
      <c r="F81" s="208" t="str">
        <f>$F$10</f>
        <v>Areál skladu ČEPRO, a.s. - Hněvice 62, 411 08 Štětí, Hněvice</v>
      </c>
      <c r="L81" s="18" t="s">
        <v>16</v>
      </c>
      <c r="M81" s="355">
        <f>IF($O$10="","",$O$10)</f>
        <v>44105</v>
      </c>
      <c r="N81" s="267"/>
      <c r="O81" s="267"/>
      <c r="P81" s="267"/>
      <c r="R81" s="185"/>
    </row>
    <row r="82" spans="2:47" s="209" customFormat="1" ht="7.5" customHeight="1" x14ac:dyDescent="0.3">
      <c r="B82" s="184"/>
      <c r="R82" s="185"/>
    </row>
    <row r="83" spans="2:47" s="209" customFormat="1" ht="15.75" customHeight="1" x14ac:dyDescent="0.3">
      <c r="B83" s="184"/>
      <c r="C83" s="18" t="s">
        <v>17</v>
      </c>
      <c r="F83" s="208" t="str">
        <f>$E$13</f>
        <v>ČEPRO, a.s., Dělnická 213/12, Holešovice, 170 00 Praha 7</v>
      </c>
      <c r="L83" s="18" t="s">
        <v>22</v>
      </c>
      <c r="M83" s="287" t="str">
        <f>$E$19</f>
        <v>YOUNG4ENERGY s.r.o.</v>
      </c>
      <c r="N83" s="267"/>
      <c r="O83" s="267"/>
      <c r="P83" s="267"/>
      <c r="Q83" s="267"/>
      <c r="R83" s="185"/>
    </row>
    <row r="84" spans="2:47" s="209" customFormat="1" ht="15" customHeight="1" x14ac:dyDescent="0.3">
      <c r="B84" s="184"/>
      <c r="C84" s="18" t="s">
        <v>20</v>
      </c>
      <c r="F84" s="208" t="str">
        <f>IF($E$16="","",$E$16)</f>
        <v>Vyplň údaj</v>
      </c>
      <c r="L84" s="18" t="s">
        <v>23</v>
      </c>
      <c r="M84" s="287" t="str">
        <f>$E$22</f>
        <v>YOUNG4ENERGY s.r.o.</v>
      </c>
      <c r="N84" s="267"/>
      <c r="O84" s="267"/>
      <c r="P84" s="267"/>
      <c r="Q84" s="267"/>
      <c r="R84" s="185"/>
    </row>
    <row r="85" spans="2:47" s="209" customFormat="1" ht="11.25" customHeight="1" x14ac:dyDescent="0.3">
      <c r="B85" s="184"/>
      <c r="R85" s="185"/>
    </row>
    <row r="86" spans="2:47" s="209" customFormat="1" ht="30" customHeight="1" x14ac:dyDescent="0.3">
      <c r="B86" s="184"/>
      <c r="C86" s="330" t="s">
        <v>86</v>
      </c>
      <c r="D86" s="257"/>
      <c r="E86" s="257"/>
      <c r="F86" s="257"/>
      <c r="G86" s="257"/>
      <c r="H86" s="210"/>
      <c r="I86" s="210"/>
      <c r="J86" s="210"/>
      <c r="K86" s="210"/>
      <c r="L86" s="210"/>
      <c r="M86" s="210"/>
      <c r="N86" s="330" t="s">
        <v>87</v>
      </c>
      <c r="O86" s="267"/>
      <c r="P86" s="267"/>
      <c r="Q86" s="267"/>
      <c r="R86" s="185"/>
    </row>
    <row r="87" spans="2:47" s="209" customFormat="1" ht="11.25" customHeight="1" x14ac:dyDescent="0.3">
      <c r="B87" s="184"/>
      <c r="R87" s="185"/>
    </row>
    <row r="88" spans="2:47" s="209" customFormat="1" ht="30" customHeight="1" x14ac:dyDescent="0.3">
      <c r="B88" s="184"/>
      <c r="C88" s="206" t="s">
        <v>88</v>
      </c>
      <c r="N88" s="271">
        <f>ROUND($N$112,2)</f>
        <v>0</v>
      </c>
      <c r="O88" s="267"/>
      <c r="P88" s="267"/>
      <c r="Q88" s="267"/>
      <c r="R88" s="185"/>
      <c r="AU88" s="209" t="s">
        <v>89</v>
      </c>
    </row>
    <row r="89" spans="2:47" s="64" customFormat="1" ht="25.5" customHeight="1" x14ac:dyDescent="0.35">
      <c r="B89" s="99"/>
      <c r="D89" s="113" t="str">
        <f>D113</f>
        <v>Instalace FVE 7</v>
      </c>
      <c r="N89" s="326">
        <f>ROUND($N$113,2)</f>
        <v>0</v>
      </c>
      <c r="O89" s="327"/>
      <c r="P89" s="327"/>
      <c r="Q89" s="327"/>
      <c r="R89" s="100"/>
    </row>
    <row r="90" spans="2:47" s="76" customFormat="1" ht="21" customHeight="1" x14ac:dyDescent="0.35">
      <c r="B90" s="101"/>
      <c r="D90" s="113" t="s">
        <v>127</v>
      </c>
      <c r="E90" s="64"/>
      <c r="F90" s="64"/>
      <c r="G90" s="64"/>
      <c r="H90" s="64"/>
      <c r="I90" s="64"/>
      <c r="J90" s="64"/>
      <c r="K90" s="64"/>
      <c r="L90" s="64"/>
      <c r="M90" s="64"/>
      <c r="N90" s="326">
        <f>ROUND($N$124,2)</f>
        <v>0</v>
      </c>
      <c r="O90" s="327"/>
      <c r="P90" s="327"/>
      <c r="Q90" s="327"/>
      <c r="R90" s="102"/>
    </row>
    <row r="91" spans="2:47" s="76" customFormat="1" ht="21" customHeight="1" x14ac:dyDescent="0.35">
      <c r="B91" s="101"/>
      <c r="D91" s="113" t="str">
        <f>D148</f>
        <v>Ostatní materiál</v>
      </c>
      <c r="E91" s="64"/>
      <c r="F91" s="64"/>
      <c r="G91" s="64"/>
      <c r="H91" s="64"/>
      <c r="I91" s="64"/>
      <c r="J91" s="64"/>
      <c r="K91" s="64"/>
      <c r="L91" s="64"/>
      <c r="M91" s="64"/>
      <c r="N91" s="326">
        <f>ROUND($N$148,2)</f>
        <v>0</v>
      </c>
      <c r="O91" s="327"/>
      <c r="P91" s="327"/>
      <c r="Q91" s="327"/>
      <c r="R91" s="102"/>
    </row>
    <row r="92" spans="2:47" s="76" customFormat="1" ht="21" customHeight="1" x14ac:dyDescent="0.35">
      <c r="B92" s="101"/>
      <c r="D92" s="113" t="s">
        <v>430</v>
      </c>
      <c r="E92" s="64"/>
      <c r="F92" s="64"/>
      <c r="G92" s="64"/>
      <c r="H92" s="64"/>
      <c r="I92" s="64"/>
      <c r="J92" s="64"/>
      <c r="K92" s="64"/>
      <c r="L92" s="64"/>
      <c r="M92" s="64"/>
      <c r="N92" s="326">
        <f>ROUND($N$169,2)</f>
        <v>0</v>
      </c>
      <c r="O92" s="327"/>
      <c r="P92" s="327"/>
      <c r="Q92" s="327"/>
      <c r="R92" s="102"/>
    </row>
    <row r="93" spans="2:47" s="209" customFormat="1" ht="14.25" customHeight="1" x14ac:dyDescent="0.3">
      <c r="B93" s="184"/>
      <c r="R93" s="185"/>
    </row>
    <row r="94" spans="2:47" s="209" customFormat="1" ht="30" customHeight="1" x14ac:dyDescent="0.3">
      <c r="B94" s="184"/>
      <c r="C94" s="94" t="s">
        <v>142</v>
      </c>
      <c r="D94" s="210"/>
      <c r="E94" s="210"/>
      <c r="F94" s="210"/>
      <c r="G94" s="210"/>
      <c r="H94" s="210"/>
      <c r="I94" s="210"/>
      <c r="J94" s="210"/>
      <c r="K94" s="210"/>
      <c r="L94" s="256">
        <f>ROUND(SUM($N$89:$Q$92),2)</f>
        <v>0</v>
      </c>
      <c r="M94" s="257"/>
      <c r="N94" s="257"/>
      <c r="O94" s="257"/>
      <c r="P94" s="257"/>
      <c r="Q94" s="257"/>
      <c r="R94" s="185"/>
    </row>
    <row r="95" spans="2:47" s="209" customFormat="1" ht="7.5" customHeight="1" x14ac:dyDescent="0.3">
      <c r="B95" s="43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5"/>
    </row>
    <row r="99" spans="2:63" s="209" customFormat="1" ht="7.5" customHeight="1" x14ac:dyDescent="0.3">
      <c r="B99" s="46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8"/>
    </row>
    <row r="100" spans="2:63" s="209" customFormat="1" ht="37.5" customHeight="1" x14ac:dyDescent="0.3">
      <c r="B100" s="184"/>
      <c r="C100" s="291" t="s">
        <v>90</v>
      </c>
      <c r="D100" s="267"/>
      <c r="E100" s="267"/>
      <c r="F100" s="267"/>
      <c r="G100" s="267"/>
      <c r="H100" s="267"/>
      <c r="I100" s="267"/>
      <c r="J100" s="267"/>
      <c r="K100" s="267"/>
      <c r="L100" s="267"/>
      <c r="M100" s="267"/>
      <c r="N100" s="267"/>
      <c r="O100" s="267"/>
      <c r="P100" s="267"/>
      <c r="Q100" s="267"/>
      <c r="R100" s="185"/>
    </row>
    <row r="101" spans="2:63" s="209" customFormat="1" ht="7.5" customHeight="1" x14ac:dyDescent="0.3">
      <c r="B101" s="184"/>
      <c r="R101" s="185"/>
    </row>
    <row r="102" spans="2:63" s="209" customFormat="1" ht="30.75" customHeight="1" x14ac:dyDescent="0.3">
      <c r="B102" s="184"/>
      <c r="C102" s="18" t="s">
        <v>12</v>
      </c>
      <c r="F102" s="321" t="str">
        <f>$F$6</f>
        <v>Instalace FVE pro vlastní spotřebu elektřiny ve společnosti ČEPRO, a.s. v areálu Hněvice</v>
      </c>
      <c r="G102" s="267"/>
      <c r="H102" s="267"/>
      <c r="I102" s="267"/>
      <c r="J102" s="267"/>
      <c r="K102" s="267"/>
      <c r="L102" s="267"/>
      <c r="M102" s="267"/>
      <c r="N102" s="267"/>
      <c r="O102" s="267"/>
      <c r="P102" s="267"/>
      <c r="R102" s="185"/>
    </row>
    <row r="103" spans="2:63" ht="30.75" customHeight="1" x14ac:dyDescent="0.3">
      <c r="B103" s="11"/>
      <c r="C103" s="18" t="s">
        <v>82</v>
      </c>
      <c r="F103" s="321" t="str">
        <f>F7</f>
        <v>SO 07 - Instalace FVE 7 o výkonu 75,48 kWp na střeše budovy "101 - Elektrodílna"</v>
      </c>
      <c r="G103" s="270"/>
      <c r="H103" s="270"/>
      <c r="I103" s="270"/>
      <c r="J103" s="270"/>
      <c r="K103" s="270"/>
      <c r="L103" s="270"/>
      <c r="M103" s="270"/>
      <c r="N103" s="270"/>
      <c r="O103" s="270"/>
      <c r="P103" s="270"/>
      <c r="R103" s="12"/>
    </row>
    <row r="104" spans="2:63" s="209" customFormat="1" ht="37.5" customHeight="1" x14ac:dyDescent="0.3">
      <c r="B104" s="184"/>
      <c r="C104" s="51" t="s">
        <v>83</v>
      </c>
      <c r="F104" s="292" t="str">
        <f>F8</f>
        <v>SO 07 - Instalace FVE 7 o výkonu 75,48 kWp na střeše budovy "101 - Elektrodílna"</v>
      </c>
      <c r="G104" s="267"/>
      <c r="H104" s="267"/>
      <c r="I104" s="267"/>
      <c r="J104" s="267"/>
      <c r="K104" s="267"/>
      <c r="L104" s="267"/>
      <c r="M104" s="267"/>
      <c r="N104" s="267"/>
      <c r="O104" s="267"/>
      <c r="P104" s="267"/>
      <c r="R104" s="185"/>
    </row>
    <row r="105" spans="2:63" s="209" customFormat="1" ht="7.5" customHeight="1" x14ac:dyDescent="0.3">
      <c r="B105" s="184"/>
      <c r="R105" s="185"/>
    </row>
    <row r="106" spans="2:63" s="209" customFormat="1" ht="18.75" customHeight="1" x14ac:dyDescent="0.3">
      <c r="B106" s="184"/>
      <c r="C106" s="18" t="s">
        <v>15</v>
      </c>
      <c r="F106" s="208" t="str">
        <f>$F$10</f>
        <v>Areál skladu ČEPRO, a.s. - Hněvice 62, 411 08 Štětí, Hněvice</v>
      </c>
      <c r="L106" s="18" t="s">
        <v>16</v>
      </c>
      <c r="M106" s="293">
        <f>IF($O$10="","",$O$10)</f>
        <v>44105</v>
      </c>
      <c r="N106" s="267"/>
      <c r="O106" s="267"/>
      <c r="P106" s="267"/>
      <c r="R106" s="185"/>
    </row>
    <row r="107" spans="2:63" s="209" customFormat="1" ht="7.5" customHeight="1" x14ac:dyDescent="0.3">
      <c r="B107" s="184"/>
      <c r="R107" s="185"/>
    </row>
    <row r="108" spans="2:63" s="209" customFormat="1" ht="15.75" customHeight="1" x14ac:dyDescent="0.3">
      <c r="B108" s="184"/>
      <c r="C108" s="18" t="s">
        <v>17</v>
      </c>
      <c r="F108" s="208" t="str">
        <f>$E$13</f>
        <v>ČEPRO, a.s., Dělnická 213/12, Holešovice, 170 00 Praha 7</v>
      </c>
      <c r="L108" s="18" t="s">
        <v>22</v>
      </c>
      <c r="M108" s="287" t="str">
        <f>$E$19</f>
        <v>YOUNG4ENERGY s.r.o.</v>
      </c>
      <c r="N108" s="267"/>
      <c r="O108" s="267"/>
      <c r="P108" s="267"/>
      <c r="Q108" s="267"/>
      <c r="R108" s="185"/>
    </row>
    <row r="109" spans="2:63" s="209" customFormat="1" ht="15" customHeight="1" x14ac:dyDescent="0.3">
      <c r="B109" s="184"/>
      <c r="C109" s="18" t="s">
        <v>20</v>
      </c>
      <c r="F109" s="208" t="str">
        <f>IF($E$16="","",$E$16)</f>
        <v>Vyplň údaj</v>
      </c>
      <c r="L109" s="18" t="s">
        <v>23</v>
      </c>
      <c r="M109" s="287" t="str">
        <f>$E$22</f>
        <v>YOUNG4ENERGY s.r.o.</v>
      </c>
      <c r="N109" s="267"/>
      <c r="O109" s="267"/>
      <c r="P109" s="267"/>
      <c r="Q109" s="267"/>
      <c r="R109" s="185"/>
    </row>
    <row r="110" spans="2:63" s="209" customFormat="1" ht="11.25" customHeight="1" x14ac:dyDescent="0.3">
      <c r="B110" s="184"/>
      <c r="R110" s="185"/>
    </row>
    <row r="111" spans="2:63" s="107" customFormat="1" ht="30" customHeight="1" x14ac:dyDescent="0.3">
      <c r="B111" s="103"/>
      <c r="C111" s="104" t="s">
        <v>91</v>
      </c>
      <c r="D111" s="213" t="s">
        <v>92</v>
      </c>
      <c r="E111" s="213" t="s">
        <v>45</v>
      </c>
      <c r="F111" s="323" t="s">
        <v>93</v>
      </c>
      <c r="G111" s="324"/>
      <c r="H111" s="324"/>
      <c r="I111" s="324"/>
      <c r="J111" s="213" t="s">
        <v>94</v>
      </c>
      <c r="K111" s="213" t="s">
        <v>95</v>
      </c>
      <c r="L111" s="323" t="s">
        <v>96</v>
      </c>
      <c r="M111" s="324"/>
      <c r="N111" s="323" t="s">
        <v>97</v>
      </c>
      <c r="O111" s="324"/>
      <c r="P111" s="324"/>
      <c r="Q111" s="325"/>
      <c r="R111" s="106"/>
      <c r="T111" s="55" t="s">
        <v>98</v>
      </c>
      <c r="U111" s="56" t="s">
        <v>27</v>
      </c>
      <c r="V111" s="56" t="s">
        <v>99</v>
      </c>
      <c r="W111" s="56" t="s">
        <v>100</v>
      </c>
      <c r="X111" s="56" t="s">
        <v>101</v>
      </c>
      <c r="Y111" s="56" t="s">
        <v>102</v>
      </c>
      <c r="Z111" s="56" t="s">
        <v>103</v>
      </c>
      <c r="AA111" s="57" t="s">
        <v>104</v>
      </c>
    </row>
    <row r="112" spans="2:63" s="209" customFormat="1" ht="30" customHeight="1" x14ac:dyDescent="0.3">
      <c r="B112" s="184"/>
      <c r="C112" s="206" t="s">
        <v>84</v>
      </c>
      <c r="N112" s="271">
        <f>N113+N148+N124+N169</f>
        <v>0</v>
      </c>
      <c r="O112" s="267"/>
      <c r="P112" s="267"/>
      <c r="Q112" s="267"/>
      <c r="R112" s="185"/>
      <c r="T112" s="58"/>
      <c r="U112" s="35"/>
      <c r="V112" s="35"/>
      <c r="W112" s="108" t="e">
        <f>$W$113+#REF!+#REF!</f>
        <v>#REF!</v>
      </c>
      <c r="X112" s="35"/>
      <c r="Y112" s="108" t="e">
        <f>$Y$113+#REF!+#REF!</f>
        <v>#REF!</v>
      </c>
      <c r="Z112" s="35"/>
      <c r="AA112" s="109" t="e">
        <f>$AA$113+#REF!+#REF!</f>
        <v>#REF!</v>
      </c>
      <c r="AT112" s="209" t="s">
        <v>62</v>
      </c>
      <c r="AU112" s="209" t="s">
        <v>89</v>
      </c>
      <c r="BK112" s="110" t="e">
        <f>$BK$113+#REF!+#REF!</f>
        <v>#REF!</v>
      </c>
    </row>
    <row r="113" spans="2:64" s="141" customFormat="1" ht="24.95" customHeight="1" x14ac:dyDescent="0.35">
      <c r="B113" s="140"/>
      <c r="D113" s="113" t="s">
        <v>445</v>
      </c>
      <c r="E113" s="113"/>
      <c r="F113" s="113"/>
      <c r="G113" s="113"/>
      <c r="H113" s="113"/>
      <c r="I113" s="113"/>
      <c r="J113" s="113"/>
      <c r="K113" s="113"/>
      <c r="L113" s="113"/>
      <c r="M113" s="113"/>
      <c r="N113" s="305">
        <f>N114</f>
        <v>0</v>
      </c>
      <c r="O113" s="302"/>
      <c r="P113" s="302"/>
      <c r="Q113" s="302"/>
      <c r="R113" s="142"/>
      <c r="T113" s="143"/>
      <c r="W113" s="144" t="e">
        <f>$W$114+#REF!+$W$125+#REF!+#REF!+#REF!</f>
        <v>#REF!</v>
      </c>
      <c r="Y113" s="144" t="e">
        <f>$Y$114+#REF!+$Y$125+#REF!+#REF!+#REF!</f>
        <v>#REF!</v>
      </c>
      <c r="AA113" s="145" t="e">
        <f>$AA$114+#REF!+$AA$125+#REF!+#REF!+#REF!</f>
        <v>#REF!</v>
      </c>
      <c r="AR113" s="212" t="s">
        <v>70</v>
      </c>
      <c r="AT113" s="212" t="s">
        <v>62</v>
      </c>
      <c r="AU113" s="212" t="s">
        <v>63</v>
      </c>
      <c r="AY113" s="212" t="s">
        <v>105</v>
      </c>
      <c r="BK113" s="146" t="e">
        <f>$BK$114+#REF!+$BK$125+#REF!+#REF!+#REF!</f>
        <v>#REF!</v>
      </c>
    </row>
    <row r="114" spans="2:64" s="141" customFormat="1" ht="20.100000000000001" customHeight="1" x14ac:dyDescent="0.3">
      <c r="B114" s="140"/>
      <c r="D114" s="138" t="s">
        <v>166</v>
      </c>
      <c r="E114" s="138"/>
      <c r="F114" s="138"/>
      <c r="G114" s="138"/>
      <c r="H114" s="138"/>
      <c r="I114" s="138"/>
      <c r="J114" s="138"/>
      <c r="K114" s="138"/>
      <c r="L114" s="138"/>
      <c r="M114" s="138"/>
      <c r="N114" s="301">
        <f>SUM(N115:Q123)</f>
        <v>0</v>
      </c>
      <c r="O114" s="302"/>
      <c r="P114" s="302"/>
      <c r="Q114" s="302"/>
      <c r="R114" s="142"/>
      <c r="T114" s="143"/>
      <c r="W114" s="144">
        <f>SUM($W$115:$W$123)</f>
        <v>332.03300000000002</v>
      </c>
      <c r="Y114" s="144">
        <f>SUM($Y$115:$Y$123)</f>
        <v>0.22698000000000002</v>
      </c>
      <c r="AA114" s="145">
        <f>SUM($AA$115:$AA$123)</f>
        <v>0</v>
      </c>
      <c r="AR114" s="212" t="s">
        <v>70</v>
      </c>
      <c r="AT114" s="212" t="s">
        <v>62</v>
      </c>
      <c r="AU114" s="212" t="s">
        <v>68</v>
      </c>
      <c r="AY114" s="212" t="s">
        <v>105</v>
      </c>
      <c r="BK114" s="146">
        <f>SUM($BK$115:$BK$123)</f>
        <v>0</v>
      </c>
    </row>
    <row r="115" spans="2:64" s="209" customFormat="1" ht="20.100000000000001" customHeight="1" x14ac:dyDescent="0.3">
      <c r="B115" s="184"/>
      <c r="C115" s="188">
        <v>1</v>
      </c>
      <c r="D115" s="193"/>
      <c r="E115" s="199"/>
      <c r="F115" s="310" t="s">
        <v>120</v>
      </c>
      <c r="G115" s="311" t="s">
        <v>120</v>
      </c>
      <c r="H115" s="311" t="s">
        <v>120</v>
      </c>
      <c r="I115" s="312" t="s">
        <v>120</v>
      </c>
      <c r="J115" s="122" t="s">
        <v>112</v>
      </c>
      <c r="K115" s="189">
        <v>222</v>
      </c>
      <c r="L115" s="315">
        <v>0</v>
      </c>
      <c r="M115" s="316"/>
      <c r="N115" s="303">
        <f>ROUND(K115*L115,2)</f>
        <v>0</v>
      </c>
      <c r="O115" s="304"/>
      <c r="P115" s="304"/>
      <c r="Q115" s="304"/>
      <c r="R115" s="185"/>
      <c r="T115" s="124"/>
      <c r="U115" s="186" t="s">
        <v>28</v>
      </c>
      <c r="V115" s="190">
        <v>0.497</v>
      </c>
      <c r="W115" s="190">
        <f>$V$115*$K$115</f>
        <v>110.334</v>
      </c>
      <c r="X115" s="190">
        <v>3.4000000000000002E-4</v>
      </c>
      <c r="Y115" s="190">
        <f>$X$115*$K$115</f>
        <v>7.5480000000000005E-2</v>
      </c>
      <c r="Z115" s="190">
        <v>0</v>
      </c>
      <c r="AA115" s="126">
        <f>$Z$115*$K$115</f>
        <v>0</v>
      </c>
      <c r="AR115" s="209" t="s">
        <v>68</v>
      </c>
      <c r="AT115" s="209" t="s">
        <v>106</v>
      </c>
      <c r="AU115" s="209" t="s">
        <v>70</v>
      </c>
      <c r="AY115" s="209" t="s">
        <v>105</v>
      </c>
      <c r="BE115" s="187">
        <f>IF($U$115="základní",$N$115,0)</f>
        <v>0</v>
      </c>
      <c r="BF115" s="187">
        <f>IF($U$115="snížená",$N$115,0)</f>
        <v>0</v>
      </c>
      <c r="BG115" s="187">
        <f>IF($U$115="zákl. přenesená",$N$115,0)</f>
        <v>0</v>
      </c>
      <c r="BH115" s="187">
        <f>IF($U$115="sníž. přenesená",$N$115,0)</f>
        <v>0</v>
      </c>
      <c r="BI115" s="187">
        <f>IF($U$115="nulová",$N$115,0)</f>
        <v>0</v>
      </c>
      <c r="BJ115" s="209" t="s">
        <v>68</v>
      </c>
      <c r="BK115" s="187">
        <f>ROUND($L$115*$K$115,2)</f>
        <v>0</v>
      </c>
      <c r="BL115" s="209" t="s">
        <v>68</v>
      </c>
    </row>
    <row r="116" spans="2:64" s="209" customFormat="1" ht="45" customHeight="1" x14ac:dyDescent="0.3">
      <c r="B116" s="184"/>
      <c r="C116" s="188">
        <f t="shared" ref="C116:C123" si="0">C115+1</f>
        <v>2</v>
      </c>
      <c r="D116" s="131"/>
      <c r="E116" s="199"/>
      <c r="F116" s="310" t="s">
        <v>385</v>
      </c>
      <c r="G116" s="311" t="s">
        <v>146</v>
      </c>
      <c r="H116" s="311" t="s">
        <v>146</v>
      </c>
      <c r="I116" s="312" t="s">
        <v>146</v>
      </c>
      <c r="J116" s="192" t="s">
        <v>112</v>
      </c>
      <c r="K116" s="189">
        <v>222</v>
      </c>
      <c r="L116" s="315">
        <v>0</v>
      </c>
      <c r="M116" s="316"/>
      <c r="N116" s="303">
        <f t="shared" ref="N116:N123" si="1">ROUND(K116*L116,2)</f>
        <v>0</v>
      </c>
      <c r="O116" s="304"/>
      <c r="P116" s="304"/>
      <c r="Q116" s="304"/>
      <c r="R116" s="185"/>
      <c r="T116" s="124"/>
      <c r="U116" s="186" t="s">
        <v>28</v>
      </c>
      <c r="V116" s="190">
        <v>0.497</v>
      </c>
      <c r="W116" s="190">
        <f>$V$116*$K$116</f>
        <v>110.334</v>
      </c>
      <c r="X116" s="190">
        <v>3.4000000000000002E-4</v>
      </c>
      <c r="Y116" s="190">
        <f>$X$116*$K$116</f>
        <v>7.5480000000000005E-2</v>
      </c>
      <c r="Z116" s="190">
        <v>0</v>
      </c>
      <c r="AA116" s="126">
        <f>$Z$116*$K$116</f>
        <v>0</v>
      </c>
      <c r="AR116" s="209" t="s">
        <v>68</v>
      </c>
      <c r="AT116" s="209" t="s">
        <v>106</v>
      </c>
      <c r="AU116" s="209" t="s">
        <v>70</v>
      </c>
      <c r="AY116" s="209" t="s">
        <v>105</v>
      </c>
      <c r="BE116" s="187">
        <f>IF($U$116="základní",$N$116,0)</f>
        <v>0</v>
      </c>
      <c r="BF116" s="187">
        <f>IF($U$116="snížená",$N$116,0)</f>
        <v>0</v>
      </c>
      <c r="BG116" s="187">
        <f>IF($U$116="zákl. přenesená",$N$116,0)</f>
        <v>0</v>
      </c>
      <c r="BH116" s="187">
        <f>IF($U$116="sníž. přenesená",$N$116,0)</f>
        <v>0</v>
      </c>
      <c r="BI116" s="187">
        <f>IF($U$116="nulová",$N$116,0)</f>
        <v>0</v>
      </c>
      <c r="BJ116" s="209" t="s">
        <v>68</v>
      </c>
      <c r="BK116" s="187">
        <f>ROUND($L$116*$K$116,2)</f>
        <v>0</v>
      </c>
      <c r="BL116" s="209" t="s">
        <v>68</v>
      </c>
    </row>
    <row r="117" spans="2:64" s="209" customFormat="1" ht="30" customHeight="1" x14ac:dyDescent="0.3">
      <c r="B117" s="184"/>
      <c r="C117" s="188">
        <f t="shared" si="0"/>
        <v>3</v>
      </c>
      <c r="D117" s="188"/>
      <c r="E117" s="199"/>
      <c r="F117" s="310" t="s">
        <v>248</v>
      </c>
      <c r="G117" s="311" t="s">
        <v>121</v>
      </c>
      <c r="H117" s="311" t="s">
        <v>121</v>
      </c>
      <c r="I117" s="312" t="s">
        <v>121</v>
      </c>
      <c r="J117" s="192" t="s">
        <v>112</v>
      </c>
      <c r="K117" s="189">
        <v>222</v>
      </c>
      <c r="L117" s="315">
        <v>0</v>
      </c>
      <c r="M117" s="316"/>
      <c r="N117" s="303">
        <f t="shared" si="1"/>
        <v>0</v>
      </c>
      <c r="O117" s="304"/>
      <c r="P117" s="304"/>
      <c r="Q117" s="304"/>
      <c r="R117" s="185"/>
      <c r="T117" s="124"/>
      <c r="U117" s="186" t="s">
        <v>28</v>
      </c>
      <c r="V117" s="190">
        <v>0.497</v>
      </c>
      <c r="W117" s="190">
        <f>$V$117*$K$117</f>
        <v>110.334</v>
      </c>
      <c r="X117" s="190">
        <v>3.4000000000000002E-4</v>
      </c>
      <c r="Y117" s="190">
        <f>$X$117*$K$117</f>
        <v>7.5480000000000005E-2</v>
      </c>
      <c r="Z117" s="190">
        <v>0</v>
      </c>
      <c r="AA117" s="126">
        <f>$Z$117*$K$117</f>
        <v>0</v>
      </c>
      <c r="AR117" s="209" t="s">
        <v>68</v>
      </c>
      <c r="AT117" s="209" t="s">
        <v>106</v>
      </c>
      <c r="AU117" s="209" t="s">
        <v>70</v>
      </c>
      <c r="AY117" s="209" t="s">
        <v>105</v>
      </c>
      <c r="BE117" s="187">
        <f>IF($U$117="základní",$N$117,0)</f>
        <v>0</v>
      </c>
      <c r="BF117" s="187">
        <f>IF($U$117="snížená",$N$117,0)</f>
        <v>0</v>
      </c>
      <c r="BG117" s="187">
        <f>IF($U$117="zákl. přenesená",$N$117,0)</f>
        <v>0</v>
      </c>
      <c r="BH117" s="187">
        <f>IF($U$117="sníž. přenesená",$N$117,0)</f>
        <v>0</v>
      </c>
      <c r="BI117" s="187">
        <f>IF($U$117="nulová",$N$117,0)</f>
        <v>0</v>
      </c>
      <c r="BJ117" s="209" t="s">
        <v>68</v>
      </c>
      <c r="BK117" s="187">
        <f>ROUND($L$117*$K$117,2)</f>
        <v>0</v>
      </c>
      <c r="BL117" s="209" t="s">
        <v>68</v>
      </c>
    </row>
    <row r="118" spans="2:64" s="209" customFormat="1" ht="30" customHeight="1" x14ac:dyDescent="0.3">
      <c r="B118" s="184"/>
      <c r="C118" s="188">
        <f t="shared" si="0"/>
        <v>4</v>
      </c>
      <c r="D118" s="188"/>
      <c r="E118" s="199"/>
      <c r="F118" s="310" t="s">
        <v>249</v>
      </c>
      <c r="G118" s="311" t="s">
        <v>122</v>
      </c>
      <c r="H118" s="311" t="s">
        <v>122</v>
      </c>
      <c r="I118" s="312" t="s">
        <v>122</v>
      </c>
      <c r="J118" s="192" t="s">
        <v>109</v>
      </c>
      <c r="K118" s="189">
        <v>1</v>
      </c>
      <c r="L118" s="315">
        <v>0</v>
      </c>
      <c r="M118" s="316"/>
      <c r="N118" s="303">
        <f t="shared" si="1"/>
        <v>0</v>
      </c>
      <c r="O118" s="304"/>
      <c r="P118" s="304"/>
      <c r="Q118" s="304"/>
      <c r="R118" s="185"/>
      <c r="T118" s="124"/>
      <c r="U118" s="186" t="s">
        <v>28</v>
      </c>
      <c r="V118" s="190">
        <v>0.497</v>
      </c>
      <c r="W118" s="190">
        <f>$V$118*$K$118</f>
        <v>0.497</v>
      </c>
      <c r="X118" s="190">
        <v>3.4000000000000002E-4</v>
      </c>
      <c r="Y118" s="190">
        <f>$X$118*$K$118</f>
        <v>3.4000000000000002E-4</v>
      </c>
      <c r="Z118" s="190">
        <v>0</v>
      </c>
      <c r="AA118" s="126">
        <f>$Z$118*$K$118</f>
        <v>0</v>
      </c>
      <c r="AR118" s="209" t="s">
        <v>68</v>
      </c>
      <c r="AT118" s="209" t="s">
        <v>106</v>
      </c>
      <c r="AU118" s="209" t="s">
        <v>70</v>
      </c>
      <c r="AY118" s="209" t="s">
        <v>105</v>
      </c>
      <c r="BE118" s="187">
        <f>IF($U$118="základní",$N$118,0)</f>
        <v>0</v>
      </c>
      <c r="BF118" s="187">
        <f>IF($U$118="snížená",$N$118,0)</f>
        <v>0</v>
      </c>
      <c r="BG118" s="187">
        <f>IF($U$118="zákl. přenesená",$N$118,0)</f>
        <v>0</v>
      </c>
      <c r="BH118" s="187">
        <f>IF($U$118="sníž. přenesená",$N$118,0)</f>
        <v>0</v>
      </c>
      <c r="BI118" s="187">
        <f>IF($U$118="nulová",$N$118,0)</f>
        <v>0</v>
      </c>
      <c r="BJ118" s="209" t="s">
        <v>68</v>
      </c>
      <c r="BK118" s="187">
        <f>ROUND($L$118*$K$118,2)</f>
        <v>0</v>
      </c>
      <c r="BL118" s="209" t="s">
        <v>68</v>
      </c>
    </row>
    <row r="119" spans="2:64" s="209" customFormat="1" ht="60" customHeight="1" x14ac:dyDescent="0.3">
      <c r="B119" s="184"/>
      <c r="C119" s="188">
        <f t="shared" si="0"/>
        <v>5</v>
      </c>
      <c r="D119" s="188"/>
      <c r="E119" s="199"/>
      <c r="F119" s="310" t="s">
        <v>315</v>
      </c>
      <c r="G119" s="311" t="s">
        <v>147</v>
      </c>
      <c r="H119" s="311" t="s">
        <v>147</v>
      </c>
      <c r="I119" s="312" t="s">
        <v>147</v>
      </c>
      <c r="J119" s="192" t="s">
        <v>112</v>
      </c>
      <c r="K119" s="189">
        <v>2</v>
      </c>
      <c r="L119" s="308">
        <v>0</v>
      </c>
      <c r="M119" s="309"/>
      <c r="N119" s="303">
        <f t="shared" si="1"/>
        <v>0</v>
      </c>
      <c r="O119" s="304"/>
      <c r="P119" s="304"/>
      <c r="Q119" s="304"/>
      <c r="R119" s="185"/>
      <c r="T119" s="124"/>
      <c r="U119" s="186" t="s">
        <v>28</v>
      </c>
      <c r="V119" s="190">
        <v>0.26700000000000002</v>
      </c>
      <c r="W119" s="190">
        <f>$V$120*$K$120</f>
        <v>0.26700000000000002</v>
      </c>
      <c r="X119" s="190">
        <v>1E-4</v>
      </c>
      <c r="Y119" s="190">
        <f>$X$120*$K$120</f>
        <v>1E-4</v>
      </c>
      <c r="Z119" s="190">
        <v>0</v>
      </c>
      <c r="AA119" s="126">
        <f>$Z$120*$K$120</f>
        <v>0</v>
      </c>
      <c r="AR119" s="209" t="s">
        <v>108</v>
      </c>
      <c r="AT119" s="209" t="s">
        <v>106</v>
      </c>
      <c r="AU119" s="209" t="s">
        <v>70</v>
      </c>
      <c r="AY119" s="209" t="s">
        <v>105</v>
      </c>
      <c r="BE119" s="187">
        <f>IF($U$120="základní",$N$120,0)</f>
        <v>0</v>
      </c>
      <c r="BF119" s="187">
        <f>IF($U$120="snížená",$N$120,0)</f>
        <v>0</v>
      </c>
      <c r="BG119" s="187">
        <f>IF($U$120="zákl. přenesená",$N$120,0)</f>
        <v>0</v>
      </c>
      <c r="BH119" s="187">
        <f>IF($U$120="sníž. přenesená",$N$120,0)</f>
        <v>0</v>
      </c>
      <c r="BI119" s="187">
        <f>IF($U$120="nulová",$N$120,0)</f>
        <v>0</v>
      </c>
      <c r="BJ119" s="209" t="s">
        <v>68</v>
      </c>
      <c r="BK119" s="187">
        <f>ROUND($L$120*$K$120,2)</f>
        <v>0</v>
      </c>
      <c r="BL119" s="209" t="s">
        <v>108</v>
      </c>
    </row>
    <row r="120" spans="2:64" s="209" customFormat="1" ht="60" customHeight="1" x14ac:dyDescent="0.3">
      <c r="B120" s="184"/>
      <c r="C120" s="188">
        <f t="shared" si="0"/>
        <v>6</v>
      </c>
      <c r="D120" s="188"/>
      <c r="E120" s="199"/>
      <c r="F120" s="310" t="s">
        <v>340</v>
      </c>
      <c r="G120" s="311" t="s">
        <v>147</v>
      </c>
      <c r="H120" s="311" t="s">
        <v>147</v>
      </c>
      <c r="I120" s="312" t="s">
        <v>147</v>
      </c>
      <c r="J120" s="192" t="s">
        <v>112</v>
      </c>
      <c r="K120" s="189">
        <v>1</v>
      </c>
      <c r="L120" s="308">
        <v>0</v>
      </c>
      <c r="M120" s="309"/>
      <c r="N120" s="303">
        <f t="shared" si="1"/>
        <v>0</v>
      </c>
      <c r="O120" s="304"/>
      <c r="P120" s="304"/>
      <c r="Q120" s="304"/>
      <c r="R120" s="185"/>
      <c r="T120" s="124"/>
      <c r="U120" s="186" t="s">
        <v>28</v>
      </c>
      <c r="V120" s="190">
        <v>0.26700000000000002</v>
      </c>
      <c r="W120" s="190">
        <f>$V$120*$K$120</f>
        <v>0.26700000000000002</v>
      </c>
      <c r="X120" s="190">
        <v>1E-4</v>
      </c>
      <c r="Y120" s="190">
        <f>$X$120*$K$120</f>
        <v>1E-4</v>
      </c>
      <c r="Z120" s="190">
        <v>0</v>
      </c>
      <c r="AA120" s="126">
        <f>$Z$120*$K$120</f>
        <v>0</v>
      </c>
      <c r="AR120" s="209" t="s">
        <v>108</v>
      </c>
      <c r="AT120" s="209" t="s">
        <v>106</v>
      </c>
      <c r="AU120" s="209" t="s">
        <v>70</v>
      </c>
      <c r="AY120" s="209" t="s">
        <v>105</v>
      </c>
      <c r="BE120" s="187">
        <f>IF($U$120="základní",$N$120,0)</f>
        <v>0</v>
      </c>
      <c r="BF120" s="187">
        <f>IF($U$120="snížená",$N$120,0)</f>
        <v>0</v>
      </c>
      <c r="BG120" s="187">
        <f>IF($U$120="zákl. přenesená",$N$120,0)</f>
        <v>0</v>
      </c>
      <c r="BH120" s="187">
        <f>IF($U$120="sníž. přenesená",$N$120,0)</f>
        <v>0</v>
      </c>
      <c r="BI120" s="187">
        <f>IF($U$120="nulová",$N$120,0)</f>
        <v>0</v>
      </c>
      <c r="BJ120" s="209" t="s">
        <v>68</v>
      </c>
      <c r="BK120" s="187">
        <f>ROUND($L$120*$K$120,2)</f>
        <v>0</v>
      </c>
      <c r="BL120" s="209" t="s">
        <v>108</v>
      </c>
    </row>
    <row r="121" spans="2:64" s="209" customFormat="1" ht="84.95" customHeight="1" x14ac:dyDescent="0.3">
      <c r="B121" s="184"/>
      <c r="C121" s="188">
        <f t="shared" si="0"/>
        <v>7</v>
      </c>
      <c r="D121" s="188"/>
      <c r="E121" s="199"/>
      <c r="F121" s="310" t="s">
        <v>386</v>
      </c>
      <c r="G121" s="311" t="s">
        <v>123</v>
      </c>
      <c r="H121" s="311" t="s">
        <v>123</v>
      </c>
      <c r="I121" s="312" t="s">
        <v>123</v>
      </c>
      <c r="J121" s="192" t="s">
        <v>112</v>
      </c>
      <c r="K121" s="189">
        <v>110</v>
      </c>
      <c r="L121" s="338">
        <v>0</v>
      </c>
      <c r="M121" s="316"/>
      <c r="N121" s="303">
        <f t="shared" si="1"/>
        <v>0</v>
      </c>
      <c r="O121" s="304"/>
      <c r="P121" s="304"/>
      <c r="Q121" s="304"/>
      <c r="R121" s="185"/>
      <c r="T121" s="124"/>
      <c r="U121" s="186"/>
      <c r="V121" s="190"/>
      <c r="W121" s="190"/>
      <c r="X121" s="190"/>
      <c r="Y121" s="190"/>
      <c r="Z121" s="190"/>
      <c r="AA121" s="126"/>
      <c r="BE121" s="187"/>
      <c r="BF121" s="187"/>
      <c r="BG121" s="187"/>
      <c r="BH121" s="187"/>
      <c r="BI121" s="187"/>
      <c r="BK121" s="187"/>
    </row>
    <row r="122" spans="2:64" s="209" customFormat="1" ht="20.100000000000001" customHeight="1" x14ac:dyDescent="0.3">
      <c r="B122" s="184"/>
      <c r="C122" s="188">
        <f>C121+1</f>
        <v>8</v>
      </c>
      <c r="D122" s="188"/>
      <c r="E122" s="199"/>
      <c r="F122" s="310" t="s">
        <v>123</v>
      </c>
      <c r="G122" s="311" t="s">
        <v>123</v>
      </c>
      <c r="H122" s="311" t="s">
        <v>123</v>
      </c>
      <c r="I122" s="312" t="s">
        <v>123</v>
      </c>
      <c r="J122" s="192" t="s">
        <v>112</v>
      </c>
      <c r="K122" s="189">
        <v>3</v>
      </c>
      <c r="L122" s="308">
        <v>0</v>
      </c>
      <c r="M122" s="309"/>
      <c r="N122" s="303">
        <f t="shared" si="1"/>
        <v>0</v>
      </c>
      <c r="O122" s="304"/>
      <c r="P122" s="304"/>
      <c r="Q122" s="304"/>
      <c r="R122" s="185"/>
      <c r="T122" s="124"/>
      <c r="U122" s="186"/>
      <c r="V122" s="190"/>
      <c r="W122" s="190"/>
      <c r="X122" s="190"/>
      <c r="Y122" s="190"/>
      <c r="Z122" s="190"/>
      <c r="AA122" s="126"/>
      <c r="BE122" s="187"/>
      <c r="BF122" s="187"/>
      <c r="BG122" s="187"/>
      <c r="BH122" s="187"/>
      <c r="BI122" s="187"/>
      <c r="BK122" s="187"/>
    </row>
    <row r="123" spans="2:64" s="209" customFormat="1" ht="45" customHeight="1" x14ac:dyDescent="0.3">
      <c r="B123" s="184"/>
      <c r="C123" s="188">
        <f t="shared" si="0"/>
        <v>9</v>
      </c>
      <c r="D123" s="188"/>
      <c r="E123" s="199"/>
      <c r="F123" s="310" t="s">
        <v>370</v>
      </c>
      <c r="G123" s="311" t="s">
        <v>124</v>
      </c>
      <c r="H123" s="311" t="s">
        <v>124</v>
      </c>
      <c r="I123" s="312" t="s">
        <v>124</v>
      </c>
      <c r="J123" s="192" t="s">
        <v>109</v>
      </c>
      <c r="K123" s="189">
        <v>1</v>
      </c>
      <c r="L123" s="315">
        <v>0</v>
      </c>
      <c r="M123" s="316"/>
      <c r="N123" s="303">
        <f t="shared" si="1"/>
        <v>0</v>
      </c>
      <c r="O123" s="304"/>
      <c r="P123" s="304"/>
      <c r="Q123" s="304"/>
      <c r="R123" s="185"/>
      <c r="T123" s="124"/>
      <c r="U123" s="186"/>
      <c r="V123" s="190"/>
      <c r="W123" s="190"/>
      <c r="X123" s="190"/>
      <c r="Y123" s="190"/>
      <c r="Z123" s="190"/>
      <c r="AA123" s="126"/>
      <c r="BE123" s="187"/>
      <c r="BF123" s="187"/>
      <c r="BG123" s="187"/>
      <c r="BH123" s="187"/>
      <c r="BI123" s="187"/>
      <c r="BK123" s="187"/>
    </row>
    <row r="124" spans="2:64" s="141" customFormat="1" ht="24.95" customHeight="1" x14ac:dyDescent="0.35">
      <c r="B124" s="140"/>
      <c r="D124" s="113" t="s">
        <v>127</v>
      </c>
      <c r="E124" s="113"/>
      <c r="F124" s="113"/>
      <c r="G124" s="113"/>
      <c r="H124" s="113"/>
      <c r="I124" s="113"/>
      <c r="J124" s="113"/>
      <c r="K124" s="113"/>
      <c r="L124" s="113"/>
      <c r="M124" s="113"/>
      <c r="N124" s="305">
        <f>N125+N130+N137+N139+N145+N133</f>
        <v>0</v>
      </c>
      <c r="O124" s="305"/>
      <c r="P124" s="305"/>
      <c r="Q124" s="305"/>
      <c r="R124" s="142"/>
      <c r="T124" s="143"/>
      <c r="W124" s="144"/>
      <c r="Y124" s="144"/>
      <c r="AA124" s="145"/>
      <c r="AR124" s="212"/>
      <c r="AT124" s="212"/>
      <c r="AU124" s="212"/>
      <c r="AY124" s="212"/>
      <c r="BK124" s="146"/>
    </row>
    <row r="125" spans="2:64" s="141" customFormat="1" ht="20.100000000000001" customHeight="1" x14ac:dyDescent="0.3">
      <c r="B125" s="140"/>
      <c r="D125" s="138" t="s">
        <v>129</v>
      </c>
      <c r="E125" s="138"/>
      <c r="F125" s="138"/>
      <c r="G125" s="138"/>
      <c r="H125" s="138"/>
      <c r="I125" s="138"/>
      <c r="J125" s="138"/>
      <c r="K125" s="138"/>
      <c r="L125" s="138"/>
      <c r="M125" s="138"/>
      <c r="N125" s="301">
        <f>SUM(N126:Q129)</f>
        <v>0</v>
      </c>
      <c r="O125" s="302"/>
      <c r="P125" s="302"/>
      <c r="Q125" s="302"/>
      <c r="R125" s="142"/>
      <c r="T125" s="143"/>
      <c r="W125" s="144" t="e">
        <f>SUM(#REF!)</f>
        <v>#REF!</v>
      </c>
      <c r="Y125" s="144" t="e">
        <f>SUM(#REF!)</f>
        <v>#REF!</v>
      </c>
      <c r="AA125" s="145" t="e">
        <f>SUM(#REF!)</f>
        <v>#REF!</v>
      </c>
      <c r="AR125" s="212" t="s">
        <v>70</v>
      </c>
      <c r="AT125" s="212" t="s">
        <v>62</v>
      </c>
      <c r="AU125" s="212" t="s">
        <v>68</v>
      </c>
      <c r="AY125" s="212" t="s">
        <v>105</v>
      </c>
      <c r="BK125" s="146" t="e">
        <f>SUM(#REF!)</f>
        <v>#REF!</v>
      </c>
    </row>
    <row r="126" spans="2:64" s="209" customFormat="1" ht="30" customHeight="1" x14ac:dyDescent="0.3">
      <c r="B126" s="184"/>
      <c r="C126" s="188">
        <f>C123+1</f>
        <v>10</v>
      </c>
      <c r="D126" s="188"/>
      <c r="E126" s="200"/>
      <c r="F126" s="313" t="s">
        <v>259</v>
      </c>
      <c r="G126" s="314"/>
      <c r="H126" s="314"/>
      <c r="I126" s="314"/>
      <c r="J126" s="192" t="s">
        <v>107</v>
      </c>
      <c r="K126" s="189">
        <v>250</v>
      </c>
      <c r="L126" s="308">
        <v>0</v>
      </c>
      <c r="M126" s="309"/>
      <c r="N126" s="303">
        <f>ROUND(K126*L126,2)</f>
        <v>0</v>
      </c>
      <c r="O126" s="304"/>
      <c r="P126" s="304"/>
      <c r="Q126" s="304"/>
      <c r="R126" s="185"/>
      <c r="T126" s="124"/>
      <c r="U126" s="186"/>
      <c r="V126" s="190"/>
      <c r="W126" s="190"/>
      <c r="X126" s="190"/>
      <c r="Y126" s="190"/>
      <c r="Z126" s="190"/>
      <c r="AA126" s="126"/>
      <c r="BE126" s="187"/>
      <c r="BF126" s="187"/>
      <c r="BG126" s="187"/>
      <c r="BH126" s="187"/>
      <c r="BI126" s="187"/>
      <c r="BK126" s="187"/>
    </row>
    <row r="127" spans="2:64" s="209" customFormat="1" ht="30" customHeight="1" x14ac:dyDescent="0.3">
      <c r="B127" s="184"/>
      <c r="C127" s="188">
        <f>C126+1</f>
        <v>11</v>
      </c>
      <c r="D127" s="188"/>
      <c r="E127" s="200"/>
      <c r="F127" s="313" t="s">
        <v>260</v>
      </c>
      <c r="G127" s="314"/>
      <c r="H127" s="314"/>
      <c r="I127" s="314"/>
      <c r="J127" s="192" t="s">
        <v>107</v>
      </c>
      <c r="K127" s="189">
        <v>175</v>
      </c>
      <c r="L127" s="308">
        <v>0</v>
      </c>
      <c r="M127" s="309"/>
      <c r="N127" s="303">
        <f t="shared" ref="N127:N129" si="2">ROUND(K127*L127,2)</f>
        <v>0</v>
      </c>
      <c r="O127" s="304"/>
      <c r="P127" s="304"/>
      <c r="Q127" s="304"/>
      <c r="R127" s="185"/>
      <c r="T127" s="124"/>
      <c r="U127" s="186"/>
      <c r="V127" s="190"/>
      <c r="W127" s="190"/>
      <c r="X127" s="190"/>
      <c r="Y127" s="190"/>
      <c r="Z127" s="190"/>
      <c r="AA127" s="126"/>
      <c r="BE127" s="187"/>
      <c r="BF127" s="187"/>
      <c r="BG127" s="187"/>
      <c r="BH127" s="187"/>
      <c r="BI127" s="187"/>
      <c r="BK127" s="187"/>
    </row>
    <row r="128" spans="2:64" s="209" customFormat="1" ht="30" customHeight="1" x14ac:dyDescent="0.3">
      <c r="B128" s="184"/>
      <c r="C128" s="188">
        <f>C127+1</f>
        <v>12</v>
      </c>
      <c r="D128" s="131"/>
      <c r="E128" s="200"/>
      <c r="F128" s="313" t="s">
        <v>250</v>
      </c>
      <c r="G128" s="314"/>
      <c r="H128" s="314"/>
      <c r="I128" s="314"/>
      <c r="J128" s="192" t="s">
        <v>112</v>
      </c>
      <c r="K128" s="189">
        <v>28</v>
      </c>
      <c r="L128" s="308">
        <v>0</v>
      </c>
      <c r="M128" s="309"/>
      <c r="N128" s="303">
        <f t="shared" si="2"/>
        <v>0</v>
      </c>
      <c r="O128" s="304"/>
      <c r="P128" s="304"/>
      <c r="Q128" s="304"/>
      <c r="R128" s="185"/>
      <c r="T128" s="124"/>
      <c r="U128" s="186"/>
      <c r="V128" s="190"/>
      <c r="W128" s="190"/>
      <c r="X128" s="190"/>
      <c r="Y128" s="190"/>
      <c r="Z128" s="190"/>
      <c r="AA128" s="126"/>
      <c r="BE128" s="187"/>
      <c r="BF128" s="187"/>
      <c r="BG128" s="187"/>
      <c r="BH128" s="187"/>
      <c r="BI128" s="187"/>
      <c r="BK128" s="187"/>
    </row>
    <row r="129" spans="2:63" s="209" customFormat="1" ht="30" customHeight="1" x14ac:dyDescent="0.3">
      <c r="B129" s="184"/>
      <c r="C129" s="188">
        <f>C128+1</f>
        <v>13</v>
      </c>
      <c r="D129" s="131"/>
      <c r="E129" s="200"/>
      <c r="F129" s="313" t="s">
        <v>251</v>
      </c>
      <c r="G129" s="314"/>
      <c r="H129" s="314"/>
      <c r="I129" s="314"/>
      <c r="J129" s="192" t="s">
        <v>112</v>
      </c>
      <c r="K129" s="189">
        <v>28</v>
      </c>
      <c r="L129" s="308">
        <v>0</v>
      </c>
      <c r="M129" s="309"/>
      <c r="N129" s="303">
        <f t="shared" si="2"/>
        <v>0</v>
      </c>
      <c r="O129" s="304"/>
      <c r="P129" s="304"/>
      <c r="Q129" s="304"/>
      <c r="R129" s="185"/>
      <c r="T129" s="124"/>
      <c r="U129" s="186"/>
      <c r="V129" s="190"/>
      <c r="W129" s="190"/>
      <c r="X129" s="190"/>
      <c r="Y129" s="190"/>
      <c r="Z129" s="190"/>
      <c r="AA129" s="126"/>
      <c r="BE129" s="187"/>
      <c r="BF129" s="187"/>
      <c r="BG129" s="187"/>
      <c r="BH129" s="187"/>
      <c r="BI129" s="187"/>
      <c r="BK129" s="187"/>
    </row>
    <row r="130" spans="2:63" s="141" customFormat="1" ht="20.100000000000001" customHeight="1" x14ac:dyDescent="0.3">
      <c r="B130" s="140"/>
      <c r="D130" s="138" t="s">
        <v>128</v>
      </c>
      <c r="E130" s="138"/>
      <c r="F130" s="138"/>
      <c r="G130" s="138"/>
      <c r="H130" s="138"/>
      <c r="I130" s="138"/>
      <c r="J130" s="138"/>
      <c r="K130" s="138"/>
      <c r="L130" s="138"/>
      <c r="M130" s="138"/>
      <c r="N130" s="301">
        <f>SUM(N131:Q132)</f>
        <v>0</v>
      </c>
      <c r="O130" s="302"/>
      <c r="P130" s="302"/>
      <c r="Q130" s="302"/>
      <c r="R130" s="142"/>
      <c r="T130" s="143"/>
      <c r="W130" s="144"/>
      <c r="Y130" s="144"/>
      <c r="AA130" s="145"/>
      <c r="AR130" s="212"/>
      <c r="AT130" s="212"/>
      <c r="AU130" s="212"/>
      <c r="AY130" s="212"/>
      <c r="BK130" s="146"/>
    </row>
    <row r="131" spans="2:63" s="209" customFormat="1" ht="35.1" customHeight="1" x14ac:dyDescent="0.3">
      <c r="B131" s="184"/>
      <c r="C131" s="188">
        <f>C129+1</f>
        <v>14</v>
      </c>
      <c r="D131" s="188"/>
      <c r="E131" s="200"/>
      <c r="F131" s="310" t="s">
        <v>409</v>
      </c>
      <c r="G131" s="311" t="s">
        <v>148</v>
      </c>
      <c r="H131" s="311" t="s">
        <v>148</v>
      </c>
      <c r="I131" s="312" t="s">
        <v>148</v>
      </c>
      <c r="J131" s="192" t="s">
        <v>109</v>
      </c>
      <c r="K131" s="189">
        <v>1</v>
      </c>
      <c r="L131" s="308">
        <v>0</v>
      </c>
      <c r="M131" s="309"/>
      <c r="N131" s="303">
        <f>ROUND(L131*K131,2)</f>
        <v>0</v>
      </c>
      <c r="O131" s="304"/>
      <c r="P131" s="304"/>
      <c r="Q131" s="304"/>
      <c r="R131" s="185"/>
      <c r="T131" s="124"/>
      <c r="U131" s="186"/>
      <c r="V131" s="190"/>
      <c r="W131" s="190"/>
      <c r="X131" s="190"/>
      <c r="Y131" s="190"/>
      <c r="Z131" s="190"/>
      <c r="AA131" s="126"/>
      <c r="BE131" s="187"/>
      <c r="BF131" s="187"/>
      <c r="BG131" s="187"/>
      <c r="BH131" s="187"/>
      <c r="BI131" s="187"/>
      <c r="BK131" s="187"/>
    </row>
    <row r="132" spans="2:63" s="209" customFormat="1" ht="35.1" customHeight="1" x14ac:dyDescent="0.3">
      <c r="B132" s="184"/>
      <c r="C132" s="188">
        <f>C131+1</f>
        <v>15</v>
      </c>
      <c r="D132" s="188"/>
      <c r="E132" s="200"/>
      <c r="F132" s="310" t="s">
        <v>410</v>
      </c>
      <c r="G132" s="311" t="s">
        <v>148</v>
      </c>
      <c r="H132" s="311" t="s">
        <v>148</v>
      </c>
      <c r="I132" s="312" t="s">
        <v>148</v>
      </c>
      <c r="J132" s="192" t="s">
        <v>109</v>
      </c>
      <c r="K132" s="189">
        <v>1</v>
      </c>
      <c r="L132" s="308">
        <v>0</v>
      </c>
      <c r="M132" s="309"/>
      <c r="N132" s="303">
        <f>ROUND(L132*K132,2)</f>
        <v>0</v>
      </c>
      <c r="O132" s="304"/>
      <c r="P132" s="304"/>
      <c r="Q132" s="304"/>
      <c r="R132" s="185"/>
      <c r="T132" s="124"/>
      <c r="U132" s="186"/>
      <c r="V132" s="190"/>
      <c r="W132" s="190"/>
      <c r="X132" s="190"/>
      <c r="Y132" s="190"/>
      <c r="Z132" s="190"/>
      <c r="AA132" s="126"/>
      <c r="BE132" s="187"/>
      <c r="BF132" s="187"/>
      <c r="BG132" s="187"/>
      <c r="BH132" s="187"/>
      <c r="BI132" s="187"/>
      <c r="BK132" s="187"/>
    </row>
    <row r="133" spans="2:63" s="209" customFormat="1" ht="20.100000000000001" customHeight="1" x14ac:dyDescent="0.3">
      <c r="B133" s="184"/>
      <c r="C133" s="141"/>
      <c r="D133" s="138" t="s">
        <v>358</v>
      </c>
      <c r="E133" s="138"/>
      <c r="F133" s="138"/>
      <c r="G133" s="138"/>
      <c r="H133" s="138"/>
      <c r="I133" s="138"/>
      <c r="J133" s="138"/>
      <c r="K133" s="138"/>
      <c r="L133" s="138"/>
      <c r="M133" s="138"/>
      <c r="N133" s="301">
        <f>SUM(N134:Q136)</f>
        <v>0</v>
      </c>
      <c r="O133" s="302"/>
      <c r="P133" s="302"/>
      <c r="Q133" s="302"/>
      <c r="R133" s="185"/>
      <c r="T133" s="133"/>
      <c r="U133" s="186"/>
      <c r="V133" s="190"/>
      <c r="W133" s="190"/>
      <c r="X133" s="190"/>
      <c r="Y133" s="190"/>
      <c r="Z133" s="190"/>
      <c r="AA133" s="126"/>
      <c r="BE133" s="187"/>
      <c r="BF133" s="187"/>
      <c r="BG133" s="187"/>
      <c r="BH133" s="187"/>
      <c r="BI133" s="187"/>
      <c r="BK133" s="187"/>
    </row>
    <row r="134" spans="2:63" s="209" customFormat="1" ht="30" customHeight="1" x14ac:dyDescent="0.3">
      <c r="B134" s="184"/>
      <c r="C134" s="188">
        <f>C132+1</f>
        <v>16</v>
      </c>
      <c r="D134" s="131"/>
      <c r="E134" s="200"/>
      <c r="F134" s="313" t="s">
        <v>252</v>
      </c>
      <c r="G134" s="314" t="s">
        <v>149</v>
      </c>
      <c r="H134" s="314" t="s">
        <v>149</v>
      </c>
      <c r="I134" s="314" t="s">
        <v>149</v>
      </c>
      <c r="J134" s="192" t="s">
        <v>112</v>
      </c>
      <c r="K134" s="189">
        <v>3</v>
      </c>
      <c r="L134" s="308">
        <v>0</v>
      </c>
      <c r="M134" s="309"/>
      <c r="N134" s="303">
        <f>ROUND(L134*K134,2)</f>
        <v>0</v>
      </c>
      <c r="O134" s="304"/>
      <c r="P134" s="304"/>
      <c r="Q134" s="304"/>
      <c r="R134" s="185"/>
      <c r="T134" s="133"/>
      <c r="U134" s="186"/>
      <c r="V134" s="190"/>
      <c r="W134" s="190"/>
      <c r="X134" s="190"/>
      <c r="Y134" s="190"/>
      <c r="Z134" s="190"/>
      <c r="AA134" s="126"/>
      <c r="BE134" s="187"/>
      <c r="BF134" s="187"/>
      <c r="BG134" s="187"/>
      <c r="BH134" s="187"/>
      <c r="BI134" s="187"/>
      <c r="BK134" s="187"/>
    </row>
    <row r="135" spans="2:63" s="209" customFormat="1" ht="45" customHeight="1" x14ac:dyDescent="0.3">
      <c r="B135" s="184"/>
      <c r="C135" s="188">
        <f>C134+1</f>
        <v>17</v>
      </c>
      <c r="D135" s="131"/>
      <c r="E135" s="200"/>
      <c r="F135" s="313" t="s">
        <v>349</v>
      </c>
      <c r="G135" s="314" t="s">
        <v>150</v>
      </c>
      <c r="H135" s="314" t="s">
        <v>150</v>
      </c>
      <c r="I135" s="314" t="s">
        <v>150</v>
      </c>
      <c r="J135" s="192" t="s">
        <v>109</v>
      </c>
      <c r="K135" s="189">
        <v>1</v>
      </c>
      <c r="L135" s="308">
        <v>0</v>
      </c>
      <c r="M135" s="309"/>
      <c r="N135" s="303">
        <f>ROUND(L135*K135,2)</f>
        <v>0</v>
      </c>
      <c r="O135" s="304"/>
      <c r="P135" s="304"/>
      <c r="Q135" s="304"/>
      <c r="R135" s="185"/>
      <c r="T135" s="133"/>
      <c r="U135" s="186"/>
      <c r="V135" s="190"/>
      <c r="W135" s="190"/>
      <c r="X135" s="190"/>
      <c r="Y135" s="190"/>
      <c r="Z135" s="190"/>
      <c r="AA135" s="126"/>
      <c r="BE135" s="187"/>
      <c r="BF135" s="187"/>
      <c r="BG135" s="187"/>
      <c r="BH135" s="187"/>
      <c r="BI135" s="187"/>
      <c r="BK135" s="187"/>
    </row>
    <row r="136" spans="2:63" s="209" customFormat="1" ht="20.100000000000001" customHeight="1" x14ac:dyDescent="0.3">
      <c r="B136" s="184"/>
      <c r="C136" s="188">
        <f>C135+1</f>
        <v>18</v>
      </c>
      <c r="D136" s="131"/>
      <c r="E136" s="200"/>
      <c r="F136" s="313" t="s">
        <v>167</v>
      </c>
      <c r="G136" s="314" t="s">
        <v>150</v>
      </c>
      <c r="H136" s="314" t="s">
        <v>150</v>
      </c>
      <c r="I136" s="314" t="s">
        <v>150</v>
      </c>
      <c r="J136" s="192" t="s">
        <v>139</v>
      </c>
      <c r="K136" s="189">
        <v>5</v>
      </c>
      <c r="L136" s="308">
        <v>0</v>
      </c>
      <c r="M136" s="309"/>
      <c r="N136" s="303">
        <f>ROUND(L136*K136,2)</f>
        <v>0</v>
      </c>
      <c r="O136" s="304"/>
      <c r="P136" s="304"/>
      <c r="Q136" s="304"/>
      <c r="R136" s="185"/>
      <c r="T136" s="133"/>
      <c r="U136" s="186"/>
      <c r="V136" s="190"/>
      <c r="W136" s="190"/>
      <c r="X136" s="190"/>
      <c r="Y136" s="190"/>
      <c r="Z136" s="190"/>
      <c r="AA136" s="126"/>
      <c r="BE136" s="187"/>
      <c r="BF136" s="187"/>
      <c r="BG136" s="187"/>
      <c r="BH136" s="187"/>
      <c r="BI136" s="187"/>
      <c r="BK136" s="187"/>
    </row>
    <row r="137" spans="2:63" s="209" customFormat="1" ht="20.100000000000001" customHeight="1" x14ac:dyDescent="0.3">
      <c r="B137" s="184"/>
      <c r="C137" s="141"/>
      <c r="D137" s="138" t="s">
        <v>168</v>
      </c>
      <c r="E137" s="138"/>
      <c r="F137" s="138"/>
      <c r="G137" s="138"/>
      <c r="H137" s="138"/>
      <c r="I137" s="138"/>
      <c r="J137" s="138"/>
      <c r="K137" s="138"/>
      <c r="L137" s="138"/>
      <c r="M137" s="138"/>
      <c r="N137" s="301">
        <f>SUM(N138)</f>
        <v>0</v>
      </c>
      <c r="O137" s="302"/>
      <c r="P137" s="302"/>
      <c r="Q137" s="302"/>
      <c r="R137" s="185"/>
      <c r="T137" s="124"/>
      <c r="U137" s="186"/>
      <c r="V137" s="190"/>
      <c r="W137" s="190"/>
      <c r="X137" s="190"/>
      <c r="Y137" s="190"/>
      <c r="Z137" s="190"/>
      <c r="AA137" s="126"/>
      <c r="BE137" s="187"/>
      <c r="BF137" s="187"/>
      <c r="BG137" s="187"/>
      <c r="BH137" s="187"/>
      <c r="BI137" s="187"/>
      <c r="BK137" s="187"/>
    </row>
    <row r="138" spans="2:63" s="209" customFormat="1" ht="75" customHeight="1" x14ac:dyDescent="0.3">
      <c r="B138" s="184"/>
      <c r="C138" s="188">
        <f>C136+1</f>
        <v>19</v>
      </c>
      <c r="D138" s="188"/>
      <c r="E138" s="200"/>
      <c r="F138" s="313" t="s">
        <v>245</v>
      </c>
      <c r="G138" s="314" t="s">
        <v>169</v>
      </c>
      <c r="H138" s="314" t="s">
        <v>169</v>
      </c>
      <c r="I138" s="314" t="s">
        <v>169</v>
      </c>
      <c r="J138" s="192" t="s">
        <v>112</v>
      </c>
      <c r="K138" s="189">
        <v>1</v>
      </c>
      <c r="L138" s="308">
        <v>0</v>
      </c>
      <c r="M138" s="309"/>
      <c r="N138" s="303">
        <f>ROUND(L138*K138,2)</f>
        <v>0</v>
      </c>
      <c r="O138" s="304"/>
      <c r="P138" s="304"/>
      <c r="Q138" s="304"/>
      <c r="R138" s="185"/>
      <c r="T138" s="124"/>
      <c r="U138" s="186"/>
      <c r="V138" s="190"/>
      <c r="W138" s="190"/>
      <c r="X138" s="190"/>
      <c r="Y138" s="190"/>
      <c r="Z138" s="190"/>
      <c r="AA138" s="126"/>
      <c r="BE138" s="187"/>
      <c r="BF138" s="187"/>
      <c r="BG138" s="187"/>
      <c r="BH138" s="187"/>
      <c r="BI138" s="187"/>
      <c r="BK138" s="187"/>
    </row>
    <row r="139" spans="2:63" s="209" customFormat="1" ht="20.100000000000001" customHeight="1" x14ac:dyDescent="0.3">
      <c r="B139" s="184"/>
      <c r="C139" s="141"/>
      <c r="D139" s="138" t="s">
        <v>170</v>
      </c>
      <c r="E139" s="138"/>
      <c r="F139" s="138"/>
      <c r="G139" s="138"/>
      <c r="H139" s="138"/>
      <c r="I139" s="138"/>
      <c r="J139" s="138"/>
      <c r="K139" s="138"/>
      <c r="L139" s="138"/>
      <c r="M139" s="138"/>
      <c r="N139" s="301">
        <f>SUM(N140:Q144)</f>
        <v>0</v>
      </c>
      <c r="O139" s="302"/>
      <c r="P139" s="302"/>
      <c r="Q139" s="302"/>
      <c r="R139" s="185"/>
      <c r="T139" s="124"/>
      <c r="U139" s="186"/>
      <c r="V139" s="190"/>
      <c r="W139" s="190"/>
      <c r="X139" s="190"/>
      <c r="Y139" s="190"/>
      <c r="Z139" s="190"/>
      <c r="AA139" s="126"/>
      <c r="BE139" s="187"/>
      <c r="BF139" s="187"/>
      <c r="BG139" s="187"/>
      <c r="BH139" s="187"/>
      <c r="BI139" s="187"/>
      <c r="BK139" s="187"/>
    </row>
    <row r="140" spans="2:63" s="209" customFormat="1" ht="30" customHeight="1" x14ac:dyDescent="0.3">
      <c r="B140" s="184"/>
      <c r="C140" s="188">
        <f>C138+1</f>
        <v>20</v>
      </c>
      <c r="D140" s="188"/>
      <c r="E140" s="200"/>
      <c r="F140" s="310" t="s">
        <v>254</v>
      </c>
      <c r="G140" s="311" t="s">
        <v>171</v>
      </c>
      <c r="H140" s="311" t="s">
        <v>171</v>
      </c>
      <c r="I140" s="312" t="s">
        <v>171</v>
      </c>
      <c r="J140" s="192" t="s">
        <v>107</v>
      </c>
      <c r="K140" s="189">
        <v>20</v>
      </c>
      <c r="L140" s="308">
        <v>0</v>
      </c>
      <c r="M140" s="309"/>
      <c r="N140" s="303">
        <f>ROUND(L140*K140,2)</f>
        <v>0</v>
      </c>
      <c r="O140" s="304"/>
      <c r="P140" s="304"/>
      <c r="Q140" s="304"/>
      <c r="R140" s="185"/>
      <c r="T140" s="124"/>
      <c r="U140" s="186"/>
      <c r="V140" s="190"/>
      <c r="W140" s="190"/>
      <c r="X140" s="190"/>
      <c r="Y140" s="190"/>
      <c r="Z140" s="190"/>
      <c r="AA140" s="126"/>
      <c r="BE140" s="187"/>
      <c r="BF140" s="187"/>
      <c r="BG140" s="187"/>
      <c r="BH140" s="187"/>
      <c r="BI140" s="187"/>
      <c r="BK140" s="187"/>
    </row>
    <row r="141" spans="2:63" s="209" customFormat="1" ht="30" customHeight="1" x14ac:dyDescent="0.3">
      <c r="B141" s="184"/>
      <c r="C141" s="188">
        <f>C140+1</f>
        <v>21</v>
      </c>
      <c r="D141" s="188"/>
      <c r="E141" s="200"/>
      <c r="F141" s="310" t="s">
        <v>269</v>
      </c>
      <c r="G141" s="311" t="s">
        <v>135</v>
      </c>
      <c r="H141" s="311" t="s">
        <v>135</v>
      </c>
      <c r="I141" s="312" t="s">
        <v>135</v>
      </c>
      <c r="J141" s="192" t="s">
        <v>107</v>
      </c>
      <c r="K141" s="189">
        <v>20</v>
      </c>
      <c r="L141" s="308">
        <v>0</v>
      </c>
      <c r="M141" s="309"/>
      <c r="N141" s="303">
        <f t="shared" ref="N141:N144" si="3">ROUND(L141*K141,2)</f>
        <v>0</v>
      </c>
      <c r="O141" s="304"/>
      <c r="P141" s="304"/>
      <c r="Q141" s="304"/>
      <c r="R141" s="185"/>
      <c r="T141" s="133"/>
      <c r="U141" s="186"/>
      <c r="V141" s="190"/>
      <c r="W141" s="190"/>
      <c r="X141" s="190"/>
      <c r="Y141" s="190"/>
      <c r="Z141" s="190"/>
      <c r="AA141" s="126"/>
      <c r="BE141" s="187"/>
      <c r="BF141" s="187"/>
      <c r="BG141" s="187"/>
      <c r="BH141" s="187"/>
      <c r="BI141" s="187"/>
      <c r="BK141" s="187"/>
    </row>
    <row r="142" spans="2:63" s="209" customFormat="1" ht="30" customHeight="1" x14ac:dyDescent="0.3">
      <c r="B142" s="184"/>
      <c r="C142" s="188">
        <f t="shared" ref="C142" si="4">C141+1</f>
        <v>22</v>
      </c>
      <c r="D142" s="188"/>
      <c r="E142" s="200"/>
      <c r="F142" s="310" t="s">
        <v>262</v>
      </c>
      <c r="G142" s="311" t="s">
        <v>135</v>
      </c>
      <c r="H142" s="311" t="s">
        <v>135</v>
      </c>
      <c r="I142" s="312" t="s">
        <v>135</v>
      </c>
      <c r="J142" s="192" t="s">
        <v>107</v>
      </c>
      <c r="K142" s="189">
        <v>10</v>
      </c>
      <c r="L142" s="308">
        <v>0</v>
      </c>
      <c r="M142" s="309"/>
      <c r="N142" s="303">
        <f t="shared" si="3"/>
        <v>0</v>
      </c>
      <c r="O142" s="304"/>
      <c r="P142" s="304"/>
      <c r="Q142" s="304"/>
      <c r="R142" s="185"/>
      <c r="T142" s="124"/>
      <c r="U142" s="186"/>
      <c r="V142" s="190"/>
      <c r="W142" s="190"/>
      <c r="X142" s="190"/>
      <c r="Y142" s="190"/>
      <c r="Z142" s="190"/>
      <c r="AA142" s="126"/>
      <c r="BE142" s="187"/>
      <c r="BF142" s="187"/>
      <c r="BG142" s="187"/>
      <c r="BH142" s="187"/>
      <c r="BI142" s="187"/>
      <c r="BK142" s="187"/>
    </row>
    <row r="143" spans="2:63" s="209" customFormat="1" ht="30" customHeight="1" x14ac:dyDescent="0.3">
      <c r="B143" s="184"/>
      <c r="C143" s="188">
        <f>C142+1</f>
        <v>23</v>
      </c>
      <c r="D143" s="188"/>
      <c r="E143" s="200"/>
      <c r="F143" s="310" t="s">
        <v>341</v>
      </c>
      <c r="G143" s="311" t="s">
        <v>135</v>
      </c>
      <c r="H143" s="311" t="s">
        <v>135</v>
      </c>
      <c r="I143" s="312" t="s">
        <v>135</v>
      </c>
      <c r="J143" s="192" t="s">
        <v>107</v>
      </c>
      <c r="K143" s="189">
        <v>10</v>
      </c>
      <c r="L143" s="308">
        <v>0</v>
      </c>
      <c r="M143" s="309"/>
      <c r="N143" s="303">
        <f t="shared" si="3"/>
        <v>0</v>
      </c>
      <c r="O143" s="304"/>
      <c r="P143" s="304"/>
      <c r="Q143" s="304"/>
      <c r="R143" s="185"/>
      <c r="T143" s="124"/>
      <c r="U143" s="186"/>
      <c r="V143" s="190"/>
      <c r="W143" s="190"/>
      <c r="X143" s="190"/>
      <c r="Y143" s="190"/>
      <c r="Z143" s="190"/>
      <c r="AA143" s="126"/>
      <c r="BE143" s="187"/>
      <c r="BF143" s="187"/>
      <c r="BG143" s="187"/>
      <c r="BH143" s="187"/>
      <c r="BI143" s="187"/>
      <c r="BK143" s="187"/>
    </row>
    <row r="144" spans="2:63" s="209" customFormat="1" ht="30" customHeight="1" x14ac:dyDescent="0.3">
      <c r="B144" s="184"/>
      <c r="C144" s="188">
        <f>C143+1</f>
        <v>24</v>
      </c>
      <c r="D144" s="188"/>
      <c r="E144" s="200"/>
      <c r="F144" s="310" t="s">
        <v>342</v>
      </c>
      <c r="G144" s="311" t="s">
        <v>135</v>
      </c>
      <c r="H144" s="311" t="s">
        <v>135</v>
      </c>
      <c r="I144" s="312" t="s">
        <v>135</v>
      </c>
      <c r="J144" s="192" t="s">
        <v>107</v>
      </c>
      <c r="K144" s="189">
        <v>30</v>
      </c>
      <c r="L144" s="308">
        <v>0</v>
      </c>
      <c r="M144" s="309"/>
      <c r="N144" s="303">
        <f t="shared" si="3"/>
        <v>0</v>
      </c>
      <c r="O144" s="304"/>
      <c r="P144" s="304"/>
      <c r="Q144" s="304"/>
      <c r="R144" s="185"/>
      <c r="T144" s="124"/>
      <c r="U144" s="186"/>
      <c r="V144" s="190"/>
      <c r="W144" s="190"/>
      <c r="X144" s="190"/>
      <c r="Y144" s="190"/>
      <c r="Z144" s="190"/>
      <c r="AA144" s="126"/>
      <c r="BE144" s="187"/>
      <c r="BF144" s="187"/>
      <c r="BG144" s="187"/>
      <c r="BH144" s="187"/>
      <c r="BI144" s="187"/>
      <c r="BK144" s="187"/>
    </row>
    <row r="145" spans="2:63" s="141" customFormat="1" ht="20.100000000000001" customHeight="1" x14ac:dyDescent="0.3">
      <c r="B145" s="140"/>
      <c r="C145" s="132"/>
      <c r="D145" s="138" t="s">
        <v>173</v>
      </c>
      <c r="E145" s="138"/>
      <c r="F145" s="138"/>
      <c r="G145" s="138"/>
      <c r="H145" s="138"/>
      <c r="I145" s="138"/>
      <c r="J145" s="138"/>
      <c r="K145" s="138"/>
      <c r="L145" s="138"/>
      <c r="M145" s="138"/>
      <c r="N145" s="301">
        <f>SUM(N146:Q147)</f>
        <v>0</v>
      </c>
      <c r="O145" s="302"/>
      <c r="P145" s="302"/>
      <c r="Q145" s="302"/>
      <c r="R145" s="142"/>
      <c r="T145" s="143"/>
      <c r="W145" s="144"/>
      <c r="Y145" s="144"/>
      <c r="AA145" s="145"/>
      <c r="AR145" s="212"/>
      <c r="AT145" s="212"/>
      <c r="AU145" s="212"/>
      <c r="AY145" s="212"/>
      <c r="BK145" s="146"/>
    </row>
    <row r="146" spans="2:63" s="209" customFormat="1" ht="20.100000000000001" customHeight="1" x14ac:dyDescent="0.3">
      <c r="B146" s="184"/>
      <c r="C146" s="188">
        <f>C144+1</f>
        <v>25</v>
      </c>
      <c r="D146" s="188"/>
      <c r="E146" s="200"/>
      <c r="F146" s="306" t="s">
        <v>373</v>
      </c>
      <c r="G146" s="304" t="s">
        <v>152</v>
      </c>
      <c r="H146" s="304" t="s">
        <v>152</v>
      </c>
      <c r="I146" s="304" t="s">
        <v>152</v>
      </c>
      <c r="J146" s="192" t="s">
        <v>107</v>
      </c>
      <c r="K146" s="189">
        <v>25</v>
      </c>
      <c r="L146" s="308">
        <v>0</v>
      </c>
      <c r="M146" s="309"/>
      <c r="N146" s="303">
        <f t="shared" ref="N146:N147" si="5">ROUND(K146*L146,2)</f>
        <v>0</v>
      </c>
      <c r="O146" s="304"/>
      <c r="P146" s="304"/>
      <c r="Q146" s="304"/>
      <c r="R146" s="185"/>
      <c r="T146" s="124"/>
      <c r="U146" s="186"/>
      <c r="V146" s="190"/>
      <c r="W146" s="190"/>
      <c r="X146" s="190"/>
      <c r="Y146" s="190"/>
      <c r="Z146" s="190"/>
      <c r="AA146" s="126"/>
      <c r="BE146" s="187"/>
      <c r="BF146" s="187"/>
      <c r="BG146" s="187"/>
      <c r="BH146" s="187"/>
      <c r="BI146" s="187"/>
      <c r="BK146" s="187"/>
    </row>
    <row r="147" spans="2:63" s="209" customFormat="1" ht="20.100000000000001" customHeight="1" x14ac:dyDescent="0.3">
      <c r="B147" s="184"/>
      <c r="C147" s="188">
        <f>C146+1</f>
        <v>26</v>
      </c>
      <c r="D147" s="188"/>
      <c r="E147" s="200"/>
      <c r="F147" s="306" t="s">
        <v>375</v>
      </c>
      <c r="G147" s="304" t="s">
        <v>152</v>
      </c>
      <c r="H147" s="304" t="s">
        <v>152</v>
      </c>
      <c r="I147" s="304" t="s">
        <v>152</v>
      </c>
      <c r="J147" s="192" t="s">
        <v>107</v>
      </c>
      <c r="K147" s="189">
        <v>18</v>
      </c>
      <c r="L147" s="308">
        <v>0</v>
      </c>
      <c r="M147" s="309"/>
      <c r="N147" s="303">
        <f t="shared" si="5"/>
        <v>0</v>
      </c>
      <c r="O147" s="304"/>
      <c r="P147" s="304"/>
      <c r="Q147" s="304"/>
      <c r="R147" s="185"/>
      <c r="T147" s="124"/>
      <c r="U147" s="186"/>
      <c r="V147" s="190"/>
      <c r="W147" s="190"/>
      <c r="X147" s="190"/>
      <c r="Y147" s="190"/>
      <c r="Z147" s="190"/>
      <c r="AA147" s="126"/>
      <c r="BE147" s="187"/>
      <c r="BF147" s="187"/>
      <c r="BG147" s="187"/>
      <c r="BH147" s="187"/>
      <c r="BI147" s="187"/>
      <c r="BK147" s="187"/>
    </row>
    <row r="148" spans="2:63" s="209" customFormat="1" ht="24.95" customHeight="1" x14ac:dyDescent="0.35">
      <c r="B148" s="184"/>
      <c r="C148" s="141"/>
      <c r="D148" s="113" t="s">
        <v>145</v>
      </c>
      <c r="E148" s="113"/>
      <c r="F148" s="113"/>
      <c r="G148" s="113"/>
      <c r="H148" s="113"/>
      <c r="I148" s="113"/>
      <c r="J148" s="113"/>
      <c r="K148" s="113"/>
      <c r="L148" s="113"/>
      <c r="M148" s="113"/>
      <c r="N148" s="305">
        <f>N164+N162+N149+N160</f>
        <v>0</v>
      </c>
      <c r="O148" s="305"/>
      <c r="P148" s="305"/>
      <c r="Q148" s="305"/>
      <c r="R148" s="185"/>
      <c r="T148" s="124"/>
      <c r="U148" s="186"/>
      <c r="V148" s="190"/>
      <c r="W148" s="190"/>
      <c r="X148" s="190"/>
      <c r="Y148" s="190"/>
      <c r="Z148" s="190"/>
      <c r="AA148" s="126"/>
      <c r="BE148" s="187"/>
      <c r="BF148" s="187"/>
      <c r="BG148" s="187"/>
      <c r="BH148" s="187"/>
      <c r="BI148" s="187"/>
      <c r="BK148" s="187"/>
    </row>
    <row r="149" spans="2:63" s="209" customFormat="1" ht="20.100000000000001" customHeight="1" x14ac:dyDescent="0.3">
      <c r="B149" s="184"/>
      <c r="C149" s="141"/>
      <c r="D149" s="138" t="s">
        <v>130</v>
      </c>
      <c r="E149" s="138"/>
      <c r="F149" s="138"/>
      <c r="G149" s="138"/>
      <c r="H149" s="138"/>
      <c r="I149" s="138"/>
      <c r="J149" s="138"/>
      <c r="K149" s="138"/>
      <c r="L149" s="138"/>
      <c r="M149" s="138"/>
      <c r="N149" s="301">
        <f>SUM(N150:Q159)</f>
        <v>0</v>
      </c>
      <c r="O149" s="302"/>
      <c r="P149" s="302"/>
      <c r="Q149" s="302"/>
      <c r="R149" s="185"/>
      <c r="T149" s="124"/>
      <c r="U149" s="186"/>
      <c r="V149" s="190"/>
      <c r="W149" s="190"/>
      <c r="X149" s="190"/>
      <c r="Y149" s="190"/>
      <c r="Z149" s="190"/>
      <c r="AA149" s="126"/>
      <c r="BE149" s="187"/>
      <c r="BF149" s="187"/>
      <c r="BG149" s="187"/>
      <c r="BH149" s="187"/>
      <c r="BI149" s="187"/>
      <c r="BK149" s="187"/>
    </row>
    <row r="150" spans="2:63" s="209" customFormat="1" ht="20.100000000000001" customHeight="1" x14ac:dyDescent="0.3">
      <c r="B150" s="184"/>
      <c r="C150" s="188">
        <f>C147+1</f>
        <v>27</v>
      </c>
      <c r="D150" s="188"/>
      <c r="E150" s="200"/>
      <c r="F150" s="306" t="s">
        <v>379</v>
      </c>
      <c r="G150" s="307" t="s">
        <v>154</v>
      </c>
      <c r="H150" s="307" t="s">
        <v>154</v>
      </c>
      <c r="I150" s="307" t="s">
        <v>154</v>
      </c>
      <c r="J150" s="192" t="s">
        <v>112</v>
      </c>
      <c r="K150" s="189">
        <v>2</v>
      </c>
      <c r="L150" s="308">
        <v>0</v>
      </c>
      <c r="M150" s="309"/>
      <c r="N150" s="303">
        <f t="shared" ref="N150:N159" si="6">ROUND(K150*L150,2)</f>
        <v>0</v>
      </c>
      <c r="O150" s="304"/>
      <c r="P150" s="304"/>
      <c r="Q150" s="304"/>
      <c r="R150" s="185"/>
      <c r="T150" s="124"/>
      <c r="U150" s="186"/>
      <c r="V150" s="190"/>
      <c r="W150" s="190"/>
      <c r="X150" s="190"/>
      <c r="Y150" s="190"/>
      <c r="Z150" s="190"/>
      <c r="AA150" s="126"/>
      <c r="BE150" s="187"/>
      <c r="BF150" s="187"/>
      <c r="BG150" s="187"/>
      <c r="BH150" s="187"/>
      <c r="BI150" s="187"/>
      <c r="BK150" s="187"/>
    </row>
    <row r="151" spans="2:63" s="209" customFormat="1" ht="20.100000000000001" customHeight="1" x14ac:dyDescent="0.3">
      <c r="B151" s="184"/>
      <c r="C151" s="188">
        <f t="shared" ref="C151:C157" si="7">C150+1</f>
        <v>28</v>
      </c>
      <c r="D151" s="188"/>
      <c r="E151" s="200"/>
      <c r="F151" s="306" t="s">
        <v>389</v>
      </c>
      <c r="G151" s="304" t="s">
        <v>154</v>
      </c>
      <c r="H151" s="304" t="s">
        <v>154</v>
      </c>
      <c r="I151" s="304" t="s">
        <v>154</v>
      </c>
      <c r="J151" s="192" t="s">
        <v>112</v>
      </c>
      <c r="K151" s="189">
        <v>2</v>
      </c>
      <c r="L151" s="308">
        <v>0</v>
      </c>
      <c r="M151" s="309"/>
      <c r="N151" s="303">
        <f t="shared" si="6"/>
        <v>0</v>
      </c>
      <c r="O151" s="304"/>
      <c r="P151" s="304"/>
      <c r="Q151" s="304"/>
      <c r="R151" s="185"/>
      <c r="T151" s="124"/>
      <c r="U151" s="186"/>
      <c r="V151" s="190"/>
      <c r="W151" s="190"/>
      <c r="X151" s="190"/>
      <c r="Y151" s="190"/>
      <c r="Z151" s="190"/>
      <c r="AA151" s="126"/>
      <c r="BE151" s="187"/>
      <c r="BF151" s="187"/>
      <c r="BG151" s="187"/>
      <c r="BH151" s="187"/>
      <c r="BI151" s="187"/>
      <c r="BK151" s="187"/>
    </row>
    <row r="152" spans="2:63" s="209" customFormat="1" ht="20.100000000000001" customHeight="1" x14ac:dyDescent="0.3">
      <c r="B152" s="184"/>
      <c r="C152" s="188">
        <f t="shared" si="7"/>
        <v>29</v>
      </c>
      <c r="D152" s="188"/>
      <c r="E152" s="200"/>
      <c r="F152" s="306" t="s">
        <v>381</v>
      </c>
      <c r="G152" s="304" t="s">
        <v>154</v>
      </c>
      <c r="H152" s="304" t="s">
        <v>154</v>
      </c>
      <c r="I152" s="304" t="s">
        <v>154</v>
      </c>
      <c r="J152" s="192" t="s">
        <v>112</v>
      </c>
      <c r="K152" s="189">
        <v>4</v>
      </c>
      <c r="L152" s="308">
        <v>0</v>
      </c>
      <c r="M152" s="309"/>
      <c r="N152" s="303">
        <f t="shared" si="6"/>
        <v>0</v>
      </c>
      <c r="O152" s="304"/>
      <c r="P152" s="304"/>
      <c r="Q152" s="304"/>
      <c r="R152" s="185"/>
      <c r="T152" s="124"/>
      <c r="U152" s="186"/>
      <c r="V152" s="190"/>
      <c r="W152" s="190"/>
      <c r="X152" s="190"/>
      <c r="Y152" s="190"/>
      <c r="Z152" s="190"/>
      <c r="AA152" s="126"/>
      <c r="BE152" s="187"/>
      <c r="BF152" s="187"/>
      <c r="BG152" s="187"/>
      <c r="BH152" s="187"/>
      <c r="BI152" s="187"/>
      <c r="BK152" s="187"/>
    </row>
    <row r="153" spans="2:63" s="209" customFormat="1" ht="20.100000000000001" customHeight="1" x14ac:dyDescent="0.3">
      <c r="B153" s="184"/>
      <c r="C153" s="188">
        <f t="shared" si="7"/>
        <v>30</v>
      </c>
      <c r="D153" s="188"/>
      <c r="E153" s="200"/>
      <c r="F153" s="306" t="s">
        <v>382</v>
      </c>
      <c r="G153" s="304" t="s">
        <v>154</v>
      </c>
      <c r="H153" s="304" t="s">
        <v>154</v>
      </c>
      <c r="I153" s="304" t="s">
        <v>154</v>
      </c>
      <c r="J153" s="192" t="s">
        <v>112</v>
      </c>
      <c r="K153" s="189">
        <v>2</v>
      </c>
      <c r="L153" s="308">
        <v>0</v>
      </c>
      <c r="M153" s="309"/>
      <c r="N153" s="303">
        <f t="shared" si="6"/>
        <v>0</v>
      </c>
      <c r="O153" s="304"/>
      <c r="P153" s="304"/>
      <c r="Q153" s="304"/>
      <c r="R153" s="185"/>
      <c r="T153" s="124"/>
      <c r="U153" s="186"/>
      <c r="V153" s="190"/>
      <c r="W153" s="190"/>
      <c r="X153" s="190"/>
      <c r="Y153" s="190"/>
      <c r="Z153" s="190"/>
      <c r="AA153" s="126"/>
      <c r="BE153" s="187"/>
      <c r="BF153" s="187"/>
      <c r="BG153" s="187"/>
      <c r="BH153" s="187"/>
      <c r="BI153" s="187"/>
      <c r="BK153" s="187"/>
    </row>
    <row r="154" spans="2:63" s="209" customFormat="1" ht="20.100000000000001" customHeight="1" x14ac:dyDescent="0.3">
      <c r="B154" s="184"/>
      <c r="C154" s="188">
        <f t="shared" si="7"/>
        <v>31</v>
      </c>
      <c r="D154" s="188"/>
      <c r="E154" s="200"/>
      <c r="F154" s="306" t="s">
        <v>383</v>
      </c>
      <c r="G154" s="304" t="s">
        <v>154</v>
      </c>
      <c r="H154" s="304" t="s">
        <v>154</v>
      </c>
      <c r="I154" s="304" t="s">
        <v>154</v>
      </c>
      <c r="J154" s="192" t="s">
        <v>112</v>
      </c>
      <c r="K154" s="189">
        <v>2</v>
      </c>
      <c r="L154" s="308">
        <v>0</v>
      </c>
      <c r="M154" s="309"/>
      <c r="N154" s="303">
        <f t="shared" si="6"/>
        <v>0</v>
      </c>
      <c r="O154" s="304"/>
      <c r="P154" s="304"/>
      <c r="Q154" s="304"/>
      <c r="R154" s="185"/>
      <c r="T154" s="124"/>
      <c r="U154" s="186"/>
      <c r="V154" s="190"/>
      <c r="W154" s="190"/>
      <c r="X154" s="190"/>
      <c r="Y154" s="190"/>
      <c r="Z154" s="190"/>
      <c r="AA154" s="126"/>
      <c r="BE154" s="187"/>
      <c r="BF154" s="187"/>
      <c r="BG154" s="187"/>
      <c r="BH154" s="187"/>
      <c r="BI154" s="187"/>
      <c r="BK154" s="187"/>
    </row>
    <row r="155" spans="2:63" s="209" customFormat="1" ht="20.100000000000001" customHeight="1" x14ac:dyDescent="0.3">
      <c r="B155" s="184"/>
      <c r="C155" s="188">
        <f t="shared" si="7"/>
        <v>32</v>
      </c>
      <c r="D155" s="188"/>
      <c r="E155" s="200"/>
      <c r="F155" s="306" t="s">
        <v>384</v>
      </c>
      <c r="G155" s="304" t="s">
        <v>154</v>
      </c>
      <c r="H155" s="304" t="s">
        <v>154</v>
      </c>
      <c r="I155" s="304" t="s">
        <v>154</v>
      </c>
      <c r="J155" s="192" t="s">
        <v>112</v>
      </c>
      <c r="K155" s="189">
        <v>2</v>
      </c>
      <c r="L155" s="308">
        <v>0</v>
      </c>
      <c r="M155" s="309"/>
      <c r="N155" s="303">
        <f>ROUND(K155*L155,2)</f>
        <v>0</v>
      </c>
      <c r="O155" s="304"/>
      <c r="P155" s="304"/>
      <c r="Q155" s="304"/>
      <c r="R155" s="185"/>
      <c r="T155" s="124"/>
      <c r="U155" s="186"/>
      <c r="V155" s="190"/>
      <c r="W155" s="190"/>
      <c r="X155" s="190"/>
      <c r="Y155" s="190"/>
      <c r="Z155" s="190"/>
      <c r="AA155" s="126"/>
      <c r="BE155" s="187"/>
      <c r="BF155" s="187"/>
      <c r="BG155" s="187"/>
      <c r="BH155" s="187"/>
      <c r="BI155" s="187"/>
      <c r="BK155" s="187"/>
    </row>
    <row r="156" spans="2:63" s="209" customFormat="1" ht="30" customHeight="1" x14ac:dyDescent="0.3">
      <c r="B156" s="184"/>
      <c r="C156" s="188">
        <f>C155+1</f>
        <v>33</v>
      </c>
      <c r="D156" s="188"/>
      <c r="E156" s="200"/>
      <c r="F156" s="306" t="s">
        <v>255</v>
      </c>
      <c r="G156" s="304" t="s">
        <v>156</v>
      </c>
      <c r="H156" s="304" t="s">
        <v>156</v>
      </c>
      <c r="I156" s="304" t="s">
        <v>156</v>
      </c>
      <c r="J156" s="192" t="s">
        <v>112</v>
      </c>
      <c r="K156" s="189">
        <v>18</v>
      </c>
      <c r="L156" s="308">
        <v>0</v>
      </c>
      <c r="M156" s="309"/>
      <c r="N156" s="303">
        <f t="shared" si="6"/>
        <v>0</v>
      </c>
      <c r="O156" s="304"/>
      <c r="P156" s="304"/>
      <c r="Q156" s="304"/>
      <c r="R156" s="185"/>
      <c r="T156" s="124"/>
      <c r="U156" s="186"/>
      <c r="V156" s="190"/>
      <c r="W156" s="190"/>
      <c r="X156" s="190"/>
      <c r="Y156" s="190"/>
      <c r="Z156" s="190"/>
      <c r="AA156" s="126"/>
      <c r="BE156" s="187"/>
      <c r="BF156" s="187"/>
      <c r="BG156" s="187"/>
      <c r="BH156" s="187"/>
      <c r="BI156" s="187"/>
      <c r="BK156" s="187"/>
    </row>
    <row r="157" spans="2:63" s="209" customFormat="1" ht="30" customHeight="1" x14ac:dyDescent="0.3">
      <c r="B157" s="184"/>
      <c r="C157" s="188">
        <f t="shared" si="7"/>
        <v>34</v>
      </c>
      <c r="D157" s="188"/>
      <c r="E157" s="200"/>
      <c r="F157" s="306" t="s">
        <v>256</v>
      </c>
      <c r="G157" s="304" t="s">
        <v>157</v>
      </c>
      <c r="H157" s="304" t="s">
        <v>157</v>
      </c>
      <c r="I157" s="304" t="s">
        <v>157</v>
      </c>
      <c r="J157" s="192" t="s">
        <v>112</v>
      </c>
      <c r="K157" s="189">
        <v>14</v>
      </c>
      <c r="L157" s="308">
        <v>0</v>
      </c>
      <c r="M157" s="309"/>
      <c r="N157" s="303">
        <f t="shared" si="6"/>
        <v>0</v>
      </c>
      <c r="O157" s="304"/>
      <c r="P157" s="304"/>
      <c r="Q157" s="304"/>
      <c r="R157" s="185"/>
      <c r="T157" s="124"/>
      <c r="U157" s="186"/>
      <c r="V157" s="190"/>
      <c r="W157" s="190"/>
      <c r="X157" s="190"/>
      <c r="Y157" s="190"/>
      <c r="Z157" s="190"/>
      <c r="AA157" s="126"/>
      <c r="BE157" s="187"/>
      <c r="BF157" s="187"/>
      <c r="BG157" s="187"/>
      <c r="BH157" s="187"/>
      <c r="BI157" s="187"/>
      <c r="BK157" s="187"/>
    </row>
    <row r="158" spans="2:63" s="209" customFormat="1" ht="30" customHeight="1" x14ac:dyDescent="0.3">
      <c r="B158" s="184"/>
      <c r="C158" s="188">
        <f>C157+1</f>
        <v>35</v>
      </c>
      <c r="D158" s="188"/>
      <c r="E158" s="200"/>
      <c r="F158" s="313" t="s">
        <v>363</v>
      </c>
      <c r="G158" s="314" t="s">
        <v>125</v>
      </c>
      <c r="H158" s="314" t="s">
        <v>125</v>
      </c>
      <c r="I158" s="314" t="s">
        <v>125</v>
      </c>
      <c r="J158" s="192" t="s">
        <v>112</v>
      </c>
      <c r="K158" s="189">
        <v>8</v>
      </c>
      <c r="L158" s="315">
        <v>0</v>
      </c>
      <c r="M158" s="316"/>
      <c r="N158" s="303">
        <f t="shared" si="6"/>
        <v>0</v>
      </c>
      <c r="O158" s="304"/>
      <c r="P158" s="304"/>
      <c r="Q158" s="304"/>
      <c r="R158" s="185"/>
      <c r="T158" s="124"/>
      <c r="U158" s="186"/>
      <c r="V158" s="190"/>
      <c r="W158" s="190"/>
      <c r="X158" s="190"/>
      <c r="Y158" s="190"/>
      <c r="Z158" s="190"/>
      <c r="AA158" s="126"/>
      <c r="BE158" s="187"/>
      <c r="BF158" s="187"/>
      <c r="BG158" s="187"/>
      <c r="BH158" s="187"/>
      <c r="BI158" s="187"/>
      <c r="BK158" s="187"/>
    </row>
    <row r="159" spans="2:63" s="141" customFormat="1" ht="45" customHeight="1" x14ac:dyDescent="0.3">
      <c r="B159" s="140"/>
      <c r="C159" s="188">
        <f>C158+1</f>
        <v>36</v>
      </c>
      <c r="D159" s="188"/>
      <c r="E159" s="200"/>
      <c r="F159" s="313" t="s">
        <v>371</v>
      </c>
      <c r="G159" s="314" t="s">
        <v>126</v>
      </c>
      <c r="H159" s="314" t="s">
        <v>126</v>
      </c>
      <c r="I159" s="314" t="s">
        <v>126</v>
      </c>
      <c r="J159" s="192" t="s">
        <v>112</v>
      </c>
      <c r="K159" s="189">
        <v>1</v>
      </c>
      <c r="L159" s="308">
        <v>0</v>
      </c>
      <c r="M159" s="309"/>
      <c r="N159" s="303">
        <f t="shared" si="6"/>
        <v>0</v>
      </c>
      <c r="O159" s="304"/>
      <c r="P159" s="304"/>
      <c r="Q159" s="304"/>
      <c r="R159" s="142"/>
      <c r="T159" s="143"/>
      <c r="W159" s="144"/>
      <c r="Y159" s="144"/>
      <c r="AA159" s="145"/>
      <c r="AR159" s="212"/>
      <c r="AT159" s="212"/>
      <c r="AU159" s="212"/>
      <c r="AY159" s="212"/>
      <c r="BK159" s="146"/>
    </row>
    <row r="160" spans="2:63" s="209" customFormat="1" ht="24.95" customHeight="1" x14ac:dyDescent="0.3">
      <c r="B160" s="184"/>
      <c r="C160" s="141"/>
      <c r="D160" s="138" t="s">
        <v>131</v>
      </c>
      <c r="E160" s="138"/>
      <c r="F160" s="138"/>
      <c r="G160" s="138"/>
      <c r="H160" s="138"/>
      <c r="I160" s="138"/>
      <c r="J160" s="138"/>
      <c r="K160" s="138"/>
      <c r="L160" s="138"/>
      <c r="M160" s="138"/>
      <c r="N160" s="301">
        <f>SUM(N161:Q161)</f>
        <v>0</v>
      </c>
      <c r="O160" s="302"/>
      <c r="P160" s="302"/>
      <c r="Q160" s="302"/>
      <c r="R160" s="185"/>
      <c r="T160" s="124"/>
      <c r="U160" s="186"/>
      <c r="V160" s="190"/>
      <c r="W160" s="190"/>
      <c r="X160" s="190"/>
      <c r="Y160" s="190"/>
      <c r="Z160" s="190"/>
      <c r="AA160" s="126"/>
      <c r="BE160" s="187"/>
      <c r="BF160" s="187"/>
      <c r="BG160" s="187"/>
      <c r="BH160" s="187"/>
      <c r="BI160" s="187"/>
      <c r="BK160" s="187"/>
    </row>
    <row r="161" spans="1:63" s="209" customFormat="1" ht="30" customHeight="1" x14ac:dyDescent="0.3">
      <c r="B161" s="184"/>
      <c r="C161" s="188">
        <f>C159+1</f>
        <v>37</v>
      </c>
      <c r="D161" s="188"/>
      <c r="E161" s="200"/>
      <c r="F161" s="313" t="s">
        <v>369</v>
      </c>
      <c r="G161" s="314"/>
      <c r="H161" s="314"/>
      <c r="I161" s="314"/>
      <c r="J161" s="192" t="s">
        <v>109</v>
      </c>
      <c r="K161" s="189">
        <v>1</v>
      </c>
      <c r="L161" s="308">
        <v>0</v>
      </c>
      <c r="M161" s="309"/>
      <c r="N161" s="303">
        <f>ROUND(K161*L161,2)</f>
        <v>0</v>
      </c>
      <c r="O161" s="304"/>
      <c r="P161" s="304"/>
      <c r="Q161" s="304"/>
      <c r="R161" s="185"/>
      <c r="T161" s="124"/>
      <c r="U161" s="186"/>
      <c r="V161" s="190"/>
      <c r="W161" s="190"/>
      <c r="X161" s="190"/>
      <c r="Y161" s="190"/>
      <c r="Z161" s="190"/>
      <c r="AA161" s="126"/>
      <c r="BE161" s="187"/>
      <c r="BF161" s="187"/>
      <c r="BG161" s="187"/>
      <c r="BH161" s="187"/>
      <c r="BI161" s="187"/>
      <c r="BK161" s="187"/>
    </row>
    <row r="162" spans="1:63" s="141" customFormat="1" ht="24.95" customHeight="1" x14ac:dyDescent="0.3">
      <c r="B162" s="140"/>
      <c r="D162" s="138" t="s">
        <v>141</v>
      </c>
      <c r="E162" s="138"/>
      <c r="F162" s="138"/>
      <c r="G162" s="138"/>
      <c r="H162" s="138"/>
      <c r="I162" s="138"/>
      <c r="J162" s="138"/>
      <c r="K162" s="138"/>
      <c r="L162" s="138"/>
      <c r="M162" s="138"/>
      <c r="N162" s="301">
        <f>SUM(N163:Q163)</f>
        <v>0</v>
      </c>
      <c r="O162" s="302"/>
      <c r="P162" s="302"/>
      <c r="Q162" s="302"/>
      <c r="R162" s="142"/>
      <c r="T162" s="143"/>
      <c r="W162" s="144"/>
      <c r="Y162" s="144"/>
      <c r="AA162" s="145"/>
      <c r="AR162" s="212"/>
      <c r="AT162" s="212"/>
      <c r="AU162" s="212"/>
      <c r="AY162" s="212"/>
      <c r="BK162" s="146"/>
    </row>
    <row r="163" spans="1:63" s="209" customFormat="1" ht="20.100000000000001" customHeight="1" x14ac:dyDescent="0.3">
      <c r="B163" s="184"/>
      <c r="C163" s="188">
        <f>C161+1</f>
        <v>38</v>
      </c>
      <c r="D163" s="188"/>
      <c r="E163" s="200"/>
      <c r="F163" s="306" t="s">
        <v>253</v>
      </c>
      <c r="G163" s="304" t="s">
        <v>158</v>
      </c>
      <c r="H163" s="304" t="s">
        <v>158</v>
      </c>
      <c r="I163" s="304" t="s">
        <v>158</v>
      </c>
      <c r="J163" s="192" t="s">
        <v>107</v>
      </c>
      <c r="K163" s="189">
        <v>15</v>
      </c>
      <c r="L163" s="315">
        <v>0</v>
      </c>
      <c r="M163" s="316"/>
      <c r="N163" s="303">
        <f t="shared" ref="N163" si="8">ROUND(K163*L163,2)</f>
        <v>0</v>
      </c>
      <c r="O163" s="304"/>
      <c r="P163" s="304"/>
      <c r="Q163" s="304"/>
      <c r="R163" s="185"/>
      <c r="T163" s="133"/>
      <c r="U163" s="186"/>
      <c r="V163" s="190"/>
      <c r="W163" s="190"/>
      <c r="X163" s="190"/>
      <c r="Y163" s="190"/>
      <c r="Z163" s="190"/>
      <c r="AA163" s="126"/>
      <c r="BE163" s="187"/>
      <c r="BF163" s="187"/>
      <c r="BG163" s="187"/>
      <c r="BH163" s="187"/>
      <c r="BI163" s="187"/>
      <c r="BK163" s="187"/>
    </row>
    <row r="164" spans="1:63" s="209" customFormat="1" ht="24.95" customHeight="1" x14ac:dyDescent="0.3">
      <c r="B164" s="184"/>
      <c r="C164" s="141"/>
      <c r="D164" s="138" t="s">
        <v>136</v>
      </c>
      <c r="E164" s="138"/>
      <c r="F164" s="138"/>
      <c r="G164" s="138"/>
      <c r="H164" s="138"/>
      <c r="I164" s="138"/>
      <c r="J164" s="138"/>
      <c r="K164" s="138"/>
      <c r="L164" s="138"/>
      <c r="M164" s="138"/>
      <c r="N164" s="301">
        <f>SUM(N165:Q168)</f>
        <v>0</v>
      </c>
      <c r="O164" s="302"/>
      <c r="P164" s="302"/>
      <c r="Q164" s="302"/>
      <c r="R164" s="185"/>
      <c r="T164" s="124"/>
      <c r="U164" s="186"/>
      <c r="V164" s="190"/>
      <c r="W164" s="190"/>
      <c r="X164" s="190"/>
      <c r="Y164" s="190"/>
      <c r="Z164" s="190"/>
      <c r="AA164" s="126"/>
      <c r="BE164" s="187"/>
      <c r="BF164" s="187"/>
      <c r="BG164" s="187"/>
      <c r="BH164" s="187"/>
      <c r="BI164" s="187"/>
      <c r="BK164" s="187"/>
    </row>
    <row r="165" spans="1:63" s="209" customFormat="1" ht="60" customHeight="1" x14ac:dyDescent="0.3">
      <c r="B165" s="184"/>
      <c r="C165" s="188">
        <f>C163+1</f>
        <v>39</v>
      </c>
      <c r="D165" s="188"/>
      <c r="E165" s="199"/>
      <c r="F165" s="313" t="s">
        <v>377</v>
      </c>
      <c r="G165" s="314" t="s">
        <v>159</v>
      </c>
      <c r="H165" s="314" t="s">
        <v>159</v>
      </c>
      <c r="I165" s="314" t="s">
        <v>159</v>
      </c>
      <c r="J165" s="122" t="s">
        <v>109</v>
      </c>
      <c r="K165" s="189">
        <v>1</v>
      </c>
      <c r="L165" s="308">
        <v>0</v>
      </c>
      <c r="M165" s="309"/>
      <c r="N165" s="303">
        <f>ROUND(K165*L165,2)</f>
        <v>0</v>
      </c>
      <c r="O165" s="304"/>
      <c r="P165" s="304"/>
      <c r="Q165" s="304"/>
      <c r="R165" s="185"/>
      <c r="T165" s="124"/>
      <c r="U165" s="186"/>
      <c r="V165" s="190"/>
      <c r="W165" s="190"/>
      <c r="X165" s="190"/>
      <c r="Y165" s="190"/>
      <c r="Z165" s="190"/>
      <c r="AA165" s="126"/>
      <c r="BE165" s="187"/>
      <c r="BF165" s="187"/>
      <c r="BG165" s="187"/>
      <c r="BH165" s="187"/>
      <c r="BI165" s="187"/>
      <c r="BK165" s="187"/>
    </row>
    <row r="166" spans="1:63" s="209" customFormat="1" ht="20.100000000000001" customHeight="1" x14ac:dyDescent="0.3">
      <c r="B166" s="184"/>
      <c r="C166" s="188">
        <f>C165+1</f>
        <v>40</v>
      </c>
      <c r="D166" s="188"/>
      <c r="E166" s="199"/>
      <c r="F166" s="310" t="s">
        <v>376</v>
      </c>
      <c r="G166" s="311" t="s">
        <v>160</v>
      </c>
      <c r="H166" s="311" t="s">
        <v>160</v>
      </c>
      <c r="I166" s="312" t="s">
        <v>160</v>
      </c>
      <c r="J166" s="122" t="s">
        <v>107</v>
      </c>
      <c r="K166" s="189">
        <v>30</v>
      </c>
      <c r="L166" s="315">
        <v>0</v>
      </c>
      <c r="M166" s="316"/>
      <c r="N166" s="303">
        <f t="shared" ref="N166:N168" si="9">ROUND(K166*L166,2)</f>
        <v>0</v>
      </c>
      <c r="O166" s="304"/>
      <c r="P166" s="304"/>
      <c r="Q166" s="304"/>
      <c r="R166" s="185"/>
      <c r="T166" s="124"/>
      <c r="U166" s="186"/>
      <c r="V166" s="190"/>
      <c r="W166" s="190"/>
      <c r="X166" s="190"/>
      <c r="Y166" s="190"/>
      <c r="Z166" s="190"/>
      <c r="AA166" s="126"/>
      <c r="BE166" s="187"/>
      <c r="BF166" s="187"/>
      <c r="BG166" s="187"/>
      <c r="BH166" s="187"/>
      <c r="BI166" s="187"/>
      <c r="BK166" s="187"/>
    </row>
    <row r="167" spans="1:63" s="209" customFormat="1" ht="20.100000000000001" customHeight="1" x14ac:dyDescent="0.3">
      <c r="B167" s="184"/>
      <c r="C167" s="188">
        <f t="shared" ref="C167" si="10">C166+1</f>
        <v>41</v>
      </c>
      <c r="D167" s="188"/>
      <c r="E167" s="200"/>
      <c r="F167" s="310" t="s">
        <v>263</v>
      </c>
      <c r="G167" s="311" t="s">
        <v>160</v>
      </c>
      <c r="H167" s="311" t="s">
        <v>160</v>
      </c>
      <c r="I167" s="312" t="s">
        <v>160</v>
      </c>
      <c r="J167" s="192" t="s">
        <v>107</v>
      </c>
      <c r="K167" s="189">
        <v>8</v>
      </c>
      <c r="L167" s="315">
        <v>0</v>
      </c>
      <c r="M167" s="316"/>
      <c r="N167" s="303">
        <f t="shared" si="9"/>
        <v>0</v>
      </c>
      <c r="O167" s="304"/>
      <c r="P167" s="304"/>
      <c r="Q167" s="304"/>
      <c r="R167" s="185"/>
      <c r="T167" s="124"/>
      <c r="U167" s="186"/>
      <c r="V167" s="190"/>
      <c r="W167" s="190"/>
      <c r="X167" s="190"/>
      <c r="Y167" s="190"/>
      <c r="Z167" s="190"/>
      <c r="AA167" s="126"/>
      <c r="BE167" s="187"/>
      <c r="BF167" s="187"/>
      <c r="BG167" s="187"/>
      <c r="BH167" s="187"/>
      <c r="BI167" s="187"/>
      <c r="BK167" s="187"/>
    </row>
    <row r="168" spans="1:63" ht="30" customHeight="1" x14ac:dyDescent="0.3">
      <c r="B168" s="184"/>
      <c r="C168" s="188">
        <f>C167+1</f>
        <v>42</v>
      </c>
      <c r="D168" s="188"/>
      <c r="E168" s="200"/>
      <c r="F168" s="310" t="s">
        <v>247</v>
      </c>
      <c r="G168" s="311" t="s">
        <v>138</v>
      </c>
      <c r="H168" s="311" t="s">
        <v>138</v>
      </c>
      <c r="I168" s="312" t="s">
        <v>138</v>
      </c>
      <c r="J168" s="192" t="s">
        <v>107</v>
      </c>
      <c r="K168" s="189">
        <v>50</v>
      </c>
      <c r="L168" s="315">
        <v>0</v>
      </c>
      <c r="M168" s="316"/>
      <c r="N168" s="303">
        <f t="shared" si="9"/>
        <v>0</v>
      </c>
      <c r="O168" s="304"/>
      <c r="P168" s="304"/>
      <c r="Q168" s="304"/>
      <c r="R168" s="185"/>
    </row>
    <row r="169" spans="1:63" ht="24.95" customHeight="1" x14ac:dyDescent="0.35">
      <c r="A169" s="229"/>
      <c r="B169" s="251"/>
      <c r="C169" s="141"/>
      <c r="D169" s="113" t="s">
        <v>430</v>
      </c>
      <c r="E169" s="113"/>
      <c r="F169" s="113"/>
      <c r="G169" s="113"/>
      <c r="H169" s="113"/>
      <c r="I169" s="113"/>
      <c r="J169" s="113"/>
      <c r="K169" s="113"/>
      <c r="L169" s="113"/>
      <c r="M169" s="113"/>
      <c r="N169" s="305">
        <f>N185+N183+N170+N181</f>
        <v>0</v>
      </c>
      <c r="O169" s="305"/>
      <c r="P169" s="305"/>
      <c r="Q169" s="305"/>
      <c r="R169" s="229"/>
    </row>
    <row r="170" spans="1:63" ht="20.100000000000001" customHeight="1" x14ac:dyDescent="0.3">
      <c r="A170" s="229"/>
      <c r="B170" s="251"/>
      <c r="C170" s="252"/>
      <c r="D170" s="138" t="s">
        <v>431</v>
      </c>
      <c r="E170" s="138"/>
      <c r="F170" s="138"/>
      <c r="G170" s="138"/>
      <c r="H170" s="138"/>
      <c r="I170" s="138"/>
      <c r="J170" s="138"/>
      <c r="K170" s="138"/>
      <c r="L170" s="138"/>
      <c r="M170" s="138"/>
      <c r="N170" s="301">
        <f>SUM(N171:Q180)</f>
        <v>0</v>
      </c>
      <c r="O170" s="302"/>
      <c r="P170" s="302"/>
      <c r="Q170" s="302"/>
      <c r="R170" s="229"/>
    </row>
    <row r="171" spans="1:63" ht="75" customHeight="1" x14ac:dyDescent="0.3">
      <c r="A171" s="229"/>
      <c r="B171" s="249"/>
      <c r="C171" s="188">
        <f>C168+1</f>
        <v>43</v>
      </c>
      <c r="D171" s="188"/>
      <c r="E171" s="200"/>
      <c r="F171" s="306" t="s">
        <v>438</v>
      </c>
      <c r="G171" s="307" t="s">
        <v>154</v>
      </c>
      <c r="H171" s="307" t="s">
        <v>154</v>
      </c>
      <c r="I171" s="307" t="s">
        <v>154</v>
      </c>
      <c r="J171" s="192" t="s">
        <v>109</v>
      </c>
      <c r="K171" s="189">
        <v>1</v>
      </c>
      <c r="L171" s="308">
        <v>0</v>
      </c>
      <c r="M171" s="309"/>
      <c r="N171" s="303">
        <f t="shared" ref="N171" si="11">ROUND(L171*K171,2)</f>
        <v>0</v>
      </c>
      <c r="O171" s="304"/>
      <c r="P171" s="304"/>
      <c r="Q171" s="304"/>
      <c r="R171" s="229"/>
    </row>
    <row r="172" spans="1:63" ht="7.5" customHeight="1" x14ac:dyDescent="0.3">
      <c r="A172" s="229"/>
      <c r="B172" s="253"/>
      <c r="C172" s="253"/>
      <c r="D172" s="253"/>
      <c r="E172" s="253"/>
      <c r="F172" s="253"/>
      <c r="G172" s="253"/>
      <c r="H172" s="253"/>
      <c r="I172" s="253"/>
      <c r="J172" s="253"/>
      <c r="K172" s="253"/>
      <c r="L172" s="253"/>
      <c r="M172" s="253"/>
      <c r="N172" s="253"/>
      <c r="O172" s="253"/>
      <c r="P172" s="253"/>
      <c r="Q172" s="253"/>
      <c r="R172" s="136"/>
    </row>
  </sheetData>
  <sheetProtection algorithmName="SHA-512" hashValue="/5UgtikjUjCRxRZvnmDoMb/gpGsfo3Wv/VU/N4BFHaIzCMzeScbKFtr/fXby/qSUXAOlw1G1VpJrEvN4LaoYSA==" saltValue="Tl+r+JxkmDlTA8TJZk6Jzw==" spinCount="100000" sheet="1" selectLockedCells="1"/>
  <mergeCells count="202">
    <mergeCell ref="F168:I168"/>
    <mergeCell ref="L168:M168"/>
    <mergeCell ref="N168:Q168"/>
    <mergeCell ref="F167:I167"/>
    <mergeCell ref="L167:M167"/>
    <mergeCell ref="N167:Q167"/>
    <mergeCell ref="N164:Q164"/>
    <mergeCell ref="F165:I165"/>
    <mergeCell ref="L165:M165"/>
    <mergeCell ref="N165:Q165"/>
    <mergeCell ref="F166:I166"/>
    <mergeCell ref="L166:M166"/>
    <mergeCell ref="N166:Q166"/>
    <mergeCell ref="F158:I158"/>
    <mergeCell ref="L158:M158"/>
    <mergeCell ref="N158:Q158"/>
    <mergeCell ref="F159:I159"/>
    <mergeCell ref="L159:M159"/>
    <mergeCell ref="N159:Q159"/>
    <mergeCell ref="N160:Q160"/>
    <mergeCell ref="F163:I163"/>
    <mergeCell ref="L163:M163"/>
    <mergeCell ref="N163:Q163"/>
    <mergeCell ref="F161:I161"/>
    <mergeCell ref="L161:M161"/>
    <mergeCell ref="N161:Q161"/>
    <mergeCell ref="N162:Q162"/>
    <mergeCell ref="F156:I156"/>
    <mergeCell ref="L156:M156"/>
    <mergeCell ref="N156:Q156"/>
    <mergeCell ref="F157:I157"/>
    <mergeCell ref="L157:M157"/>
    <mergeCell ref="N157:Q157"/>
    <mergeCell ref="F155:I155"/>
    <mergeCell ref="L155:M155"/>
    <mergeCell ref="N155:Q155"/>
    <mergeCell ref="F153:I153"/>
    <mergeCell ref="L153:M153"/>
    <mergeCell ref="N153:Q153"/>
    <mergeCell ref="F154:I154"/>
    <mergeCell ref="L154:M154"/>
    <mergeCell ref="N154:Q154"/>
    <mergeCell ref="F151:I151"/>
    <mergeCell ref="L151:M151"/>
    <mergeCell ref="N151:Q151"/>
    <mergeCell ref="L152:M152"/>
    <mergeCell ref="N152:Q152"/>
    <mergeCell ref="N145:Q145"/>
    <mergeCell ref="F146:I146"/>
    <mergeCell ref="L146:M146"/>
    <mergeCell ref="N146:Q146"/>
    <mergeCell ref="F144:I144"/>
    <mergeCell ref="L144:M144"/>
    <mergeCell ref="N144:Q144"/>
    <mergeCell ref="F152:I152"/>
    <mergeCell ref="F150:I150"/>
    <mergeCell ref="L150:M150"/>
    <mergeCell ref="N150:Q150"/>
    <mergeCell ref="F147:I147"/>
    <mergeCell ref="L147:M147"/>
    <mergeCell ref="N147:Q147"/>
    <mergeCell ref="N148:Q148"/>
    <mergeCell ref="N149:Q149"/>
    <mergeCell ref="F142:I142"/>
    <mergeCell ref="L142:M142"/>
    <mergeCell ref="N142:Q142"/>
    <mergeCell ref="F143:I143"/>
    <mergeCell ref="L143:M143"/>
    <mergeCell ref="N143:Q143"/>
    <mergeCell ref="N139:Q139"/>
    <mergeCell ref="F140:I140"/>
    <mergeCell ref="L140:M140"/>
    <mergeCell ref="N140:Q140"/>
    <mergeCell ref="F141:I141"/>
    <mergeCell ref="L141:M141"/>
    <mergeCell ref="N141:Q141"/>
    <mergeCell ref="N137:Q137"/>
    <mergeCell ref="F138:I138"/>
    <mergeCell ref="L138:M138"/>
    <mergeCell ref="N138:Q138"/>
    <mergeCell ref="F132:I132"/>
    <mergeCell ref="L132:M132"/>
    <mergeCell ref="N132:Q132"/>
    <mergeCell ref="N133:Q133"/>
    <mergeCell ref="F134:I134"/>
    <mergeCell ref="L134:M134"/>
    <mergeCell ref="N134:Q134"/>
    <mergeCell ref="F135:I135"/>
    <mergeCell ref="L135:M135"/>
    <mergeCell ref="N135:Q135"/>
    <mergeCell ref="F136:I136"/>
    <mergeCell ref="L136:M136"/>
    <mergeCell ref="N136:Q136"/>
    <mergeCell ref="F129:I129"/>
    <mergeCell ref="L129:M129"/>
    <mergeCell ref="N129:Q129"/>
    <mergeCell ref="N130:Q130"/>
    <mergeCell ref="F131:I131"/>
    <mergeCell ref="L131:M131"/>
    <mergeCell ref="N131:Q131"/>
    <mergeCell ref="F127:I127"/>
    <mergeCell ref="L127:M127"/>
    <mergeCell ref="N127:Q127"/>
    <mergeCell ref="F128:I128"/>
    <mergeCell ref="L128:M128"/>
    <mergeCell ref="N128:Q128"/>
    <mergeCell ref="F123:I123"/>
    <mergeCell ref="L123:M123"/>
    <mergeCell ref="N123:Q123"/>
    <mergeCell ref="N124:Q124"/>
    <mergeCell ref="N125:Q125"/>
    <mergeCell ref="F126:I126"/>
    <mergeCell ref="L126:M126"/>
    <mergeCell ref="N126:Q126"/>
    <mergeCell ref="F122:I122"/>
    <mergeCell ref="L122:M122"/>
    <mergeCell ref="N122:Q122"/>
    <mergeCell ref="F120:I120"/>
    <mergeCell ref="L120:M120"/>
    <mergeCell ref="N120:Q120"/>
    <mergeCell ref="F121:I121"/>
    <mergeCell ref="L121:M121"/>
    <mergeCell ref="N121:Q121"/>
    <mergeCell ref="F118:I118"/>
    <mergeCell ref="L118:M118"/>
    <mergeCell ref="N118:Q118"/>
    <mergeCell ref="F119:I119"/>
    <mergeCell ref="L119:M119"/>
    <mergeCell ref="N119:Q119"/>
    <mergeCell ref="F116:I116"/>
    <mergeCell ref="L116:M116"/>
    <mergeCell ref="N116:Q116"/>
    <mergeCell ref="F117:I117"/>
    <mergeCell ref="L117:M117"/>
    <mergeCell ref="N117:Q117"/>
    <mergeCell ref="N112:Q112"/>
    <mergeCell ref="N113:Q113"/>
    <mergeCell ref="N114:Q114"/>
    <mergeCell ref="F115:I115"/>
    <mergeCell ref="L115:M115"/>
    <mergeCell ref="N115:Q115"/>
    <mergeCell ref="F104:P104"/>
    <mergeCell ref="M106:P106"/>
    <mergeCell ref="M108:Q108"/>
    <mergeCell ref="M109:Q109"/>
    <mergeCell ref="F111:I111"/>
    <mergeCell ref="L111:M111"/>
    <mergeCell ref="N111:Q111"/>
    <mergeCell ref="N90:Q90"/>
    <mergeCell ref="N91:Q91"/>
    <mergeCell ref="L94:Q94"/>
    <mergeCell ref="C100:Q100"/>
    <mergeCell ref="F102:P102"/>
    <mergeCell ref="F103:P103"/>
    <mergeCell ref="M83:Q83"/>
    <mergeCell ref="M84:Q84"/>
    <mergeCell ref="C86:G86"/>
    <mergeCell ref="N86:Q86"/>
    <mergeCell ref="N88:Q88"/>
    <mergeCell ref="N89:Q89"/>
    <mergeCell ref="L35:P35"/>
    <mergeCell ref="C75:Q75"/>
    <mergeCell ref="F77:P77"/>
    <mergeCell ref="F78:P78"/>
    <mergeCell ref="F79:P79"/>
    <mergeCell ref="M81:P81"/>
    <mergeCell ref="H31:J31"/>
    <mergeCell ref="M31:P31"/>
    <mergeCell ref="H32:J32"/>
    <mergeCell ref="M32:P32"/>
    <mergeCell ref="H33:J33"/>
    <mergeCell ref="M33:P33"/>
    <mergeCell ref="M25:P25"/>
    <mergeCell ref="M27:P27"/>
    <mergeCell ref="H29:J29"/>
    <mergeCell ref="M29:P29"/>
    <mergeCell ref="H30:J30"/>
    <mergeCell ref="M30:P30"/>
    <mergeCell ref="N169:Q169"/>
    <mergeCell ref="N170:Q170"/>
    <mergeCell ref="F171:I171"/>
    <mergeCell ref="L171:M171"/>
    <mergeCell ref="N171:Q171"/>
    <mergeCell ref="N92:Q92"/>
    <mergeCell ref="H1:K1"/>
    <mergeCell ref="C2:Q2"/>
    <mergeCell ref="S2:AC2"/>
    <mergeCell ref="C4:Q4"/>
    <mergeCell ref="F6:P6"/>
    <mergeCell ref="F7:P7"/>
    <mergeCell ref="E16:L16"/>
    <mergeCell ref="O16:P16"/>
    <mergeCell ref="O18:P18"/>
    <mergeCell ref="O19:P19"/>
    <mergeCell ref="O21:P21"/>
    <mergeCell ref="O22:P22"/>
    <mergeCell ref="F8:P8"/>
    <mergeCell ref="F10:L10"/>
    <mergeCell ref="O10:P10"/>
    <mergeCell ref="O12:P12"/>
    <mergeCell ref="O13:P13"/>
    <mergeCell ref="O15:P15"/>
  </mergeCells>
  <hyperlinks>
    <hyperlink ref="F1:G1" location="C2" tooltip="Krycí list rozpočtu" display="1) Krycí list rozpočtu" xr:uid="{BE389D13-1307-4175-9F2C-3BB525FF8950}"/>
    <hyperlink ref="H1:K1" location="'SO07'!C93" tooltip="Rekapitulace rozpočtu" display="2) Rekapitulace rozpočtu" xr:uid="{046BDF6E-A604-412A-A856-81DC273F9771}"/>
    <hyperlink ref="L1" location="'SO07'!C115" tooltip="Rozpočet" display="3) Rozpočet" xr:uid="{2A5FA040-54EF-4B6A-9FC1-9846260BC543}"/>
    <hyperlink ref="S1:T1" location="'Rekapitulace stavby'!C2" tooltip="Rekapitulace stavby" display="Rekapitulace stavby" xr:uid="{87990EA7-1770-4F97-BE93-715AF5C3705F}"/>
    <hyperlink ref="F1" location="'SO07'!C4" tooltip="Krycí list rozpočtu" display="1) Krycí list rozpočtu" xr:uid="{FAB2B3FE-D942-418D-B4EE-034AA81F7F92}"/>
    <hyperlink ref="S1" location="Rekapitulace!C4" tooltip="Rekapitulace stavby" display="Rekapitulace stavby" xr:uid="{8D2A7BA6-A222-4F87-B9D2-928526A406EB}"/>
  </hyperlinks>
  <pageMargins left="0.59027779102325439" right="0.59027779102325439" top="0.59027779102325439" bottom="0.59027779102325439" header="0" footer="0"/>
  <pageSetup paperSize="9" fitToWidth="2" fitToHeight="9" orientation="landscape" blackAndWhite="1" r:id="rId1"/>
  <headerFooter alignWithMargins="0">
    <oddFooter>&amp;CStrana &amp;P z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7DC07-690C-4FA0-AD54-D88C4D958B6C}">
  <sheetPr>
    <pageSetUpPr fitToPage="1"/>
  </sheetPr>
  <dimension ref="A1:BL168"/>
  <sheetViews>
    <sheetView showGridLines="0" zoomScale="115" zoomScaleNormal="115" workbookViewId="0">
      <pane ySplit="1" topLeftCell="A2" activePane="bottomLeft" state="frozenSplit"/>
      <selection activeCell="F151" sqref="F151:I151"/>
      <selection pane="bottomLeft" activeCell="O10" sqref="O10:P10"/>
    </sheetView>
  </sheetViews>
  <sheetFormatPr defaultColWidth="10.5" defaultRowHeight="14.25" customHeight="1" x14ac:dyDescent="0.3"/>
  <cols>
    <col min="1" max="1" width="8.33203125" style="207" customWidth="1"/>
    <col min="2" max="2" width="1.6640625" style="207" customWidth="1"/>
    <col min="3" max="3" width="4.1640625" style="207" customWidth="1"/>
    <col min="4" max="4" width="4.33203125" style="207" customWidth="1"/>
    <col min="5" max="5" width="17.1640625" style="207" customWidth="1"/>
    <col min="6" max="7" width="11.1640625" style="207" customWidth="1"/>
    <col min="8" max="8" width="12.5" style="207" customWidth="1"/>
    <col min="9" max="9" width="7" style="207" customWidth="1"/>
    <col min="10" max="10" width="5.1640625" style="207" customWidth="1"/>
    <col min="11" max="11" width="11.5" style="207" customWidth="1"/>
    <col min="12" max="12" width="12" style="207" customWidth="1"/>
    <col min="13" max="14" width="6" style="207" customWidth="1"/>
    <col min="15" max="15" width="2" style="207" customWidth="1"/>
    <col min="16" max="16" width="12.5" style="207" customWidth="1"/>
    <col min="17" max="17" width="4.1640625" style="207" customWidth="1"/>
    <col min="18" max="18" width="1.6640625" style="207" customWidth="1"/>
    <col min="19" max="19" width="8.1640625" style="207" customWidth="1"/>
    <col min="20" max="20" width="29.6640625" style="207" hidden="1" customWidth="1"/>
    <col min="21" max="21" width="16.33203125" style="207" hidden="1" customWidth="1"/>
    <col min="22" max="22" width="12.33203125" style="207" hidden="1" customWidth="1"/>
    <col min="23" max="23" width="16.33203125" style="207" hidden="1" customWidth="1"/>
    <col min="24" max="24" width="12.1640625" style="207" hidden="1" customWidth="1"/>
    <col min="25" max="25" width="15" style="207" hidden="1" customWidth="1"/>
    <col min="26" max="26" width="11" style="207" hidden="1" customWidth="1"/>
    <col min="27" max="27" width="15" style="207" hidden="1" customWidth="1"/>
    <col min="28" max="28" width="16.33203125" style="207" hidden="1" customWidth="1"/>
    <col min="29" max="29" width="11" style="207" customWidth="1"/>
    <col min="30" max="30" width="15" style="207" customWidth="1"/>
    <col min="31" max="31" width="16.33203125" style="207" customWidth="1"/>
    <col min="32" max="41" width="10.5" style="207" customWidth="1"/>
    <col min="42" max="42" width="10.5" style="207" hidden="1" customWidth="1"/>
    <col min="43" max="43" width="15.83203125" style="207" hidden="1" customWidth="1"/>
    <col min="44" max="53" width="10.5" style="207" hidden="1" customWidth="1"/>
    <col min="54" max="54" width="6.5" style="207" hidden="1" customWidth="1"/>
    <col min="55" max="55" width="11.33203125" style="207" hidden="1" customWidth="1"/>
    <col min="56" max="56" width="5.83203125" style="207" hidden="1" customWidth="1"/>
    <col min="57" max="57" width="8" style="207" hidden="1" customWidth="1"/>
    <col min="58" max="58" width="9.1640625" style="207" hidden="1" customWidth="1"/>
    <col min="59" max="59" width="10.33203125" style="207" hidden="1" customWidth="1"/>
    <col min="60" max="60" width="9.6640625" style="207" hidden="1" customWidth="1"/>
    <col min="61" max="61" width="12.5" style="207" hidden="1" customWidth="1"/>
    <col min="62" max="62" width="11.6640625" style="207" hidden="1" customWidth="1"/>
    <col min="63" max="63" width="16.6640625" style="207" hidden="1" customWidth="1"/>
    <col min="64" max="64" width="6.6640625" style="207" hidden="1" customWidth="1"/>
    <col min="65" max="74" width="0" style="207" hidden="1" customWidth="1"/>
    <col min="75" max="16384" width="10.5" style="207"/>
  </cols>
  <sheetData>
    <row r="1" spans="2:46" s="5" customFormat="1" ht="22.5" customHeight="1" x14ac:dyDescent="0.3">
      <c r="B1" s="2"/>
      <c r="C1" s="2"/>
      <c r="D1" s="3" t="s">
        <v>0</v>
      </c>
      <c r="E1" s="2"/>
      <c r="F1" s="4" t="s">
        <v>116</v>
      </c>
      <c r="G1" s="4"/>
      <c r="H1" s="328" t="s">
        <v>117</v>
      </c>
      <c r="I1" s="328"/>
      <c r="J1" s="328"/>
      <c r="K1" s="328"/>
      <c r="L1" s="4" t="s">
        <v>118</v>
      </c>
      <c r="M1" s="2"/>
      <c r="N1" s="2"/>
      <c r="O1" s="3" t="s">
        <v>80</v>
      </c>
      <c r="P1" s="2"/>
      <c r="Q1" s="2"/>
      <c r="R1" s="2"/>
      <c r="S1" s="4" t="s">
        <v>119</v>
      </c>
      <c r="T1" s="4"/>
    </row>
    <row r="2" spans="2:46" ht="37.5" customHeight="1" x14ac:dyDescent="0.3">
      <c r="C2" s="32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S2" s="269" t="s">
        <v>3</v>
      </c>
      <c r="T2" s="270"/>
      <c r="U2" s="270"/>
      <c r="V2" s="270"/>
      <c r="W2" s="270"/>
      <c r="X2" s="270"/>
      <c r="Y2" s="270"/>
      <c r="Z2" s="270"/>
      <c r="AA2" s="270"/>
      <c r="AB2" s="270"/>
      <c r="AC2" s="270"/>
      <c r="AT2" s="207" t="s">
        <v>71</v>
      </c>
    </row>
    <row r="3" spans="2:46" ht="7.5" customHeight="1" x14ac:dyDescent="0.3"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10"/>
      <c r="AT3" s="207" t="s">
        <v>70</v>
      </c>
    </row>
    <row r="4" spans="2:46" ht="37.5" customHeight="1" x14ac:dyDescent="0.3">
      <c r="B4" s="11"/>
      <c r="C4" s="291" t="s">
        <v>81</v>
      </c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270"/>
      <c r="Q4" s="270"/>
      <c r="R4" s="12"/>
      <c r="T4" s="13" t="s">
        <v>8</v>
      </c>
      <c r="AT4" s="207" t="s">
        <v>2</v>
      </c>
    </row>
    <row r="5" spans="2:46" ht="7.5" customHeight="1" x14ac:dyDescent="0.3">
      <c r="B5" s="11"/>
      <c r="R5" s="12"/>
    </row>
    <row r="6" spans="2:46" ht="26.25" customHeight="1" x14ac:dyDescent="0.3">
      <c r="B6" s="11"/>
      <c r="D6" s="18" t="s">
        <v>12</v>
      </c>
      <c r="F6" s="321" t="str">
        <f>Rekapitulace!$K$6</f>
        <v>Instalace FVE pro vlastní spotřebu elektřiny ve společnosti ČEPRO, a.s. v areálu Hněvice</v>
      </c>
      <c r="G6" s="270"/>
      <c r="H6" s="270"/>
      <c r="I6" s="270"/>
      <c r="J6" s="270"/>
      <c r="K6" s="270"/>
      <c r="L6" s="270"/>
      <c r="M6" s="270"/>
      <c r="N6" s="270"/>
      <c r="O6" s="270"/>
      <c r="P6" s="270"/>
      <c r="R6" s="12"/>
    </row>
    <row r="7" spans="2:46" ht="26.25" customHeight="1" x14ac:dyDescent="0.3">
      <c r="B7" s="11"/>
      <c r="D7" s="18" t="s">
        <v>82</v>
      </c>
      <c r="F7" s="321" t="str">
        <f>Rekapitulace!J95</f>
        <v>SO 08 - Instalace FVE 8 o výkonu 21,76 kWp na střeše budovy "801 - Centrální archív"</v>
      </c>
      <c r="G7" s="270"/>
      <c r="H7" s="270"/>
      <c r="I7" s="270"/>
      <c r="J7" s="270"/>
      <c r="K7" s="270"/>
      <c r="L7" s="270"/>
      <c r="M7" s="270"/>
      <c r="N7" s="270"/>
      <c r="O7" s="270"/>
      <c r="P7" s="270"/>
      <c r="R7" s="12"/>
    </row>
    <row r="8" spans="2:46" s="209" customFormat="1" ht="33.75" customHeight="1" x14ac:dyDescent="0.3">
      <c r="B8" s="184"/>
      <c r="D8" s="17" t="s">
        <v>83</v>
      </c>
      <c r="F8" s="288" t="s">
        <v>336</v>
      </c>
      <c r="G8" s="267"/>
      <c r="H8" s="267"/>
      <c r="I8" s="267"/>
      <c r="J8" s="267"/>
      <c r="K8" s="267"/>
      <c r="L8" s="267"/>
      <c r="M8" s="267"/>
      <c r="N8" s="267"/>
      <c r="O8" s="267"/>
      <c r="P8" s="267"/>
      <c r="R8" s="185"/>
    </row>
    <row r="9" spans="2:46" s="209" customFormat="1" ht="15" customHeight="1" x14ac:dyDescent="0.3">
      <c r="B9" s="184"/>
      <c r="D9" s="18" t="s">
        <v>13</v>
      </c>
      <c r="F9" s="208"/>
      <c r="M9" s="18" t="s">
        <v>14</v>
      </c>
      <c r="O9" s="208"/>
      <c r="R9" s="185"/>
    </row>
    <row r="10" spans="2:46" s="209" customFormat="1" ht="15" customHeight="1" x14ac:dyDescent="0.3">
      <c r="B10" s="184"/>
      <c r="D10" s="18" t="s">
        <v>15</v>
      </c>
      <c r="F10" s="287" t="str">
        <f>Rekapitulace!L80</f>
        <v>Areál skladu ČEPRO, a.s. - Hněvice 62, 411 08 Štětí, Hněvice</v>
      </c>
      <c r="G10" s="287"/>
      <c r="H10" s="287"/>
      <c r="I10" s="287"/>
      <c r="J10" s="287"/>
      <c r="K10" s="287"/>
      <c r="L10" s="287"/>
      <c r="M10" s="18" t="s">
        <v>16</v>
      </c>
      <c r="O10" s="322">
        <f>Rekapitulace!$AN$8</f>
        <v>44105</v>
      </c>
      <c r="P10" s="322"/>
      <c r="R10" s="185"/>
    </row>
    <row r="11" spans="2:46" s="209" customFormat="1" ht="12" customHeight="1" x14ac:dyDescent="0.3">
      <c r="B11" s="184"/>
      <c r="R11" s="185"/>
    </row>
    <row r="12" spans="2:46" s="209" customFormat="1" ht="15" customHeight="1" x14ac:dyDescent="0.3">
      <c r="B12" s="184"/>
      <c r="D12" s="18" t="s">
        <v>17</v>
      </c>
      <c r="M12" s="18" t="s">
        <v>18</v>
      </c>
      <c r="O12" s="287">
        <f>IF(Rekapitulace!$AN$10="","",Rekapitulace!$AN$10)</f>
        <v>60193531</v>
      </c>
      <c r="P12" s="267"/>
      <c r="R12" s="185"/>
    </row>
    <row r="13" spans="2:46" s="209" customFormat="1" ht="18.75" customHeight="1" x14ac:dyDescent="0.3">
      <c r="B13" s="184"/>
      <c r="E13" s="208" t="str">
        <f>IF(Rekapitulace!$E$11="","",Rekapitulace!$E$11)</f>
        <v>ČEPRO, a.s., Dělnická 213/12, Holešovice, 170 00 Praha 7</v>
      </c>
      <c r="M13" s="18" t="s">
        <v>19</v>
      </c>
      <c r="O13" s="287" t="str">
        <f>IF(Rekapitulace!$AN$11="","",Rekapitulace!$AN$11)</f>
        <v>CZ60193531</v>
      </c>
      <c r="P13" s="267"/>
      <c r="R13" s="185"/>
    </row>
    <row r="14" spans="2:46" s="209" customFormat="1" ht="7.5" customHeight="1" x14ac:dyDescent="0.3">
      <c r="B14" s="184"/>
      <c r="R14" s="185"/>
    </row>
    <row r="15" spans="2:46" s="209" customFormat="1" ht="15" customHeight="1" x14ac:dyDescent="0.3">
      <c r="B15" s="184"/>
      <c r="D15" s="18" t="s">
        <v>20</v>
      </c>
      <c r="M15" s="18" t="s">
        <v>18</v>
      </c>
      <c r="O15" s="318" t="str">
        <f>IF(Rekapitulace!$AN$13="","",Rekapitulace!$AN$13)</f>
        <v>Vyplň údaj</v>
      </c>
      <c r="P15" s="265"/>
      <c r="R15" s="185"/>
    </row>
    <row r="16" spans="2:46" s="209" customFormat="1" ht="18.75" customHeight="1" x14ac:dyDescent="0.3">
      <c r="B16" s="184"/>
      <c r="E16" s="318" t="str">
        <f>IF(Rekapitulace!$E$14="","",Rekapitulace!$E$14)</f>
        <v>Vyplň údaj</v>
      </c>
      <c r="F16" s="265"/>
      <c r="G16" s="265"/>
      <c r="H16" s="265"/>
      <c r="I16" s="265"/>
      <c r="J16" s="265"/>
      <c r="K16" s="265"/>
      <c r="L16" s="265"/>
      <c r="M16" s="18" t="s">
        <v>19</v>
      </c>
      <c r="O16" s="318" t="str">
        <f>IF(Rekapitulace!$AN$14="","",Rekapitulace!$AN$14)</f>
        <v>Vyplň údaj</v>
      </c>
      <c r="P16" s="265"/>
      <c r="R16" s="185"/>
    </row>
    <row r="17" spans="2:18" s="209" customFormat="1" ht="7.5" customHeight="1" x14ac:dyDescent="0.3">
      <c r="B17" s="184"/>
      <c r="R17" s="185"/>
    </row>
    <row r="18" spans="2:18" s="209" customFormat="1" ht="15" customHeight="1" x14ac:dyDescent="0.3">
      <c r="B18" s="184"/>
      <c r="D18" s="18" t="s">
        <v>22</v>
      </c>
      <c r="M18" s="18" t="s">
        <v>18</v>
      </c>
      <c r="O18" s="287" t="str">
        <f>IF(Rekapitulace!$AN$16="","",Rekapitulace!$AN$16)</f>
        <v>04083351</v>
      </c>
      <c r="P18" s="267"/>
      <c r="R18" s="185"/>
    </row>
    <row r="19" spans="2:18" s="209" customFormat="1" ht="18.75" customHeight="1" x14ac:dyDescent="0.3">
      <c r="B19" s="184"/>
      <c r="E19" s="208" t="str">
        <f>IF(Rekapitulace!$E$17="","",Rekapitulace!$E$17)</f>
        <v>YOUNG4ENERGY s.r.o.</v>
      </c>
      <c r="M19" s="18" t="s">
        <v>19</v>
      </c>
      <c r="O19" s="287" t="str">
        <f>IF(Rekapitulace!$AN$17="","",Rekapitulace!$AN$17)</f>
        <v>CZ04083351</v>
      </c>
      <c r="P19" s="267"/>
      <c r="R19" s="185"/>
    </row>
    <row r="20" spans="2:18" s="209" customFormat="1" ht="7.5" customHeight="1" x14ac:dyDescent="0.3">
      <c r="B20" s="184"/>
      <c r="R20" s="185"/>
    </row>
    <row r="21" spans="2:18" s="209" customFormat="1" ht="15" customHeight="1" x14ac:dyDescent="0.3">
      <c r="B21" s="184"/>
      <c r="D21" s="18" t="s">
        <v>23</v>
      </c>
      <c r="M21" s="18" t="s">
        <v>18</v>
      </c>
      <c r="O21" s="287" t="str">
        <f>IF(Rekapitulace!$AN$19="","",Rekapitulace!$AN$19)</f>
        <v>04083351</v>
      </c>
      <c r="P21" s="267"/>
      <c r="R21" s="185"/>
    </row>
    <row r="22" spans="2:18" s="209" customFormat="1" ht="18.75" customHeight="1" x14ac:dyDescent="0.3">
      <c r="B22" s="184"/>
      <c r="E22" s="208" t="str">
        <f>IF(Rekapitulace!$E$20="","",Rekapitulace!$E$20)</f>
        <v>YOUNG4ENERGY s.r.o.</v>
      </c>
      <c r="M22" s="18" t="s">
        <v>19</v>
      </c>
      <c r="O22" s="287" t="str">
        <f>IF(Rekapitulace!$AN$20="","",Rekapitulace!$AN$20)</f>
        <v>CZ04083351</v>
      </c>
      <c r="P22" s="267"/>
      <c r="R22" s="185"/>
    </row>
    <row r="23" spans="2:18" s="209" customFormat="1" ht="7.5" customHeight="1" x14ac:dyDescent="0.3">
      <c r="B23" s="184"/>
      <c r="R23" s="185"/>
    </row>
    <row r="24" spans="2:18" s="209" customFormat="1" ht="7.5" customHeight="1" x14ac:dyDescent="0.3">
      <c r="B24" s="184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R24" s="185"/>
    </row>
    <row r="25" spans="2:18" s="209" customFormat="1" ht="15" customHeight="1" x14ac:dyDescent="0.3">
      <c r="B25" s="184"/>
      <c r="D25" s="76" t="s">
        <v>84</v>
      </c>
      <c r="M25" s="298">
        <f>$N$88</f>
        <v>0</v>
      </c>
      <c r="N25" s="267"/>
      <c r="O25" s="267"/>
      <c r="P25" s="267"/>
      <c r="R25" s="185"/>
    </row>
    <row r="26" spans="2:18" s="209" customFormat="1" ht="7.5" customHeight="1" x14ac:dyDescent="0.3">
      <c r="B26" s="184"/>
      <c r="R26" s="185"/>
    </row>
    <row r="27" spans="2:18" s="209" customFormat="1" ht="26.25" customHeight="1" x14ac:dyDescent="0.3">
      <c r="B27" s="184"/>
      <c r="D27" s="96" t="s">
        <v>26</v>
      </c>
      <c r="M27" s="319">
        <f>ROUND($M$25,2)</f>
        <v>0</v>
      </c>
      <c r="N27" s="267"/>
      <c r="O27" s="267"/>
      <c r="P27" s="267"/>
      <c r="R27" s="185"/>
    </row>
    <row r="28" spans="2:18" s="209" customFormat="1" ht="7.5" customHeight="1" x14ac:dyDescent="0.3">
      <c r="B28" s="184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R28" s="185"/>
    </row>
    <row r="29" spans="2:18" s="209" customFormat="1" ht="15" customHeight="1" x14ac:dyDescent="0.3">
      <c r="B29" s="184"/>
      <c r="D29" s="203" t="s">
        <v>27</v>
      </c>
      <c r="E29" s="203" t="s">
        <v>28</v>
      </c>
      <c r="F29" s="204">
        <v>0.21</v>
      </c>
      <c r="G29" s="97" t="s">
        <v>29</v>
      </c>
      <c r="H29" s="317">
        <f>M27</f>
        <v>0</v>
      </c>
      <c r="I29" s="267"/>
      <c r="J29" s="267"/>
      <c r="M29" s="317">
        <f>(H29)*$F$29</f>
        <v>0</v>
      </c>
      <c r="N29" s="267"/>
      <c r="O29" s="267"/>
      <c r="P29" s="267"/>
      <c r="R29" s="185"/>
    </row>
    <row r="30" spans="2:18" s="209" customFormat="1" ht="15" customHeight="1" x14ac:dyDescent="0.3">
      <c r="B30" s="184"/>
      <c r="E30" s="203" t="s">
        <v>30</v>
      </c>
      <c r="F30" s="204">
        <v>0.15</v>
      </c>
      <c r="G30" s="97" t="s">
        <v>29</v>
      </c>
      <c r="H30" s="317">
        <v>0</v>
      </c>
      <c r="I30" s="267"/>
      <c r="J30" s="267"/>
      <c r="M30" s="317">
        <v>0</v>
      </c>
      <c r="N30" s="267"/>
      <c r="O30" s="267"/>
      <c r="P30" s="267"/>
      <c r="R30" s="185"/>
    </row>
    <row r="31" spans="2:18" s="209" customFormat="1" ht="15" hidden="1" customHeight="1" x14ac:dyDescent="0.3">
      <c r="B31" s="184"/>
      <c r="E31" s="203" t="s">
        <v>31</v>
      </c>
      <c r="F31" s="204">
        <v>0.21</v>
      </c>
      <c r="G31" s="97" t="s">
        <v>29</v>
      </c>
      <c r="H31" s="317" t="e">
        <f>(SUM($BG$93:$BG$93)+SUM($BG$112:$BG$163))</f>
        <v>#REF!</v>
      </c>
      <c r="I31" s="267"/>
      <c r="J31" s="267"/>
      <c r="M31" s="317">
        <v>0</v>
      </c>
      <c r="N31" s="267"/>
      <c r="O31" s="267"/>
      <c r="P31" s="267"/>
      <c r="R31" s="185"/>
    </row>
    <row r="32" spans="2:18" s="209" customFormat="1" ht="15" hidden="1" customHeight="1" x14ac:dyDescent="0.3">
      <c r="B32" s="184"/>
      <c r="E32" s="203" t="s">
        <v>32</v>
      </c>
      <c r="F32" s="204">
        <v>0.15</v>
      </c>
      <c r="G32" s="97" t="s">
        <v>29</v>
      </c>
      <c r="H32" s="317" t="e">
        <f>(SUM($BH$93:$BH$93)+SUM($BH$112:$BH$163))</f>
        <v>#REF!</v>
      </c>
      <c r="I32" s="267"/>
      <c r="J32" s="267"/>
      <c r="M32" s="317">
        <v>0</v>
      </c>
      <c r="N32" s="267"/>
      <c r="O32" s="267"/>
      <c r="P32" s="267"/>
      <c r="R32" s="185"/>
    </row>
    <row r="33" spans="2:18" s="209" customFormat="1" ht="15" hidden="1" customHeight="1" x14ac:dyDescent="0.3">
      <c r="B33" s="184"/>
      <c r="E33" s="203" t="s">
        <v>33</v>
      </c>
      <c r="F33" s="204">
        <v>0</v>
      </c>
      <c r="G33" s="97" t="s">
        <v>29</v>
      </c>
      <c r="H33" s="317" t="e">
        <f>(SUM($BI$93:$BI$93)+SUM($BI$112:$BI$163))</f>
        <v>#REF!</v>
      </c>
      <c r="I33" s="267"/>
      <c r="J33" s="267"/>
      <c r="M33" s="317">
        <v>0</v>
      </c>
      <c r="N33" s="267"/>
      <c r="O33" s="267"/>
      <c r="P33" s="267"/>
      <c r="R33" s="185"/>
    </row>
    <row r="34" spans="2:18" s="209" customFormat="1" ht="7.5" customHeight="1" x14ac:dyDescent="0.3">
      <c r="B34" s="184"/>
      <c r="R34" s="185"/>
    </row>
    <row r="35" spans="2:18" s="209" customFormat="1" ht="26.25" customHeight="1" x14ac:dyDescent="0.3">
      <c r="B35" s="184"/>
      <c r="C35" s="210"/>
      <c r="D35" s="31" t="s">
        <v>34</v>
      </c>
      <c r="E35" s="205"/>
      <c r="F35" s="205"/>
      <c r="G35" s="98" t="s">
        <v>35</v>
      </c>
      <c r="H35" s="33" t="s">
        <v>36</v>
      </c>
      <c r="I35" s="205"/>
      <c r="J35" s="205"/>
      <c r="K35" s="205"/>
      <c r="L35" s="290">
        <f>ROUND(SUM($M$27:$M$33),2)</f>
        <v>0</v>
      </c>
      <c r="M35" s="274"/>
      <c r="N35" s="274"/>
      <c r="O35" s="274"/>
      <c r="P35" s="276"/>
      <c r="Q35" s="210"/>
      <c r="R35" s="185"/>
    </row>
    <row r="36" spans="2:18" s="209" customFormat="1" ht="15" customHeight="1" x14ac:dyDescent="0.3">
      <c r="B36" s="184"/>
      <c r="R36" s="185"/>
    </row>
    <row r="37" spans="2:18" s="209" customFormat="1" ht="15" customHeight="1" x14ac:dyDescent="0.3">
      <c r="B37" s="184"/>
      <c r="R37" s="185"/>
    </row>
    <row r="38" spans="2:18" ht="14.25" customHeight="1" x14ac:dyDescent="0.3">
      <c r="B38" s="11"/>
      <c r="R38" s="12"/>
    </row>
    <row r="39" spans="2:18" ht="14.25" customHeight="1" x14ac:dyDescent="0.3">
      <c r="B39" s="11"/>
      <c r="R39" s="12"/>
    </row>
    <row r="40" spans="2:18" ht="14.25" customHeight="1" x14ac:dyDescent="0.3">
      <c r="B40" s="11"/>
      <c r="R40" s="12"/>
    </row>
    <row r="41" spans="2:18" ht="14.25" customHeight="1" x14ac:dyDescent="0.3">
      <c r="B41" s="11"/>
      <c r="R41" s="12"/>
    </row>
    <row r="42" spans="2:18" ht="14.25" customHeight="1" x14ac:dyDescent="0.3">
      <c r="B42" s="11"/>
      <c r="R42" s="12"/>
    </row>
    <row r="43" spans="2:18" ht="14.25" customHeight="1" x14ac:dyDescent="0.3">
      <c r="B43" s="11"/>
      <c r="R43" s="12"/>
    </row>
    <row r="44" spans="2:18" ht="14.25" customHeight="1" x14ac:dyDescent="0.3">
      <c r="B44" s="11"/>
      <c r="R44" s="12"/>
    </row>
    <row r="45" spans="2:18" ht="14.25" customHeight="1" x14ac:dyDescent="0.3">
      <c r="B45" s="11"/>
      <c r="R45" s="12"/>
    </row>
    <row r="46" spans="2:18" ht="14.25" customHeight="1" x14ac:dyDescent="0.3">
      <c r="B46" s="11"/>
      <c r="R46" s="12"/>
    </row>
    <row r="47" spans="2:18" ht="14.25" customHeight="1" x14ac:dyDescent="0.3">
      <c r="B47" s="11"/>
      <c r="R47" s="12"/>
    </row>
    <row r="48" spans="2:18" ht="14.25" customHeight="1" x14ac:dyDescent="0.3">
      <c r="B48" s="11"/>
      <c r="R48" s="12"/>
    </row>
    <row r="49" spans="2:18" s="209" customFormat="1" ht="15.75" customHeight="1" x14ac:dyDescent="0.3">
      <c r="B49" s="184"/>
      <c r="D49" s="34" t="s">
        <v>37</v>
      </c>
      <c r="E49" s="35"/>
      <c r="F49" s="35"/>
      <c r="G49" s="35"/>
      <c r="H49" s="36"/>
      <c r="J49" s="34" t="s">
        <v>38</v>
      </c>
      <c r="K49" s="35"/>
      <c r="L49" s="35"/>
      <c r="M49" s="35"/>
      <c r="N49" s="35"/>
      <c r="O49" s="35"/>
      <c r="P49" s="36"/>
      <c r="R49" s="185"/>
    </row>
    <row r="50" spans="2:18" ht="14.25" customHeight="1" x14ac:dyDescent="0.3">
      <c r="B50" s="11"/>
      <c r="D50" s="37"/>
      <c r="H50" s="38"/>
      <c r="J50" s="37"/>
      <c r="P50" s="38"/>
      <c r="R50" s="12"/>
    </row>
    <row r="51" spans="2:18" ht="14.25" customHeight="1" x14ac:dyDescent="0.3">
      <c r="B51" s="11"/>
      <c r="D51" s="37"/>
      <c r="H51" s="38"/>
      <c r="J51" s="37"/>
      <c r="P51" s="38"/>
      <c r="R51" s="12"/>
    </row>
    <row r="52" spans="2:18" ht="14.25" customHeight="1" x14ac:dyDescent="0.3">
      <c r="B52" s="11"/>
      <c r="D52" s="37"/>
      <c r="H52" s="38"/>
      <c r="J52" s="37"/>
      <c r="P52" s="38"/>
      <c r="R52" s="12"/>
    </row>
    <row r="53" spans="2:18" ht="14.25" customHeight="1" x14ac:dyDescent="0.3">
      <c r="B53" s="11"/>
      <c r="D53" s="37"/>
      <c r="H53" s="38"/>
      <c r="J53" s="37"/>
      <c r="P53" s="38"/>
      <c r="R53" s="12"/>
    </row>
    <row r="54" spans="2:18" ht="14.25" customHeight="1" x14ac:dyDescent="0.3">
      <c r="B54" s="11"/>
      <c r="D54" s="37"/>
      <c r="H54" s="38"/>
      <c r="J54" s="37"/>
      <c r="P54" s="38"/>
      <c r="R54" s="12"/>
    </row>
    <row r="55" spans="2:18" ht="14.25" customHeight="1" x14ac:dyDescent="0.3">
      <c r="B55" s="11"/>
      <c r="D55" s="37"/>
      <c r="H55" s="38"/>
      <c r="J55" s="37"/>
      <c r="P55" s="38"/>
      <c r="R55" s="12"/>
    </row>
    <row r="56" spans="2:18" ht="14.25" customHeight="1" x14ac:dyDescent="0.3">
      <c r="B56" s="11"/>
      <c r="D56" s="37"/>
      <c r="H56" s="38"/>
      <c r="J56" s="37"/>
      <c r="P56" s="38"/>
      <c r="R56" s="12"/>
    </row>
    <row r="57" spans="2:18" ht="14.25" customHeight="1" x14ac:dyDescent="0.3">
      <c r="B57" s="11"/>
      <c r="D57" s="37"/>
      <c r="H57" s="38"/>
      <c r="J57" s="37"/>
      <c r="P57" s="38"/>
      <c r="R57" s="12"/>
    </row>
    <row r="58" spans="2:18" s="209" customFormat="1" ht="15.75" customHeight="1" x14ac:dyDescent="0.3">
      <c r="B58" s="184"/>
      <c r="D58" s="39" t="s">
        <v>39</v>
      </c>
      <c r="E58" s="40"/>
      <c r="F58" s="40"/>
      <c r="G58" s="41" t="s">
        <v>40</v>
      </c>
      <c r="H58" s="42"/>
      <c r="J58" s="39" t="s">
        <v>39</v>
      </c>
      <c r="K58" s="40"/>
      <c r="L58" s="40"/>
      <c r="M58" s="40"/>
      <c r="N58" s="41" t="s">
        <v>40</v>
      </c>
      <c r="O58" s="40"/>
      <c r="P58" s="42"/>
      <c r="R58" s="185"/>
    </row>
    <row r="59" spans="2:18" ht="14.25" customHeight="1" x14ac:dyDescent="0.3">
      <c r="B59" s="11"/>
      <c r="R59" s="12"/>
    </row>
    <row r="60" spans="2:18" s="209" customFormat="1" ht="15.75" customHeight="1" x14ac:dyDescent="0.3">
      <c r="B60" s="184"/>
      <c r="D60" s="34" t="s">
        <v>41</v>
      </c>
      <c r="E60" s="35"/>
      <c r="F60" s="35"/>
      <c r="G60" s="35"/>
      <c r="H60" s="36"/>
      <c r="J60" s="34" t="s">
        <v>42</v>
      </c>
      <c r="K60" s="35"/>
      <c r="L60" s="35"/>
      <c r="M60" s="35"/>
      <c r="N60" s="35"/>
      <c r="O60" s="35"/>
      <c r="P60" s="36"/>
      <c r="R60" s="185"/>
    </row>
    <row r="61" spans="2:18" ht="14.25" customHeight="1" x14ac:dyDescent="0.3">
      <c r="B61" s="11"/>
      <c r="D61" s="37"/>
      <c r="H61" s="38"/>
      <c r="J61" s="37"/>
      <c r="P61" s="38"/>
      <c r="R61" s="12"/>
    </row>
    <row r="62" spans="2:18" ht="14.25" customHeight="1" x14ac:dyDescent="0.3">
      <c r="B62" s="11"/>
      <c r="D62" s="37"/>
      <c r="H62" s="38"/>
      <c r="J62" s="37"/>
      <c r="P62" s="38"/>
      <c r="R62" s="12"/>
    </row>
    <row r="63" spans="2:18" ht="14.25" customHeight="1" x14ac:dyDescent="0.3">
      <c r="B63" s="11"/>
      <c r="D63" s="37"/>
      <c r="H63" s="38"/>
      <c r="J63" s="37"/>
      <c r="P63" s="38"/>
      <c r="R63" s="12"/>
    </row>
    <row r="64" spans="2:18" ht="14.25" customHeight="1" x14ac:dyDescent="0.3">
      <c r="B64" s="11"/>
      <c r="D64" s="37"/>
      <c r="H64" s="38"/>
      <c r="J64" s="37"/>
      <c r="P64" s="38"/>
      <c r="R64" s="12"/>
    </row>
    <row r="65" spans="2:18" ht="14.25" customHeight="1" x14ac:dyDescent="0.3">
      <c r="B65" s="11"/>
      <c r="D65" s="37"/>
      <c r="H65" s="38"/>
      <c r="J65" s="37"/>
      <c r="P65" s="38"/>
      <c r="R65" s="12"/>
    </row>
    <row r="66" spans="2:18" ht="14.25" customHeight="1" x14ac:dyDescent="0.3">
      <c r="B66" s="11"/>
      <c r="D66" s="37"/>
      <c r="H66" s="38"/>
      <c r="J66" s="37"/>
      <c r="P66" s="38"/>
      <c r="R66" s="12"/>
    </row>
    <row r="67" spans="2:18" ht="14.25" customHeight="1" x14ac:dyDescent="0.3">
      <c r="B67" s="11"/>
      <c r="D67" s="37"/>
      <c r="H67" s="38"/>
      <c r="J67" s="37"/>
      <c r="P67" s="38"/>
      <c r="R67" s="12"/>
    </row>
    <row r="68" spans="2:18" ht="14.25" customHeight="1" x14ac:dyDescent="0.3">
      <c r="B68" s="11"/>
      <c r="D68" s="37"/>
      <c r="H68" s="38"/>
      <c r="J68" s="37"/>
      <c r="P68" s="38"/>
      <c r="R68" s="12"/>
    </row>
    <row r="69" spans="2:18" s="209" customFormat="1" ht="15.75" customHeight="1" x14ac:dyDescent="0.3">
      <c r="B69" s="184"/>
      <c r="D69" s="39" t="s">
        <v>39</v>
      </c>
      <c r="E69" s="40"/>
      <c r="F69" s="40"/>
      <c r="G69" s="41" t="s">
        <v>40</v>
      </c>
      <c r="H69" s="42"/>
      <c r="J69" s="39" t="s">
        <v>39</v>
      </c>
      <c r="K69" s="40"/>
      <c r="L69" s="40"/>
      <c r="M69" s="40"/>
      <c r="N69" s="41" t="s">
        <v>40</v>
      </c>
      <c r="O69" s="40"/>
      <c r="P69" s="42"/>
      <c r="R69" s="185"/>
    </row>
    <row r="70" spans="2:18" s="209" customFormat="1" ht="15" customHeight="1" x14ac:dyDescent="0.3">
      <c r="B70" s="43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5"/>
    </row>
    <row r="74" spans="2:18" s="209" customFormat="1" ht="7.5" customHeight="1" x14ac:dyDescent="0.3">
      <c r="B74" s="46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8"/>
    </row>
    <row r="75" spans="2:18" s="209" customFormat="1" ht="37.5" customHeight="1" x14ac:dyDescent="0.3">
      <c r="B75" s="184"/>
      <c r="C75" s="291" t="s">
        <v>85</v>
      </c>
      <c r="D75" s="267"/>
      <c r="E75" s="267"/>
      <c r="F75" s="267"/>
      <c r="G75" s="267"/>
      <c r="H75" s="267"/>
      <c r="I75" s="267"/>
      <c r="J75" s="267"/>
      <c r="K75" s="267"/>
      <c r="L75" s="267"/>
      <c r="M75" s="267"/>
      <c r="N75" s="267"/>
      <c r="O75" s="267"/>
      <c r="P75" s="267"/>
      <c r="Q75" s="267"/>
      <c r="R75" s="185"/>
    </row>
    <row r="76" spans="2:18" s="209" customFormat="1" ht="7.5" customHeight="1" x14ac:dyDescent="0.3">
      <c r="B76" s="184"/>
      <c r="R76" s="185"/>
    </row>
    <row r="77" spans="2:18" s="209" customFormat="1" ht="30.75" customHeight="1" x14ac:dyDescent="0.3">
      <c r="B77" s="184"/>
      <c r="C77" s="18" t="s">
        <v>12</v>
      </c>
      <c r="F77" s="321" t="str">
        <f>$F$6</f>
        <v>Instalace FVE pro vlastní spotřebu elektřiny ve společnosti ČEPRO, a.s. v areálu Hněvice</v>
      </c>
      <c r="G77" s="267"/>
      <c r="H77" s="267"/>
      <c r="I77" s="267"/>
      <c r="J77" s="267"/>
      <c r="K77" s="267"/>
      <c r="L77" s="267"/>
      <c r="M77" s="267"/>
      <c r="N77" s="267"/>
      <c r="O77" s="267"/>
      <c r="P77" s="267"/>
      <c r="R77" s="185"/>
    </row>
    <row r="78" spans="2:18" ht="30.75" customHeight="1" x14ac:dyDescent="0.3">
      <c r="B78" s="11"/>
      <c r="C78" s="18" t="s">
        <v>82</v>
      </c>
      <c r="F78" s="321" t="str">
        <f>F7</f>
        <v>SO 08 - Instalace FVE 8 o výkonu 21,76 kWp na střeše budovy "801 - Centrální archív"</v>
      </c>
      <c r="G78" s="270"/>
      <c r="H78" s="270"/>
      <c r="I78" s="270"/>
      <c r="J78" s="270"/>
      <c r="K78" s="270"/>
      <c r="L78" s="270"/>
      <c r="M78" s="270"/>
      <c r="N78" s="270"/>
      <c r="O78" s="270"/>
      <c r="P78" s="270"/>
      <c r="R78" s="12"/>
    </row>
    <row r="79" spans="2:18" s="209" customFormat="1" ht="37.5" customHeight="1" x14ac:dyDescent="0.3">
      <c r="B79" s="184"/>
      <c r="C79" s="51" t="s">
        <v>83</v>
      </c>
      <c r="F79" s="292" t="str">
        <f>F8</f>
        <v>SO 08 - Instalace FVE 8 o výkonu 21,76 kWp na střeše budovy "801 - Centrální archív"</v>
      </c>
      <c r="G79" s="267"/>
      <c r="H79" s="267"/>
      <c r="I79" s="267"/>
      <c r="J79" s="267"/>
      <c r="K79" s="267"/>
      <c r="L79" s="267"/>
      <c r="M79" s="267"/>
      <c r="N79" s="267"/>
      <c r="O79" s="267"/>
      <c r="P79" s="267"/>
      <c r="R79" s="185"/>
    </row>
    <row r="80" spans="2:18" s="209" customFormat="1" ht="7.5" customHeight="1" x14ac:dyDescent="0.3">
      <c r="B80" s="184"/>
      <c r="R80" s="185"/>
    </row>
    <row r="81" spans="2:47" s="209" customFormat="1" ht="18.75" customHeight="1" x14ac:dyDescent="0.3">
      <c r="B81" s="184"/>
      <c r="C81" s="18" t="s">
        <v>15</v>
      </c>
      <c r="F81" s="208" t="str">
        <f>$F$10</f>
        <v>Areál skladu ČEPRO, a.s. - Hněvice 62, 411 08 Štětí, Hněvice</v>
      </c>
      <c r="L81" s="18" t="s">
        <v>16</v>
      </c>
      <c r="M81" s="355">
        <f>IF($O$10="","",$O$10)</f>
        <v>44105</v>
      </c>
      <c r="N81" s="267"/>
      <c r="O81" s="267"/>
      <c r="P81" s="267"/>
      <c r="R81" s="185"/>
    </row>
    <row r="82" spans="2:47" s="209" customFormat="1" ht="7.5" customHeight="1" x14ac:dyDescent="0.3">
      <c r="B82" s="184"/>
      <c r="R82" s="185"/>
    </row>
    <row r="83" spans="2:47" s="209" customFormat="1" ht="15.75" customHeight="1" x14ac:dyDescent="0.3">
      <c r="B83" s="184"/>
      <c r="C83" s="18" t="s">
        <v>17</v>
      </c>
      <c r="F83" s="208" t="str">
        <f>$E$13</f>
        <v>ČEPRO, a.s., Dělnická 213/12, Holešovice, 170 00 Praha 7</v>
      </c>
      <c r="L83" s="18" t="s">
        <v>22</v>
      </c>
      <c r="M83" s="287" t="str">
        <f>$E$19</f>
        <v>YOUNG4ENERGY s.r.o.</v>
      </c>
      <c r="N83" s="267"/>
      <c r="O83" s="267"/>
      <c r="P83" s="267"/>
      <c r="Q83" s="267"/>
      <c r="R83" s="185"/>
    </row>
    <row r="84" spans="2:47" s="209" customFormat="1" ht="15" customHeight="1" x14ac:dyDescent="0.3">
      <c r="B84" s="184"/>
      <c r="C84" s="18" t="s">
        <v>20</v>
      </c>
      <c r="F84" s="208" t="str">
        <f>IF($E$16="","",$E$16)</f>
        <v>Vyplň údaj</v>
      </c>
      <c r="L84" s="18" t="s">
        <v>23</v>
      </c>
      <c r="M84" s="287" t="str">
        <f>$E$22</f>
        <v>YOUNG4ENERGY s.r.o.</v>
      </c>
      <c r="N84" s="267"/>
      <c r="O84" s="267"/>
      <c r="P84" s="267"/>
      <c r="Q84" s="267"/>
      <c r="R84" s="185"/>
    </row>
    <row r="85" spans="2:47" s="209" customFormat="1" ht="11.25" customHeight="1" x14ac:dyDescent="0.3">
      <c r="B85" s="184"/>
      <c r="R85" s="185"/>
    </row>
    <row r="86" spans="2:47" s="209" customFormat="1" ht="30" customHeight="1" x14ac:dyDescent="0.3">
      <c r="B86" s="184"/>
      <c r="C86" s="330" t="s">
        <v>86</v>
      </c>
      <c r="D86" s="257"/>
      <c r="E86" s="257"/>
      <c r="F86" s="257"/>
      <c r="G86" s="257"/>
      <c r="H86" s="210"/>
      <c r="I86" s="210"/>
      <c r="J86" s="210"/>
      <c r="K86" s="210"/>
      <c r="L86" s="210"/>
      <c r="M86" s="210"/>
      <c r="N86" s="330" t="s">
        <v>87</v>
      </c>
      <c r="O86" s="267"/>
      <c r="P86" s="267"/>
      <c r="Q86" s="267"/>
      <c r="R86" s="185"/>
    </row>
    <row r="87" spans="2:47" s="209" customFormat="1" ht="11.25" customHeight="1" x14ac:dyDescent="0.3">
      <c r="B87" s="184"/>
      <c r="R87" s="185"/>
    </row>
    <row r="88" spans="2:47" s="209" customFormat="1" ht="30" customHeight="1" x14ac:dyDescent="0.3">
      <c r="B88" s="184"/>
      <c r="C88" s="206" t="s">
        <v>88</v>
      </c>
      <c r="N88" s="271">
        <f>ROUND($N$112,2)</f>
        <v>0</v>
      </c>
      <c r="O88" s="267"/>
      <c r="P88" s="267"/>
      <c r="Q88" s="267"/>
      <c r="R88" s="185"/>
      <c r="AU88" s="209" t="s">
        <v>89</v>
      </c>
    </row>
    <row r="89" spans="2:47" s="64" customFormat="1" ht="25.5" customHeight="1" x14ac:dyDescent="0.35">
      <c r="B89" s="99"/>
      <c r="D89" s="113" t="str">
        <f>D113</f>
        <v>Instalace FVE 8</v>
      </c>
      <c r="N89" s="326">
        <f>ROUND($N$113,2)</f>
        <v>0</v>
      </c>
      <c r="O89" s="327"/>
      <c r="P89" s="327"/>
      <c r="Q89" s="327"/>
      <c r="R89" s="100"/>
    </row>
    <row r="90" spans="2:47" s="76" customFormat="1" ht="21" customHeight="1" x14ac:dyDescent="0.35">
      <c r="B90" s="101"/>
      <c r="D90" s="113" t="s">
        <v>127</v>
      </c>
      <c r="E90" s="64"/>
      <c r="F90" s="64"/>
      <c r="G90" s="64"/>
      <c r="H90" s="64"/>
      <c r="I90" s="64"/>
      <c r="J90" s="64"/>
      <c r="K90" s="64"/>
      <c r="L90" s="64"/>
      <c r="M90" s="64"/>
      <c r="N90" s="326">
        <f>ROUND($N$123,2)</f>
        <v>0</v>
      </c>
      <c r="O90" s="327"/>
      <c r="P90" s="327"/>
      <c r="Q90" s="327"/>
      <c r="R90" s="102"/>
    </row>
    <row r="91" spans="2:47" s="76" customFormat="1" ht="21" customHeight="1" x14ac:dyDescent="0.35">
      <c r="B91" s="101"/>
      <c r="D91" s="113" t="str">
        <f>D146</f>
        <v>Ostatní materiál</v>
      </c>
      <c r="E91" s="64"/>
      <c r="F91" s="64"/>
      <c r="G91" s="64"/>
      <c r="H91" s="64"/>
      <c r="I91" s="64"/>
      <c r="J91" s="64"/>
      <c r="K91" s="64"/>
      <c r="L91" s="64"/>
      <c r="M91" s="64"/>
      <c r="N91" s="326">
        <f>ROUND($N$146,2)</f>
        <v>0</v>
      </c>
      <c r="O91" s="327"/>
      <c r="P91" s="327"/>
      <c r="Q91" s="327"/>
      <c r="R91" s="102"/>
    </row>
    <row r="92" spans="2:47" s="76" customFormat="1" ht="21" customHeight="1" x14ac:dyDescent="0.35">
      <c r="B92" s="101"/>
      <c r="D92" s="113" t="s">
        <v>430</v>
      </c>
      <c r="E92" s="64"/>
      <c r="F92" s="64"/>
      <c r="G92" s="64"/>
      <c r="H92" s="64"/>
      <c r="I92" s="64"/>
      <c r="J92" s="64"/>
      <c r="K92" s="64"/>
      <c r="L92" s="64"/>
      <c r="M92" s="64"/>
      <c r="N92" s="326">
        <f>ROUND($N$165,2)</f>
        <v>0</v>
      </c>
      <c r="O92" s="327"/>
      <c r="P92" s="327"/>
      <c r="Q92" s="327"/>
      <c r="R92" s="102"/>
    </row>
    <row r="93" spans="2:47" s="209" customFormat="1" ht="14.25" customHeight="1" x14ac:dyDescent="0.3">
      <c r="B93" s="184"/>
      <c r="R93" s="185"/>
    </row>
    <row r="94" spans="2:47" s="209" customFormat="1" ht="30" customHeight="1" x14ac:dyDescent="0.3">
      <c r="B94" s="184"/>
      <c r="C94" s="94" t="s">
        <v>142</v>
      </c>
      <c r="D94" s="210"/>
      <c r="E94" s="210"/>
      <c r="F94" s="210"/>
      <c r="G94" s="210"/>
      <c r="H94" s="210"/>
      <c r="I94" s="210"/>
      <c r="J94" s="210"/>
      <c r="K94" s="210"/>
      <c r="L94" s="256">
        <f>ROUND(SUM($N$89:$Q$92),2)</f>
        <v>0</v>
      </c>
      <c r="M94" s="257"/>
      <c r="N94" s="257"/>
      <c r="O94" s="257"/>
      <c r="P94" s="257"/>
      <c r="Q94" s="257"/>
      <c r="R94" s="185"/>
    </row>
    <row r="95" spans="2:47" s="209" customFormat="1" ht="7.5" customHeight="1" x14ac:dyDescent="0.3">
      <c r="B95" s="43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5"/>
    </row>
    <row r="99" spans="2:63" s="209" customFormat="1" ht="7.5" customHeight="1" x14ac:dyDescent="0.3">
      <c r="B99" s="46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8"/>
    </row>
    <row r="100" spans="2:63" s="209" customFormat="1" ht="37.5" customHeight="1" x14ac:dyDescent="0.3">
      <c r="B100" s="184"/>
      <c r="C100" s="291" t="s">
        <v>90</v>
      </c>
      <c r="D100" s="267"/>
      <c r="E100" s="267"/>
      <c r="F100" s="267"/>
      <c r="G100" s="267"/>
      <c r="H100" s="267"/>
      <c r="I100" s="267"/>
      <c r="J100" s="267"/>
      <c r="K100" s="267"/>
      <c r="L100" s="267"/>
      <c r="M100" s="267"/>
      <c r="N100" s="267"/>
      <c r="O100" s="267"/>
      <c r="P100" s="267"/>
      <c r="Q100" s="267"/>
      <c r="R100" s="185"/>
    </row>
    <row r="101" spans="2:63" s="209" customFormat="1" ht="7.5" customHeight="1" x14ac:dyDescent="0.3">
      <c r="B101" s="184"/>
      <c r="R101" s="185"/>
    </row>
    <row r="102" spans="2:63" s="209" customFormat="1" ht="30.75" customHeight="1" x14ac:dyDescent="0.3">
      <c r="B102" s="184"/>
      <c r="C102" s="18" t="s">
        <v>12</v>
      </c>
      <c r="F102" s="321" t="str">
        <f>$F$6</f>
        <v>Instalace FVE pro vlastní spotřebu elektřiny ve společnosti ČEPRO, a.s. v areálu Hněvice</v>
      </c>
      <c r="G102" s="267"/>
      <c r="H102" s="267"/>
      <c r="I102" s="267"/>
      <c r="J102" s="267"/>
      <c r="K102" s="267"/>
      <c r="L102" s="267"/>
      <c r="M102" s="267"/>
      <c r="N102" s="267"/>
      <c r="O102" s="267"/>
      <c r="P102" s="267"/>
      <c r="R102" s="185"/>
    </row>
    <row r="103" spans="2:63" ht="30.75" customHeight="1" x14ac:dyDescent="0.3">
      <c r="B103" s="11"/>
      <c r="C103" s="18" t="s">
        <v>82</v>
      </c>
      <c r="F103" s="321" t="str">
        <f>F7</f>
        <v>SO 08 - Instalace FVE 8 o výkonu 21,76 kWp na střeše budovy "801 - Centrální archív"</v>
      </c>
      <c r="G103" s="270"/>
      <c r="H103" s="270"/>
      <c r="I103" s="270"/>
      <c r="J103" s="270"/>
      <c r="K103" s="270"/>
      <c r="L103" s="270"/>
      <c r="M103" s="270"/>
      <c r="N103" s="270"/>
      <c r="O103" s="270"/>
      <c r="P103" s="270"/>
      <c r="R103" s="12"/>
    </row>
    <row r="104" spans="2:63" s="209" customFormat="1" ht="37.5" customHeight="1" x14ac:dyDescent="0.3">
      <c r="B104" s="184"/>
      <c r="C104" s="51" t="s">
        <v>83</v>
      </c>
      <c r="F104" s="292" t="str">
        <f>F8</f>
        <v>SO 08 - Instalace FVE 8 o výkonu 21,76 kWp na střeše budovy "801 - Centrální archív"</v>
      </c>
      <c r="G104" s="267"/>
      <c r="H104" s="267"/>
      <c r="I104" s="267"/>
      <c r="J104" s="267"/>
      <c r="K104" s="267"/>
      <c r="L104" s="267"/>
      <c r="M104" s="267"/>
      <c r="N104" s="267"/>
      <c r="O104" s="267"/>
      <c r="P104" s="267"/>
      <c r="R104" s="185"/>
    </row>
    <row r="105" spans="2:63" s="209" customFormat="1" ht="7.5" customHeight="1" x14ac:dyDescent="0.3">
      <c r="B105" s="184"/>
      <c r="R105" s="185"/>
    </row>
    <row r="106" spans="2:63" s="209" customFormat="1" ht="18.75" customHeight="1" x14ac:dyDescent="0.3">
      <c r="B106" s="184"/>
      <c r="C106" s="18" t="s">
        <v>15</v>
      </c>
      <c r="F106" s="208" t="str">
        <f>$F$10</f>
        <v>Areál skladu ČEPRO, a.s. - Hněvice 62, 411 08 Štětí, Hněvice</v>
      </c>
      <c r="L106" s="18" t="s">
        <v>16</v>
      </c>
      <c r="M106" s="293">
        <f>IF($O$10="","",$O$10)</f>
        <v>44105</v>
      </c>
      <c r="N106" s="267"/>
      <c r="O106" s="267"/>
      <c r="P106" s="267"/>
      <c r="R106" s="185"/>
    </row>
    <row r="107" spans="2:63" s="209" customFormat="1" ht="7.5" customHeight="1" x14ac:dyDescent="0.3">
      <c r="B107" s="184"/>
      <c r="R107" s="185"/>
    </row>
    <row r="108" spans="2:63" s="209" customFormat="1" ht="15.75" customHeight="1" x14ac:dyDescent="0.3">
      <c r="B108" s="184"/>
      <c r="C108" s="18" t="s">
        <v>17</v>
      </c>
      <c r="F108" s="208" t="str">
        <f>$E$13</f>
        <v>ČEPRO, a.s., Dělnická 213/12, Holešovice, 170 00 Praha 7</v>
      </c>
      <c r="L108" s="18" t="s">
        <v>22</v>
      </c>
      <c r="M108" s="287" t="str">
        <f>$E$19</f>
        <v>YOUNG4ENERGY s.r.o.</v>
      </c>
      <c r="N108" s="267"/>
      <c r="O108" s="267"/>
      <c r="P108" s="267"/>
      <c r="Q108" s="267"/>
      <c r="R108" s="185"/>
    </row>
    <row r="109" spans="2:63" s="209" customFormat="1" ht="15" customHeight="1" x14ac:dyDescent="0.3">
      <c r="B109" s="184"/>
      <c r="C109" s="18" t="s">
        <v>20</v>
      </c>
      <c r="F109" s="208" t="str">
        <f>IF($E$16="","",$E$16)</f>
        <v>Vyplň údaj</v>
      </c>
      <c r="L109" s="18" t="s">
        <v>23</v>
      </c>
      <c r="M109" s="287" t="str">
        <f>$E$22</f>
        <v>YOUNG4ENERGY s.r.o.</v>
      </c>
      <c r="N109" s="267"/>
      <c r="O109" s="267"/>
      <c r="P109" s="267"/>
      <c r="Q109" s="267"/>
      <c r="R109" s="185"/>
    </row>
    <row r="110" spans="2:63" s="209" customFormat="1" ht="11.25" customHeight="1" x14ac:dyDescent="0.3">
      <c r="B110" s="184"/>
      <c r="R110" s="185"/>
    </row>
    <row r="111" spans="2:63" s="107" customFormat="1" ht="30" customHeight="1" x14ac:dyDescent="0.3">
      <c r="B111" s="103"/>
      <c r="C111" s="104" t="s">
        <v>91</v>
      </c>
      <c r="D111" s="213" t="s">
        <v>92</v>
      </c>
      <c r="E111" s="213" t="s">
        <v>45</v>
      </c>
      <c r="F111" s="323" t="s">
        <v>93</v>
      </c>
      <c r="G111" s="324"/>
      <c r="H111" s="324"/>
      <c r="I111" s="324"/>
      <c r="J111" s="213" t="s">
        <v>94</v>
      </c>
      <c r="K111" s="213" t="s">
        <v>95</v>
      </c>
      <c r="L111" s="323" t="s">
        <v>96</v>
      </c>
      <c r="M111" s="324"/>
      <c r="N111" s="323" t="s">
        <v>97</v>
      </c>
      <c r="O111" s="324"/>
      <c r="P111" s="324"/>
      <c r="Q111" s="325"/>
      <c r="R111" s="106"/>
      <c r="T111" s="55" t="s">
        <v>98</v>
      </c>
      <c r="U111" s="56" t="s">
        <v>27</v>
      </c>
      <c r="V111" s="56" t="s">
        <v>99</v>
      </c>
      <c r="W111" s="56" t="s">
        <v>100</v>
      </c>
      <c r="X111" s="56" t="s">
        <v>101</v>
      </c>
      <c r="Y111" s="56" t="s">
        <v>102</v>
      </c>
      <c r="Z111" s="56" t="s">
        <v>103</v>
      </c>
      <c r="AA111" s="57" t="s">
        <v>104</v>
      </c>
    </row>
    <row r="112" spans="2:63" s="209" customFormat="1" ht="30" customHeight="1" x14ac:dyDescent="0.3">
      <c r="B112" s="184"/>
      <c r="C112" s="206" t="s">
        <v>84</v>
      </c>
      <c r="N112" s="271">
        <f>N113+N146+N123+N165</f>
        <v>0</v>
      </c>
      <c r="O112" s="267"/>
      <c r="P112" s="267"/>
      <c r="Q112" s="267"/>
      <c r="R112" s="185"/>
      <c r="T112" s="58"/>
      <c r="U112" s="35"/>
      <c r="V112" s="35"/>
      <c r="W112" s="108" t="e">
        <f>$W$113+#REF!+#REF!</f>
        <v>#REF!</v>
      </c>
      <c r="X112" s="35"/>
      <c r="Y112" s="108" t="e">
        <f>$Y$113+#REF!+#REF!</f>
        <v>#REF!</v>
      </c>
      <c r="Z112" s="35"/>
      <c r="AA112" s="109" t="e">
        <f>$AA$113+#REF!+#REF!</f>
        <v>#REF!</v>
      </c>
      <c r="AT112" s="209" t="s">
        <v>62</v>
      </c>
      <c r="AU112" s="209" t="s">
        <v>89</v>
      </c>
      <c r="BK112" s="110" t="e">
        <f>$BK$113+#REF!+#REF!</f>
        <v>#REF!</v>
      </c>
    </row>
    <row r="113" spans="2:64" s="141" customFormat="1" ht="24.95" customHeight="1" x14ac:dyDescent="0.35">
      <c r="B113" s="140"/>
      <c r="D113" s="113" t="s">
        <v>446</v>
      </c>
      <c r="E113" s="113"/>
      <c r="F113" s="113"/>
      <c r="G113" s="113"/>
      <c r="H113" s="113"/>
      <c r="I113" s="113"/>
      <c r="J113" s="113"/>
      <c r="K113" s="113"/>
      <c r="L113" s="113"/>
      <c r="M113" s="113"/>
      <c r="N113" s="305">
        <f>N114</f>
        <v>0</v>
      </c>
      <c r="O113" s="302"/>
      <c r="P113" s="302"/>
      <c r="Q113" s="302"/>
      <c r="R113" s="142"/>
      <c r="T113" s="143"/>
      <c r="W113" s="144" t="e">
        <f>$W$114+#REF!+$W$124+#REF!+#REF!+#REF!</f>
        <v>#REF!</v>
      </c>
      <c r="Y113" s="144" t="e">
        <f>$Y$114+#REF!+$Y$124+#REF!+#REF!+#REF!</f>
        <v>#REF!</v>
      </c>
      <c r="AA113" s="145" t="e">
        <f>$AA$114+#REF!+$AA$124+#REF!+#REF!+#REF!</f>
        <v>#REF!</v>
      </c>
      <c r="AR113" s="212" t="s">
        <v>70</v>
      </c>
      <c r="AT113" s="212" t="s">
        <v>62</v>
      </c>
      <c r="AU113" s="212" t="s">
        <v>63</v>
      </c>
      <c r="AY113" s="212" t="s">
        <v>105</v>
      </c>
      <c r="BK113" s="146" t="e">
        <f>$BK$114+#REF!+$BK$124+#REF!+#REF!+#REF!</f>
        <v>#REF!</v>
      </c>
    </row>
    <row r="114" spans="2:64" s="141" customFormat="1" ht="20.100000000000001" customHeight="1" x14ac:dyDescent="0.3">
      <c r="B114" s="140"/>
      <c r="D114" s="138" t="s">
        <v>166</v>
      </c>
      <c r="E114" s="138"/>
      <c r="F114" s="138"/>
      <c r="G114" s="138"/>
      <c r="H114" s="138"/>
      <c r="I114" s="138"/>
      <c r="J114" s="138"/>
      <c r="K114" s="138"/>
      <c r="L114" s="138"/>
      <c r="M114" s="138"/>
      <c r="N114" s="301">
        <f>SUM(N115:Q122)</f>
        <v>0</v>
      </c>
      <c r="O114" s="302"/>
      <c r="P114" s="302"/>
      <c r="Q114" s="302"/>
      <c r="R114" s="142"/>
      <c r="T114" s="143"/>
      <c r="W114" s="144" t="e">
        <f>SUM($W$115:$W$122)</f>
        <v>#REF!</v>
      </c>
      <c r="Y114" s="144" t="e">
        <f>SUM($Y$115:$Y$122)</f>
        <v>#REF!</v>
      </c>
      <c r="AA114" s="145" t="e">
        <f>SUM($AA$115:$AA$122)</f>
        <v>#REF!</v>
      </c>
      <c r="AR114" s="212" t="s">
        <v>70</v>
      </c>
      <c r="AT114" s="212" t="s">
        <v>62</v>
      </c>
      <c r="AU114" s="212" t="s">
        <v>68</v>
      </c>
      <c r="AY114" s="212" t="s">
        <v>105</v>
      </c>
      <c r="BK114" s="146" t="e">
        <f>SUM($BK$115:$BK$122)</f>
        <v>#REF!</v>
      </c>
    </row>
    <row r="115" spans="2:64" s="209" customFormat="1" ht="20.100000000000001" customHeight="1" x14ac:dyDescent="0.3">
      <c r="B115" s="184"/>
      <c r="C115" s="188">
        <v>1</v>
      </c>
      <c r="D115" s="193"/>
      <c r="E115" s="199"/>
      <c r="F115" s="310" t="s">
        <v>120</v>
      </c>
      <c r="G115" s="311" t="s">
        <v>120</v>
      </c>
      <c r="H115" s="311" t="s">
        <v>120</v>
      </c>
      <c r="I115" s="312" t="s">
        <v>120</v>
      </c>
      <c r="J115" s="122" t="s">
        <v>112</v>
      </c>
      <c r="K115" s="189">
        <v>64</v>
      </c>
      <c r="L115" s="315">
        <v>0</v>
      </c>
      <c r="M115" s="316"/>
      <c r="N115" s="303">
        <f>ROUND(K115*L115,2)</f>
        <v>0</v>
      </c>
      <c r="O115" s="304"/>
      <c r="P115" s="304"/>
      <c r="Q115" s="304"/>
      <c r="R115" s="185"/>
      <c r="T115" s="124"/>
      <c r="U115" s="186" t="s">
        <v>28</v>
      </c>
      <c r="V115" s="190">
        <v>0.497</v>
      </c>
      <c r="W115" s="190">
        <f>$V$115*$K$115</f>
        <v>31.808</v>
      </c>
      <c r="X115" s="190">
        <v>3.4000000000000002E-4</v>
      </c>
      <c r="Y115" s="190">
        <f>$X$115*$K$115</f>
        <v>2.1760000000000002E-2</v>
      </c>
      <c r="Z115" s="190">
        <v>0</v>
      </c>
      <c r="AA115" s="126">
        <f>$Z$115*$K$115</f>
        <v>0</v>
      </c>
      <c r="AR115" s="209" t="s">
        <v>68</v>
      </c>
      <c r="AT115" s="209" t="s">
        <v>106</v>
      </c>
      <c r="AU115" s="209" t="s">
        <v>70</v>
      </c>
      <c r="AY115" s="209" t="s">
        <v>105</v>
      </c>
      <c r="BE115" s="187">
        <f>IF($U$115="základní",$N$115,0)</f>
        <v>0</v>
      </c>
      <c r="BF115" s="187">
        <f>IF($U$115="snížená",$N$115,0)</f>
        <v>0</v>
      </c>
      <c r="BG115" s="187">
        <f>IF($U$115="zákl. přenesená",$N$115,0)</f>
        <v>0</v>
      </c>
      <c r="BH115" s="187">
        <f>IF($U$115="sníž. přenesená",$N$115,0)</f>
        <v>0</v>
      </c>
      <c r="BI115" s="187">
        <f>IF($U$115="nulová",$N$115,0)</f>
        <v>0</v>
      </c>
      <c r="BJ115" s="209" t="s">
        <v>68</v>
      </c>
      <c r="BK115" s="187">
        <f>ROUND($L$115*$K$115,2)</f>
        <v>0</v>
      </c>
      <c r="BL115" s="209" t="s">
        <v>68</v>
      </c>
    </row>
    <row r="116" spans="2:64" s="209" customFormat="1" ht="45" customHeight="1" x14ac:dyDescent="0.3">
      <c r="B116" s="184"/>
      <c r="C116" s="188">
        <f t="shared" ref="C116:C122" si="0">C115+1</f>
        <v>2</v>
      </c>
      <c r="D116" s="131"/>
      <c r="E116" s="199"/>
      <c r="F116" s="310" t="s">
        <v>312</v>
      </c>
      <c r="G116" s="311" t="s">
        <v>146</v>
      </c>
      <c r="H116" s="311" t="s">
        <v>146</v>
      </c>
      <c r="I116" s="312" t="s">
        <v>146</v>
      </c>
      <c r="J116" s="192" t="s">
        <v>112</v>
      </c>
      <c r="K116" s="189">
        <v>64</v>
      </c>
      <c r="L116" s="315">
        <v>0</v>
      </c>
      <c r="M116" s="316"/>
      <c r="N116" s="303">
        <f t="shared" ref="N116:N122" si="1">ROUND(K116*L116,2)</f>
        <v>0</v>
      </c>
      <c r="O116" s="304"/>
      <c r="P116" s="304"/>
      <c r="Q116" s="304"/>
      <c r="R116" s="185"/>
      <c r="T116" s="124"/>
      <c r="U116" s="186" t="s">
        <v>28</v>
      </c>
      <c r="V116" s="190">
        <v>0.497</v>
      </c>
      <c r="W116" s="190">
        <f>$V$116*$K$116</f>
        <v>31.808</v>
      </c>
      <c r="X116" s="190">
        <v>3.4000000000000002E-4</v>
      </c>
      <c r="Y116" s="190">
        <f>$X$116*$K$116</f>
        <v>2.1760000000000002E-2</v>
      </c>
      <c r="Z116" s="190">
        <v>0</v>
      </c>
      <c r="AA116" s="126">
        <f>$Z$116*$K$116</f>
        <v>0</v>
      </c>
      <c r="AR116" s="209" t="s">
        <v>68</v>
      </c>
      <c r="AT116" s="209" t="s">
        <v>106</v>
      </c>
      <c r="AU116" s="209" t="s">
        <v>70</v>
      </c>
      <c r="AY116" s="209" t="s">
        <v>105</v>
      </c>
      <c r="BE116" s="187">
        <f>IF($U$116="základní",$N$116,0)</f>
        <v>0</v>
      </c>
      <c r="BF116" s="187">
        <f>IF($U$116="snížená",$N$116,0)</f>
        <v>0</v>
      </c>
      <c r="BG116" s="187">
        <f>IF($U$116="zákl. přenesená",$N$116,0)</f>
        <v>0</v>
      </c>
      <c r="BH116" s="187">
        <f>IF($U$116="sníž. přenesená",$N$116,0)</f>
        <v>0</v>
      </c>
      <c r="BI116" s="187">
        <f>IF($U$116="nulová",$N$116,0)</f>
        <v>0</v>
      </c>
      <c r="BJ116" s="209" t="s">
        <v>68</v>
      </c>
      <c r="BK116" s="187">
        <f>ROUND($L$116*$K$116,2)</f>
        <v>0</v>
      </c>
      <c r="BL116" s="209" t="s">
        <v>68</v>
      </c>
    </row>
    <row r="117" spans="2:64" s="209" customFormat="1" ht="30" customHeight="1" x14ac:dyDescent="0.3">
      <c r="B117" s="184"/>
      <c r="C117" s="188">
        <f t="shared" si="0"/>
        <v>3</v>
      </c>
      <c r="D117" s="188"/>
      <c r="E117" s="199"/>
      <c r="F117" s="310" t="s">
        <v>248</v>
      </c>
      <c r="G117" s="311" t="s">
        <v>121</v>
      </c>
      <c r="H117" s="311" t="s">
        <v>121</v>
      </c>
      <c r="I117" s="312" t="s">
        <v>121</v>
      </c>
      <c r="J117" s="192" t="s">
        <v>112</v>
      </c>
      <c r="K117" s="189">
        <v>64</v>
      </c>
      <c r="L117" s="315">
        <v>0</v>
      </c>
      <c r="M117" s="316"/>
      <c r="N117" s="303">
        <f t="shared" si="1"/>
        <v>0</v>
      </c>
      <c r="O117" s="304"/>
      <c r="P117" s="304"/>
      <c r="Q117" s="304"/>
      <c r="R117" s="185"/>
      <c r="T117" s="124"/>
      <c r="U117" s="186" t="s">
        <v>28</v>
      </c>
      <c r="V117" s="190">
        <v>0.497</v>
      </c>
      <c r="W117" s="190">
        <f>$V$117*$K$117</f>
        <v>31.808</v>
      </c>
      <c r="X117" s="190">
        <v>3.4000000000000002E-4</v>
      </c>
      <c r="Y117" s="190">
        <f>$X$117*$K$117</f>
        <v>2.1760000000000002E-2</v>
      </c>
      <c r="Z117" s="190">
        <v>0</v>
      </c>
      <c r="AA117" s="126">
        <f>$Z$117*$K$117</f>
        <v>0</v>
      </c>
      <c r="AR117" s="209" t="s">
        <v>68</v>
      </c>
      <c r="AT117" s="209" t="s">
        <v>106</v>
      </c>
      <c r="AU117" s="209" t="s">
        <v>70</v>
      </c>
      <c r="AY117" s="209" t="s">
        <v>105</v>
      </c>
      <c r="BE117" s="187">
        <f>IF($U$117="základní",$N$117,0)</f>
        <v>0</v>
      </c>
      <c r="BF117" s="187">
        <f>IF($U$117="snížená",$N$117,0)</f>
        <v>0</v>
      </c>
      <c r="BG117" s="187">
        <f>IF($U$117="zákl. přenesená",$N$117,0)</f>
        <v>0</v>
      </c>
      <c r="BH117" s="187">
        <f>IF($U$117="sníž. přenesená",$N$117,0)</f>
        <v>0</v>
      </c>
      <c r="BI117" s="187">
        <f>IF($U$117="nulová",$N$117,0)</f>
        <v>0</v>
      </c>
      <c r="BJ117" s="209" t="s">
        <v>68</v>
      </c>
      <c r="BK117" s="187">
        <f>ROUND($L$117*$K$117,2)</f>
        <v>0</v>
      </c>
      <c r="BL117" s="209" t="s">
        <v>68</v>
      </c>
    </row>
    <row r="118" spans="2:64" s="209" customFormat="1" ht="30" customHeight="1" x14ac:dyDescent="0.3">
      <c r="B118" s="184"/>
      <c r="C118" s="188">
        <f t="shared" si="0"/>
        <v>4</v>
      </c>
      <c r="D118" s="188"/>
      <c r="E118" s="199"/>
      <c r="F118" s="310" t="s">
        <v>249</v>
      </c>
      <c r="G118" s="311" t="s">
        <v>122</v>
      </c>
      <c r="H118" s="311" t="s">
        <v>122</v>
      </c>
      <c r="I118" s="312" t="s">
        <v>122</v>
      </c>
      <c r="J118" s="192" t="s">
        <v>109</v>
      </c>
      <c r="K118" s="189">
        <v>1</v>
      </c>
      <c r="L118" s="315">
        <v>0</v>
      </c>
      <c r="M118" s="316"/>
      <c r="N118" s="303">
        <f t="shared" si="1"/>
        <v>0</v>
      </c>
      <c r="O118" s="304"/>
      <c r="P118" s="304"/>
      <c r="Q118" s="304"/>
      <c r="R118" s="185"/>
      <c r="T118" s="124"/>
      <c r="U118" s="186" t="s">
        <v>28</v>
      </c>
      <c r="V118" s="190">
        <v>0.497</v>
      </c>
      <c r="W118" s="190">
        <f>$V$118*$K$118</f>
        <v>0.497</v>
      </c>
      <c r="X118" s="190">
        <v>3.4000000000000002E-4</v>
      </c>
      <c r="Y118" s="190">
        <f>$X$118*$K$118</f>
        <v>3.4000000000000002E-4</v>
      </c>
      <c r="Z118" s="190">
        <v>0</v>
      </c>
      <c r="AA118" s="126">
        <f>$Z$118*$K$118</f>
        <v>0</v>
      </c>
      <c r="AR118" s="209" t="s">
        <v>68</v>
      </c>
      <c r="AT118" s="209" t="s">
        <v>106</v>
      </c>
      <c r="AU118" s="209" t="s">
        <v>70</v>
      </c>
      <c r="AY118" s="209" t="s">
        <v>105</v>
      </c>
      <c r="BE118" s="187">
        <f>IF($U$118="základní",$N$118,0)</f>
        <v>0</v>
      </c>
      <c r="BF118" s="187">
        <f>IF($U$118="snížená",$N$118,0)</f>
        <v>0</v>
      </c>
      <c r="BG118" s="187">
        <f>IF($U$118="zákl. přenesená",$N$118,0)</f>
        <v>0</v>
      </c>
      <c r="BH118" s="187">
        <f>IF($U$118="sníž. přenesená",$N$118,0)</f>
        <v>0</v>
      </c>
      <c r="BI118" s="187">
        <f>IF($U$118="nulová",$N$118,0)</f>
        <v>0</v>
      </c>
      <c r="BJ118" s="209" t="s">
        <v>68</v>
      </c>
      <c r="BK118" s="187">
        <f>ROUND($L$118*$K$118,2)</f>
        <v>0</v>
      </c>
      <c r="BL118" s="209" t="s">
        <v>68</v>
      </c>
    </row>
    <row r="119" spans="2:64" s="209" customFormat="1" ht="60" customHeight="1" x14ac:dyDescent="0.3">
      <c r="B119" s="184"/>
      <c r="C119" s="188">
        <f t="shared" si="0"/>
        <v>5</v>
      </c>
      <c r="D119" s="188"/>
      <c r="E119" s="199"/>
      <c r="F119" s="310" t="s">
        <v>315</v>
      </c>
      <c r="G119" s="311" t="s">
        <v>147</v>
      </c>
      <c r="H119" s="311" t="s">
        <v>147</v>
      </c>
      <c r="I119" s="312" t="s">
        <v>147</v>
      </c>
      <c r="J119" s="192" t="s">
        <v>112</v>
      </c>
      <c r="K119" s="189">
        <v>1</v>
      </c>
      <c r="L119" s="308">
        <v>0</v>
      </c>
      <c r="M119" s="309"/>
      <c r="N119" s="303">
        <f t="shared" si="1"/>
        <v>0</v>
      </c>
      <c r="O119" s="304"/>
      <c r="P119" s="304"/>
      <c r="Q119" s="304"/>
      <c r="R119" s="185"/>
      <c r="T119" s="124"/>
      <c r="U119" s="186" t="s">
        <v>28</v>
      </c>
      <c r="V119" s="190">
        <v>0.26700000000000002</v>
      </c>
      <c r="W119" s="190" t="e">
        <f>#REF!*#REF!</f>
        <v>#REF!</v>
      </c>
      <c r="X119" s="190">
        <v>1E-4</v>
      </c>
      <c r="Y119" s="190" t="e">
        <f>#REF!*#REF!</f>
        <v>#REF!</v>
      </c>
      <c r="Z119" s="190">
        <v>0</v>
      </c>
      <c r="AA119" s="126" t="e">
        <f>#REF!*#REF!</f>
        <v>#REF!</v>
      </c>
      <c r="AR119" s="209" t="s">
        <v>108</v>
      </c>
      <c r="AT119" s="209" t="s">
        <v>106</v>
      </c>
      <c r="AU119" s="209" t="s">
        <v>70</v>
      </c>
      <c r="AY119" s="209" t="s">
        <v>105</v>
      </c>
      <c r="BE119" s="187" t="e">
        <f>IF(#REF!="základní",#REF!,0)</f>
        <v>#REF!</v>
      </c>
      <c r="BF119" s="187" t="e">
        <f>IF(#REF!="snížená",#REF!,0)</f>
        <v>#REF!</v>
      </c>
      <c r="BG119" s="187" t="e">
        <f>IF(#REF!="zákl. přenesená",#REF!,0)</f>
        <v>#REF!</v>
      </c>
      <c r="BH119" s="187" t="e">
        <f>IF(#REF!="sníž. přenesená",#REF!,0)</f>
        <v>#REF!</v>
      </c>
      <c r="BI119" s="187" t="e">
        <f>IF(#REF!="nulová",#REF!,0)</f>
        <v>#REF!</v>
      </c>
      <c r="BJ119" s="209" t="s">
        <v>68</v>
      </c>
      <c r="BK119" s="187" t="e">
        <f>ROUND(#REF!*#REF!,2)</f>
        <v>#REF!</v>
      </c>
      <c r="BL119" s="209" t="s">
        <v>108</v>
      </c>
    </row>
    <row r="120" spans="2:64" s="209" customFormat="1" ht="84.95" customHeight="1" x14ac:dyDescent="0.3">
      <c r="B120" s="184"/>
      <c r="C120" s="188">
        <f>C119+1</f>
        <v>6</v>
      </c>
      <c r="D120" s="188"/>
      <c r="E120" s="199"/>
      <c r="F120" s="310" t="s">
        <v>386</v>
      </c>
      <c r="G120" s="311" t="s">
        <v>123</v>
      </c>
      <c r="H120" s="311" t="s">
        <v>123</v>
      </c>
      <c r="I120" s="312" t="s">
        <v>123</v>
      </c>
      <c r="J120" s="192" t="s">
        <v>112</v>
      </c>
      <c r="K120" s="189">
        <v>32</v>
      </c>
      <c r="L120" s="338">
        <v>0</v>
      </c>
      <c r="M120" s="316"/>
      <c r="N120" s="303">
        <f t="shared" si="1"/>
        <v>0</v>
      </c>
      <c r="O120" s="304"/>
      <c r="P120" s="304"/>
      <c r="Q120" s="304"/>
      <c r="R120" s="185"/>
      <c r="T120" s="124"/>
      <c r="U120" s="186"/>
      <c r="V120" s="190"/>
      <c r="W120" s="190"/>
      <c r="X120" s="190"/>
      <c r="Y120" s="190"/>
      <c r="Z120" s="190"/>
      <c r="AA120" s="126"/>
      <c r="BE120" s="187"/>
      <c r="BF120" s="187"/>
      <c r="BG120" s="187"/>
      <c r="BH120" s="187"/>
      <c r="BI120" s="187"/>
      <c r="BK120" s="187"/>
    </row>
    <row r="121" spans="2:64" s="209" customFormat="1" ht="20.100000000000001" customHeight="1" x14ac:dyDescent="0.3">
      <c r="B121" s="184"/>
      <c r="C121" s="188">
        <f>C120+1</f>
        <v>7</v>
      </c>
      <c r="D121" s="188"/>
      <c r="E121" s="199"/>
      <c r="F121" s="310" t="s">
        <v>123</v>
      </c>
      <c r="G121" s="311" t="s">
        <v>123</v>
      </c>
      <c r="H121" s="311" t="s">
        <v>123</v>
      </c>
      <c r="I121" s="312" t="s">
        <v>123</v>
      </c>
      <c r="J121" s="192" t="s">
        <v>112</v>
      </c>
      <c r="K121" s="189">
        <v>1</v>
      </c>
      <c r="L121" s="308">
        <v>0</v>
      </c>
      <c r="M121" s="309"/>
      <c r="N121" s="303">
        <f t="shared" si="1"/>
        <v>0</v>
      </c>
      <c r="O121" s="304"/>
      <c r="P121" s="304"/>
      <c r="Q121" s="304"/>
      <c r="R121" s="185"/>
      <c r="T121" s="124"/>
      <c r="U121" s="186"/>
      <c r="V121" s="190"/>
      <c r="W121" s="190"/>
      <c r="X121" s="190"/>
      <c r="Y121" s="190"/>
      <c r="Z121" s="190"/>
      <c r="AA121" s="126"/>
      <c r="BE121" s="187"/>
      <c r="BF121" s="187"/>
      <c r="BG121" s="187"/>
      <c r="BH121" s="187"/>
      <c r="BI121" s="187"/>
      <c r="BK121" s="187"/>
    </row>
    <row r="122" spans="2:64" s="209" customFormat="1" ht="45" customHeight="1" x14ac:dyDescent="0.3">
      <c r="B122" s="184"/>
      <c r="C122" s="188">
        <f t="shared" si="0"/>
        <v>8</v>
      </c>
      <c r="D122" s="188"/>
      <c r="E122" s="199"/>
      <c r="F122" s="310" t="s">
        <v>370</v>
      </c>
      <c r="G122" s="311" t="s">
        <v>124</v>
      </c>
      <c r="H122" s="311" t="s">
        <v>124</v>
      </c>
      <c r="I122" s="312" t="s">
        <v>124</v>
      </c>
      <c r="J122" s="192" t="s">
        <v>109</v>
      </c>
      <c r="K122" s="189">
        <v>1</v>
      </c>
      <c r="L122" s="315">
        <v>0</v>
      </c>
      <c r="M122" s="316"/>
      <c r="N122" s="303">
        <f t="shared" si="1"/>
        <v>0</v>
      </c>
      <c r="O122" s="304"/>
      <c r="P122" s="304"/>
      <c r="Q122" s="304"/>
      <c r="R122" s="185"/>
      <c r="T122" s="124"/>
      <c r="U122" s="186"/>
      <c r="V122" s="190"/>
      <c r="W122" s="190"/>
      <c r="X122" s="190"/>
      <c r="Y122" s="190"/>
      <c r="Z122" s="190"/>
      <c r="AA122" s="126"/>
      <c r="BE122" s="187"/>
      <c r="BF122" s="187"/>
      <c r="BG122" s="187"/>
      <c r="BH122" s="187"/>
      <c r="BI122" s="187"/>
      <c r="BK122" s="187"/>
    </row>
    <row r="123" spans="2:64" s="141" customFormat="1" ht="24.95" customHeight="1" x14ac:dyDescent="0.35">
      <c r="B123" s="140"/>
      <c r="D123" s="113" t="s">
        <v>127</v>
      </c>
      <c r="E123" s="113"/>
      <c r="F123" s="113"/>
      <c r="G123" s="113"/>
      <c r="H123" s="113"/>
      <c r="I123" s="113"/>
      <c r="J123" s="113"/>
      <c r="K123" s="113"/>
      <c r="L123" s="113"/>
      <c r="M123" s="113"/>
      <c r="N123" s="305">
        <f>N124+N129+N136+N138+N143+N132</f>
        <v>0</v>
      </c>
      <c r="O123" s="305"/>
      <c r="P123" s="305"/>
      <c r="Q123" s="305"/>
      <c r="R123" s="142"/>
      <c r="T123" s="143"/>
      <c r="W123" s="144"/>
      <c r="Y123" s="144"/>
      <c r="AA123" s="145"/>
      <c r="AR123" s="212"/>
      <c r="AT123" s="212"/>
      <c r="AU123" s="212"/>
      <c r="AY123" s="212"/>
      <c r="BK123" s="146"/>
    </row>
    <row r="124" spans="2:64" s="141" customFormat="1" ht="20.100000000000001" customHeight="1" x14ac:dyDescent="0.3">
      <c r="B124" s="140"/>
      <c r="D124" s="138" t="s">
        <v>129</v>
      </c>
      <c r="E124" s="138"/>
      <c r="F124" s="138"/>
      <c r="G124" s="138"/>
      <c r="H124" s="138"/>
      <c r="I124" s="138"/>
      <c r="J124" s="138"/>
      <c r="K124" s="138"/>
      <c r="L124" s="138"/>
      <c r="M124" s="138"/>
      <c r="N124" s="301">
        <f>SUM(N125:Q128)</f>
        <v>0</v>
      </c>
      <c r="O124" s="302"/>
      <c r="P124" s="302"/>
      <c r="Q124" s="302"/>
      <c r="R124" s="142"/>
      <c r="T124" s="143"/>
      <c r="W124" s="144" t="e">
        <f>SUM(#REF!)</f>
        <v>#REF!</v>
      </c>
      <c r="Y124" s="144" t="e">
        <f>SUM(#REF!)</f>
        <v>#REF!</v>
      </c>
      <c r="AA124" s="145" t="e">
        <f>SUM(#REF!)</f>
        <v>#REF!</v>
      </c>
      <c r="AR124" s="212" t="s">
        <v>70</v>
      </c>
      <c r="AT124" s="212" t="s">
        <v>62</v>
      </c>
      <c r="AU124" s="212" t="s">
        <v>68</v>
      </c>
      <c r="AY124" s="212" t="s">
        <v>105</v>
      </c>
      <c r="BK124" s="146" t="e">
        <f>SUM(#REF!)</f>
        <v>#REF!</v>
      </c>
    </row>
    <row r="125" spans="2:64" s="209" customFormat="1" ht="30" customHeight="1" x14ac:dyDescent="0.3">
      <c r="B125" s="184"/>
      <c r="C125" s="188">
        <v>11</v>
      </c>
      <c r="D125" s="188"/>
      <c r="E125" s="200"/>
      <c r="F125" s="313" t="s">
        <v>259</v>
      </c>
      <c r="G125" s="314"/>
      <c r="H125" s="314"/>
      <c r="I125" s="314"/>
      <c r="J125" s="192" t="s">
        <v>107</v>
      </c>
      <c r="K125" s="189">
        <v>50</v>
      </c>
      <c r="L125" s="308">
        <v>0</v>
      </c>
      <c r="M125" s="309"/>
      <c r="N125" s="303">
        <f>ROUND(K125*L125,2)</f>
        <v>0</v>
      </c>
      <c r="O125" s="304"/>
      <c r="P125" s="304"/>
      <c r="Q125" s="304"/>
      <c r="R125" s="185"/>
      <c r="T125" s="124"/>
      <c r="U125" s="186"/>
      <c r="V125" s="190"/>
      <c r="W125" s="190"/>
      <c r="X125" s="190"/>
      <c r="Y125" s="190"/>
      <c r="Z125" s="190"/>
      <c r="AA125" s="126"/>
      <c r="BE125" s="187"/>
      <c r="BF125" s="187"/>
      <c r="BG125" s="187"/>
      <c r="BH125" s="187"/>
      <c r="BI125" s="187"/>
      <c r="BK125" s="187"/>
    </row>
    <row r="126" spans="2:64" s="209" customFormat="1" ht="30" customHeight="1" x14ac:dyDescent="0.3">
      <c r="B126" s="184"/>
      <c r="C126" s="188">
        <f>C125+1</f>
        <v>12</v>
      </c>
      <c r="D126" s="188"/>
      <c r="E126" s="200"/>
      <c r="F126" s="313" t="s">
        <v>260</v>
      </c>
      <c r="G126" s="314"/>
      <c r="H126" s="314"/>
      <c r="I126" s="314"/>
      <c r="J126" s="192" t="s">
        <v>107</v>
      </c>
      <c r="K126" s="189">
        <v>45</v>
      </c>
      <c r="L126" s="308">
        <v>0</v>
      </c>
      <c r="M126" s="309"/>
      <c r="N126" s="303">
        <f t="shared" ref="N126:N128" si="2">ROUND(K126*L126,2)</f>
        <v>0</v>
      </c>
      <c r="O126" s="304"/>
      <c r="P126" s="304"/>
      <c r="Q126" s="304"/>
      <c r="R126" s="185"/>
      <c r="T126" s="124"/>
      <c r="U126" s="186"/>
      <c r="V126" s="190"/>
      <c r="W126" s="190"/>
      <c r="X126" s="190"/>
      <c r="Y126" s="190"/>
      <c r="Z126" s="190"/>
      <c r="AA126" s="126"/>
      <c r="BE126" s="187"/>
      <c r="BF126" s="187"/>
      <c r="BG126" s="187"/>
      <c r="BH126" s="187"/>
      <c r="BI126" s="187"/>
      <c r="BK126" s="187"/>
    </row>
    <row r="127" spans="2:64" s="209" customFormat="1" ht="30" customHeight="1" x14ac:dyDescent="0.3">
      <c r="B127" s="184"/>
      <c r="C127" s="188">
        <f>C126+1</f>
        <v>13</v>
      </c>
      <c r="D127" s="131"/>
      <c r="E127" s="200"/>
      <c r="F127" s="313" t="s">
        <v>250</v>
      </c>
      <c r="G127" s="314"/>
      <c r="H127" s="314"/>
      <c r="I127" s="314"/>
      <c r="J127" s="192" t="s">
        <v>112</v>
      </c>
      <c r="K127" s="189">
        <v>8</v>
      </c>
      <c r="L127" s="308">
        <v>0</v>
      </c>
      <c r="M127" s="309"/>
      <c r="N127" s="303">
        <f t="shared" si="2"/>
        <v>0</v>
      </c>
      <c r="O127" s="304"/>
      <c r="P127" s="304"/>
      <c r="Q127" s="304"/>
      <c r="R127" s="185"/>
      <c r="T127" s="124"/>
      <c r="U127" s="186"/>
      <c r="V127" s="190"/>
      <c r="W127" s="190"/>
      <c r="X127" s="190"/>
      <c r="Y127" s="190"/>
      <c r="Z127" s="190"/>
      <c r="AA127" s="126"/>
      <c r="BE127" s="187"/>
      <c r="BF127" s="187"/>
      <c r="BG127" s="187"/>
      <c r="BH127" s="187"/>
      <c r="BI127" s="187"/>
      <c r="BK127" s="187"/>
    </row>
    <row r="128" spans="2:64" s="209" customFormat="1" ht="30" customHeight="1" x14ac:dyDescent="0.3">
      <c r="B128" s="184"/>
      <c r="C128" s="188">
        <f>C127+1</f>
        <v>14</v>
      </c>
      <c r="D128" s="131"/>
      <c r="E128" s="200"/>
      <c r="F128" s="313" t="s">
        <v>251</v>
      </c>
      <c r="G128" s="314"/>
      <c r="H128" s="314"/>
      <c r="I128" s="314"/>
      <c r="J128" s="192" t="s">
        <v>112</v>
      </c>
      <c r="K128" s="189">
        <v>8</v>
      </c>
      <c r="L128" s="308">
        <v>0</v>
      </c>
      <c r="M128" s="309"/>
      <c r="N128" s="303">
        <f t="shared" si="2"/>
        <v>0</v>
      </c>
      <c r="O128" s="304"/>
      <c r="P128" s="304"/>
      <c r="Q128" s="304"/>
      <c r="R128" s="185"/>
      <c r="T128" s="124"/>
      <c r="U128" s="186"/>
      <c r="V128" s="190"/>
      <c r="W128" s="190"/>
      <c r="X128" s="190"/>
      <c r="Y128" s="190"/>
      <c r="Z128" s="190"/>
      <c r="AA128" s="126"/>
      <c r="BE128" s="187"/>
      <c r="BF128" s="187"/>
      <c r="BG128" s="187"/>
      <c r="BH128" s="187"/>
      <c r="BI128" s="187"/>
      <c r="BK128" s="187"/>
    </row>
    <row r="129" spans="2:63" s="141" customFormat="1" ht="20.100000000000001" customHeight="1" x14ac:dyDescent="0.3">
      <c r="B129" s="140"/>
      <c r="D129" s="138" t="s">
        <v>128</v>
      </c>
      <c r="E129" s="138"/>
      <c r="F129" s="138"/>
      <c r="G129" s="138"/>
      <c r="H129" s="138"/>
      <c r="I129" s="138"/>
      <c r="J129" s="138"/>
      <c r="K129" s="138"/>
      <c r="L129" s="138"/>
      <c r="M129" s="138"/>
      <c r="N129" s="301">
        <f>SUM(N130:Q131)</f>
        <v>0</v>
      </c>
      <c r="O129" s="302"/>
      <c r="P129" s="302"/>
      <c r="Q129" s="302"/>
      <c r="R129" s="142"/>
      <c r="T129" s="143"/>
      <c r="W129" s="144"/>
      <c r="Y129" s="144"/>
      <c r="AA129" s="145"/>
      <c r="AR129" s="212"/>
      <c r="AT129" s="212"/>
      <c r="AU129" s="212"/>
      <c r="AY129" s="212"/>
      <c r="BK129" s="146"/>
    </row>
    <row r="130" spans="2:63" s="209" customFormat="1" ht="30" customHeight="1" x14ac:dyDescent="0.3">
      <c r="B130" s="184"/>
      <c r="C130" s="188">
        <v>15</v>
      </c>
      <c r="D130" s="188"/>
      <c r="E130" s="200"/>
      <c r="F130" s="310" t="s">
        <v>411</v>
      </c>
      <c r="G130" s="311" t="s">
        <v>148</v>
      </c>
      <c r="H130" s="311" t="s">
        <v>148</v>
      </c>
      <c r="I130" s="312" t="s">
        <v>148</v>
      </c>
      <c r="J130" s="192" t="s">
        <v>109</v>
      </c>
      <c r="K130" s="189">
        <v>1</v>
      </c>
      <c r="L130" s="308">
        <v>0</v>
      </c>
      <c r="M130" s="309"/>
      <c r="N130" s="303">
        <f>ROUND(L130*K130,2)</f>
        <v>0</v>
      </c>
      <c r="O130" s="304"/>
      <c r="P130" s="304"/>
      <c r="Q130" s="304"/>
      <c r="R130" s="185"/>
      <c r="T130" s="124"/>
      <c r="U130" s="186"/>
      <c r="V130" s="190"/>
      <c r="W130" s="190"/>
      <c r="X130" s="190"/>
      <c r="Y130" s="190"/>
      <c r="Z130" s="190"/>
      <c r="AA130" s="126"/>
      <c r="BE130" s="187"/>
      <c r="BF130" s="187"/>
      <c r="BG130" s="187"/>
      <c r="BH130" s="187"/>
      <c r="BI130" s="187"/>
      <c r="BK130" s="187"/>
    </row>
    <row r="131" spans="2:63" s="209" customFormat="1" ht="30" customHeight="1" x14ac:dyDescent="0.3">
      <c r="B131" s="184"/>
      <c r="C131" s="188">
        <f>C130+1</f>
        <v>16</v>
      </c>
      <c r="D131" s="188"/>
      <c r="E131" s="200"/>
      <c r="F131" s="310" t="s">
        <v>423</v>
      </c>
      <c r="G131" s="311" t="s">
        <v>148</v>
      </c>
      <c r="H131" s="311" t="s">
        <v>148</v>
      </c>
      <c r="I131" s="312" t="s">
        <v>148</v>
      </c>
      <c r="J131" s="192" t="s">
        <v>109</v>
      </c>
      <c r="K131" s="189">
        <v>1</v>
      </c>
      <c r="L131" s="308">
        <v>0</v>
      </c>
      <c r="M131" s="309"/>
      <c r="N131" s="303">
        <f>ROUND(L131*K131,2)</f>
        <v>0</v>
      </c>
      <c r="O131" s="304"/>
      <c r="P131" s="304"/>
      <c r="Q131" s="304"/>
      <c r="R131" s="185"/>
      <c r="T131" s="124"/>
      <c r="U131" s="186"/>
      <c r="V131" s="190"/>
      <c r="W131" s="190"/>
      <c r="X131" s="190"/>
      <c r="Y131" s="190"/>
      <c r="Z131" s="190"/>
      <c r="AA131" s="126"/>
      <c r="BE131" s="187"/>
      <c r="BF131" s="187"/>
      <c r="BG131" s="187"/>
      <c r="BH131" s="187"/>
      <c r="BI131" s="187"/>
      <c r="BK131" s="187"/>
    </row>
    <row r="132" spans="2:63" s="209" customFormat="1" ht="20.100000000000001" customHeight="1" x14ac:dyDescent="0.3">
      <c r="B132" s="184"/>
      <c r="C132" s="141"/>
      <c r="D132" s="138" t="s">
        <v>359</v>
      </c>
      <c r="E132" s="138"/>
      <c r="F132" s="138"/>
      <c r="G132" s="138"/>
      <c r="H132" s="138"/>
      <c r="I132" s="138"/>
      <c r="J132" s="138"/>
      <c r="K132" s="138"/>
      <c r="L132" s="138"/>
      <c r="M132" s="138"/>
      <c r="N132" s="301">
        <f>SUM(N133:Q135)</f>
        <v>0</v>
      </c>
      <c r="O132" s="302"/>
      <c r="P132" s="302"/>
      <c r="Q132" s="302"/>
      <c r="R132" s="185"/>
      <c r="T132" s="133"/>
      <c r="U132" s="186"/>
      <c r="V132" s="190"/>
      <c r="W132" s="190"/>
      <c r="X132" s="190"/>
      <c r="Y132" s="190"/>
      <c r="Z132" s="190"/>
      <c r="AA132" s="126"/>
      <c r="BE132" s="187"/>
      <c r="BF132" s="187"/>
      <c r="BG132" s="187"/>
      <c r="BH132" s="187"/>
      <c r="BI132" s="187"/>
      <c r="BK132" s="187"/>
    </row>
    <row r="133" spans="2:63" s="209" customFormat="1" ht="30" customHeight="1" x14ac:dyDescent="0.3">
      <c r="B133" s="184"/>
      <c r="C133" s="188">
        <f>C131+1</f>
        <v>17</v>
      </c>
      <c r="D133" s="131"/>
      <c r="E133" s="200"/>
      <c r="F133" s="313" t="s">
        <v>360</v>
      </c>
      <c r="G133" s="314" t="s">
        <v>149</v>
      </c>
      <c r="H133" s="314" t="s">
        <v>149</v>
      </c>
      <c r="I133" s="314" t="s">
        <v>149</v>
      </c>
      <c r="J133" s="192" t="s">
        <v>112</v>
      </c>
      <c r="K133" s="189">
        <v>3</v>
      </c>
      <c r="L133" s="308">
        <v>0</v>
      </c>
      <c r="M133" s="309"/>
      <c r="N133" s="303">
        <f>ROUND(L133*K133,2)</f>
        <v>0</v>
      </c>
      <c r="O133" s="304"/>
      <c r="P133" s="304"/>
      <c r="Q133" s="304"/>
      <c r="R133" s="185"/>
      <c r="T133" s="133"/>
      <c r="U133" s="186"/>
      <c r="V133" s="190"/>
      <c r="W133" s="190"/>
      <c r="X133" s="190"/>
      <c r="Y133" s="190"/>
      <c r="Z133" s="190"/>
      <c r="AA133" s="126"/>
      <c r="BE133" s="187"/>
      <c r="BF133" s="187"/>
      <c r="BG133" s="187"/>
      <c r="BH133" s="187"/>
      <c r="BI133" s="187"/>
      <c r="BK133" s="187"/>
    </row>
    <row r="134" spans="2:63" s="209" customFormat="1" ht="45" customHeight="1" x14ac:dyDescent="0.3">
      <c r="B134" s="184"/>
      <c r="C134" s="188">
        <f>C133+1</f>
        <v>18</v>
      </c>
      <c r="D134" s="131"/>
      <c r="E134" s="200"/>
      <c r="F134" s="313" t="s">
        <v>349</v>
      </c>
      <c r="G134" s="314" t="s">
        <v>150</v>
      </c>
      <c r="H134" s="314" t="s">
        <v>150</v>
      </c>
      <c r="I134" s="314" t="s">
        <v>150</v>
      </c>
      <c r="J134" s="192" t="s">
        <v>109</v>
      </c>
      <c r="K134" s="189">
        <v>1</v>
      </c>
      <c r="L134" s="308">
        <v>0</v>
      </c>
      <c r="M134" s="309"/>
      <c r="N134" s="303">
        <f>ROUND(L134*K134,2)</f>
        <v>0</v>
      </c>
      <c r="O134" s="304"/>
      <c r="P134" s="304"/>
      <c r="Q134" s="304"/>
      <c r="R134" s="185"/>
      <c r="T134" s="133"/>
      <c r="U134" s="186"/>
      <c r="V134" s="190"/>
      <c r="W134" s="190"/>
      <c r="X134" s="190"/>
      <c r="Y134" s="190"/>
      <c r="Z134" s="190"/>
      <c r="AA134" s="126"/>
      <c r="BE134" s="187"/>
      <c r="BF134" s="187"/>
      <c r="BG134" s="187"/>
      <c r="BH134" s="187"/>
      <c r="BI134" s="187"/>
      <c r="BK134" s="187"/>
    </row>
    <row r="135" spans="2:63" s="209" customFormat="1" ht="20.100000000000001" customHeight="1" x14ac:dyDescent="0.3">
      <c r="B135" s="184"/>
      <c r="C135" s="188">
        <f>C134+1</f>
        <v>19</v>
      </c>
      <c r="D135" s="131"/>
      <c r="E135" s="200"/>
      <c r="F135" s="313" t="s">
        <v>167</v>
      </c>
      <c r="G135" s="314" t="s">
        <v>150</v>
      </c>
      <c r="H135" s="314" t="s">
        <v>150</v>
      </c>
      <c r="I135" s="314" t="s">
        <v>150</v>
      </c>
      <c r="J135" s="192" t="s">
        <v>139</v>
      </c>
      <c r="K135" s="189">
        <v>5</v>
      </c>
      <c r="L135" s="308">
        <v>0</v>
      </c>
      <c r="M135" s="309"/>
      <c r="N135" s="303">
        <f>ROUND(L135*K135,2)</f>
        <v>0</v>
      </c>
      <c r="O135" s="304"/>
      <c r="P135" s="304"/>
      <c r="Q135" s="304"/>
      <c r="R135" s="185"/>
      <c r="T135" s="133"/>
      <c r="U135" s="186"/>
      <c r="V135" s="190"/>
      <c r="W135" s="190"/>
      <c r="X135" s="190"/>
      <c r="Y135" s="190"/>
      <c r="Z135" s="190"/>
      <c r="AA135" s="126"/>
      <c r="BE135" s="187"/>
      <c r="BF135" s="187"/>
      <c r="BG135" s="187"/>
      <c r="BH135" s="187"/>
      <c r="BI135" s="187"/>
      <c r="BK135" s="187"/>
    </row>
    <row r="136" spans="2:63" s="209" customFormat="1" ht="20.100000000000001" customHeight="1" x14ac:dyDescent="0.3">
      <c r="B136" s="184"/>
      <c r="C136" s="141"/>
      <c r="D136" s="138" t="s">
        <v>168</v>
      </c>
      <c r="E136" s="138"/>
      <c r="F136" s="138"/>
      <c r="G136" s="138"/>
      <c r="H136" s="138"/>
      <c r="I136" s="138"/>
      <c r="J136" s="138"/>
      <c r="K136" s="138"/>
      <c r="L136" s="138"/>
      <c r="M136" s="138"/>
      <c r="N136" s="301">
        <f>SUM(N137)</f>
        <v>0</v>
      </c>
      <c r="O136" s="302"/>
      <c r="P136" s="302"/>
      <c r="Q136" s="302"/>
      <c r="R136" s="185"/>
      <c r="T136" s="124"/>
      <c r="U136" s="186"/>
      <c r="V136" s="190"/>
      <c r="W136" s="190"/>
      <c r="X136" s="190"/>
      <c r="Y136" s="190"/>
      <c r="Z136" s="190"/>
      <c r="AA136" s="126"/>
      <c r="BE136" s="187"/>
      <c r="BF136" s="187"/>
      <c r="BG136" s="187"/>
      <c r="BH136" s="187"/>
      <c r="BI136" s="187"/>
      <c r="BK136" s="187"/>
    </row>
    <row r="137" spans="2:63" s="209" customFormat="1" ht="75" customHeight="1" x14ac:dyDescent="0.3">
      <c r="B137" s="184"/>
      <c r="C137" s="188">
        <v>19</v>
      </c>
      <c r="D137" s="188"/>
      <c r="E137" s="200"/>
      <c r="F137" s="313" t="s">
        <v>245</v>
      </c>
      <c r="G137" s="314" t="s">
        <v>169</v>
      </c>
      <c r="H137" s="314" t="s">
        <v>169</v>
      </c>
      <c r="I137" s="314" t="s">
        <v>169</v>
      </c>
      <c r="J137" s="192" t="s">
        <v>112</v>
      </c>
      <c r="K137" s="189">
        <v>1</v>
      </c>
      <c r="L137" s="308">
        <v>0</v>
      </c>
      <c r="M137" s="309"/>
      <c r="N137" s="303">
        <f>ROUND(L137*K137,2)</f>
        <v>0</v>
      </c>
      <c r="O137" s="304"/>
      <c r="P137" s="304"/>
      <c r="Q137" s="304"/>
      <c r="R137" s="185"/>
      <c r="T137" s="124"/>
      <c r="U137" s="186"/>
      <c r="V137" s="190"/>
      <c r="W137" s="190"/>
      <c r="X137" s="190"/>
      <c r="Y137" s="190"/>
      <c r="Z137" s="190"/>
      <c r="AA137" s="126"/>
      <c r="BE137" s="187"/>
      <c r="BF137" s="187"/>
      <c r="BG137" s="187"/>
      <c r="BH137" s="187"/>
      <c r="BI137" s="187"/>
      <c r="BK137" s="187"/>
    </row>
    <row r="138" spans="2:63" s="209" customFormat="1" ht="20.100000000000001" customHeight="1" x14ac:dyDescent="0.3">
      <c r="B138" s="184"/>
      <c r="C138" s="141"/>
      <c r="D138" s="138" t="s">
        <v>170</v>
      </c>
      <c r="E138" s="138"/>
      <c r="F138" s="138"/>
      <c r="G138" s="138"/>
      <c r="H138" s="138"/>
      <c r="I138" s="138"/>
      <c r="J138" s="138"/>
      <c r="K138" s="138"/>
      <c r="L138" s="138"/>
      <c r="M138" s="138"/>
      <c r="N138" s="301">
        <f>SUM(N139:Q142)</f>
        <v>0</v>
      </c>
      <c r="O138" s="302"/>
      <c r="P138" s="302"/>
      <c r="Q138" s="302"/>
      <c r="R138" s="185"/>
      <c r="T138" s="124"/>
      <c r="U138" s="186"/>
      <c r="V138" s="190"/>
      <c r="W138" s="190"/>
      <c r="X138" s="190"/>
      <c r="Y138" s="190"/>
      <c r="Z138" s="190"/>
      <c r="AA138" s="126"/>
      <c r="BE138" s="187"/>
      <c r="BF138" s="187"/>
      <c r="BG138" s="187"/>
      <c r="BH138" s="187"/>
      <c r="BI138" s="187"/>
      <c r="BK138" s="187"/>
    </row>
    <row r="139" spans="2:63" s="209" customFormat="1" ht="30" customHeight="1" x14ac:dyDescent="0.3">
      <c r="B139" s="184"/>
      <c r="C139" s="188">
        <v>20</v>
      </c>
      <c r="D139" s="188"/>
      <c r="E139" s="200"/>
      <c r="F139" s="310" t="s">
        <v>254</v>
      </c>
      <c r="G139" s="311" t="s">
        <v>171</v>
      </c>
      <c r="H139" s="311" t="s">
        <v>171</v>
      </c>
      <c r="I139" s="312" t="s">
        <v>171</v>
      </c>
      <c r="J139" s="192" t="s">
        <v>107</v>
      </c>
      <c r="K139" s="189">
        <v>20</v>
      </c>
      <c r="L139" s="308">
        <v>0</v>
      </c>
      <c r="M139" s="309"/>
      <c r="N139" s="303">
        <f>ROUND(L139*K139,2)</f>
        <v>0</v>
      </c>
      <c r="O139" s="304"/>
      <c r="P139" s="304"/>
      <c r="Q139" s="304"/>
      <c r="R139" s="185"/>
      <c r="T139" s="133"/>
      <c r="U139" s="186"/>
      <c r="V139" s="190"/>
      <c r="W139" s="190"/>
      <c r="X139" s="190"/>
      <c r="Y139" s="190"/>
      <c r="Z139" s="190"/>
      <c r="AA139" s="126"/>
      <c r="BE139" s="187"/>
      <c r="BF139" s="187"/>
      <c r="BG139" s="187"/>
      <c r="BH139" s="187"/>
      <c r="BI139" s="187"/>
      <c r="BK139" s="187"/>
    </row>
    <row r="140" spans="2:63" s="209" customFormat="1" ht="30" customHeight="1" x14ac:dyDescent="0.3">
      <c r="B140" s="184"/>
      <c r="C140" s="188">
        <f>C139+1</f>
        <v>21</v>
      </c>
      <c r="D140" s="188"/>
      <c r="E140" s="200"/>
      <c r="F140" s="310" t="s">
        <v>269</v>
      </c>
      <c r="G140" s="311" t="s">
        <v>135</v>
      </c>
      <c r="H140" s="311" t="s">
        <v>135</v>
      </c>
      <c r="I140" s="312" t="s">
        <v>135</v>
      </c>
      <c r="J140" s="192" t="s">
        <v>107</v>
      </c>
      <c r="K140" s="189">
        <v>20</v>
      </c>
      <c r="L140" s="308">
        <v>0</v>
      </c>
      <c r="M140" s="309"/>
      <c r="N140" s="303">
        <f t="shared" ref="N140:N142" si="3">ROUND(L140*K140,2)</f>
        <v>0</v>
      </c>
      <c r="O140" s="304"/>
      <c r="P140" s="304"/>
      <c r="Q140" s="304"/>
      <c r="R140" s="185"/>
      <c r="T140" s="124"/>
      <c r="U140" s="186"/>
      <c r="V140" s="190"/>
      <c r="W140" s="190"/>
      <c r="X140" s="190"/>
      <c r="Y140" s="190"/>
      <c r="Z140" s="190"/>
      <c r="AA140" s="126"/>
      <c r="BE140" s="187"/>
      <c r="BF140" s="187"/>
      <c r="BG140" s="187"/>
      <c r="BH140" s="187"/>
      <c r="BI140" s="187"/>
      <c r="BK140" s="187"/>
    </row>
    <row r="141" spans="2:63" s="209" customFormat="1" ht="30" customHeight="1" x14ac:dyDescent="0.3">
      <c r="B141" s="184"/>
      <c r="C141" s="188">
        <f t="shared" ref="C141" si="4">C140+1</f>
        <v>22</v>
      </c>
      <c r="D141" s="188"/>
      <c r="E141" s="200"/>
      <c r="F141" s="310" t="s">
        <v>261</v>
      </c>
      <c r="G141" s="311" t="s">
        <v>135</v>
      </c>
      <c r="H141" s="311" t="s">
        <v>135</v>
      </c>
      <c r="I141" s="312" t="s">
        <v>135</v>
      </c>
      <c r="J141" s="192" t="s">
        <v>107</v>
      </c>
      <c r="K141" s="189">
        <v>5</v>
      </c>
      <c r="L141" s="308">
        <v>0</v>
      </c>
      <c r="M141" s="309"/>
      <c r="N141" s="303">
        <f t="shared" si="3"/>
        <v>0</v>
      </c>
      <c r="O141" s="304"/>
      <c r="P141" s="304"/>
      <c r="Q141" s="304"/>
      <c r="R141" s="185"/>
      <c r="T141" s="124"/>
      <c r="U141" s="186"/>
      <c r="V141" s="190"/>
      <c r="W141" s="190"/>
      <c r="X141" s="190"/>
      <c r="Y141" s="190"/>
      <c r="Z141" s="190"/>
      <c r="AA141" s="126"/>
      <c r="BE141" s="187"/>
      <c r="BF141" s="187"/>
      <c r="BG141" s="187"/>
      <c r="BH141" s="187"/>
      <c r="BI141" s="187"/>
      <c r="BK141" s="187"/>
    </row>
    <row r="142" spans="2:63" s="209" customFormat="1" ht="30" customHeight="1" x14ac:dyDescent="0.3">
      <c r="B142" s="184"/>
      <c r="C142" s="188">
        <f>C141+1</f>
        <v>23</v>
      </c>
      <c r="D142" s="188"/>
      <c r="E142" s="200"/>
      <c r="F142" s="310" t="s">
        <v>262</v>
      </c>
      <c r="G142" s="311" t="s">
        <v>135</v>
      </c>
      <c r="H142" s="311" t="s">
        <v>135</v>
      </c>
      <c r="I142" s="312" t="s">
        <v>135</v>
      </c>
      <c r="J142" s="192" t="s">
        <v>107</v>
      </c>
      <c r="K142" s="189">
        <v>20</v>
      </c>
      <c r="L142" s="308">
        <v>0</v>
      </c>
      <c r="M142" s="309"/>
      <c r="N142" s="303">
        <f t="shared" si="3"/>
        <v>0</v>
      </c>
      <c r="O142" s="304"/>
      <c r="P142" s="304"/>
      <c r="Q142" s="304"/>
      <c r="R142" s="185"/>
      <c r="T142" s="124"/>
      <c r="U142" s="186"/>
      <c r="V142" s="190"/>
      <c r="W142" s="190"/>
      <c r="X142" s="190"/>
      <c r="Y142" s="190"/>
      <c r="Z142" s="190"/>
      <c r="AA142" s="126"/>
      <c r="BE142" s="187"/>
      <c r="BF142" s="187"/>
      <c r="BG142" s="187"/>
      <c r="BH142" s="187"/>
      <c r="BI142" s="187"/>
      <c r="BK142" s="187"/>
    </row>
    <row r="143" spans="2:63" s="141" customFormat="1" ht="20.100000000000001" customHeight="1" x14ac:dyDescent="0.3">
      <c r="B143" s="140"/>
      <c r="C143" s="132"/>
      <c r="D143" s="138" t="s">
        <v>173</v>
      </c>
      <c r="E143" s="138"/>
      <c r="F143" s="138"/>
      <c r="G143" s="138"/>
      <c r="H143" s="138"/>
      <c r="I143" s="138"/>
      <c r="J143" s="138"/>
      <c r="K143" s="138"/>
      <c r="L143" s="138"/>
      <c r="M143" s="138"/>
      <c r="N143" s="301">
        <f>SUM(N144:Q145)</f>
        <v>0</v>
      </c>
      <c r="O143" s="302"/>
      <c r="P143" s="302"/>
      <c r="Q143" s="302"/>
      <c r="R143" s="142"/>
      <c r="T143" s="143"/>
      <c r="W143" s="144"/>
      <c r="Y143" s="144"/>
      <c r="AA143" s="145"/>
      <c r="AR143" s="212"/>
      <c r="AT143" s="212"/>
      <c r="AU143" s="212"/>
      <c r="AY143" s="212"/>
      <c r="BK143" s="146"/>
    </row>
    <row r="144" spans="2:63" s="209" customFormat="1" ht="20.100000000000001" customHeight="1" x14ac:dyDescent="0.3">
      <c r="B144" s="184"/>
      <c r="C144" s="188">
        <f>C142+1</f>
        <v>24</v>
      </c>
      <c r="D144" s="188"/>
      <c r="E144" s="200"/>
      <c r="F144" s="306" t="s">
        <v>373</v>
      </c>
      <c r="G144" s="304" t="s">
        <v>152</v>
      </c>
      <c r="H144" s="304" t="s">
        <v>152</v>
      </c>
      <c r="I144" s="304" t="s">
        <v>152</v>
      </c>
      <c r="J144" s="192" t="s">
        <v>107</v>
      </c>
      <c r="K144" s="189">
        <v>8</v>
      </c>
      <c r="L144" s="308">
        <v>0</v>
      </c>
      <c r="M144" s="309"/>
      <c r="N144" s="303">
        <f t="shared" ref="N144:N145" si="5">ROUND(K144*L144,2)</f>
        <v>0</v>
      </c>
      <c r="O144" s="304"/>
      <c r="P144" s="304"/>
      <c r="Q144" s="304"/>
      <c r="R144" s="185"/>
      <c r="T144" s="124"/>
      <c r="U144" s="186"/>
      <c r="V144" s="190"/>
      <c r="W144" s="190"/>
      <c r="X144" s="190"/>
      <c r="Y144" s="190"/>
      <c r="Z144" s="190"/>
      <c r="AA144" s="126"/>
      <c r="BE144" s="187"/>
      <c r="BF144" s="187"/>
      <c r="BG144" s="187"/>
      <c r="BH144" s="187"/>
      <c r="BI144" s="187"/>
      <c r="BK144" s="187"/>
    </row>
    <row r="145" spans="2:63" s="209" customFormat="1" ht="20.100000000000001" customHeight="1" x14ac:dyDescent="0.3">
      <c r="B145" s="184"/>
      <c r="C145" s="188">
        <f>C144+1</f>
        <v>25</v>
      </c>
      <c r="D145" s="188"/>
      <c r="E145" s="200"/>
      <c r="F145" s="306" t="s">
        <v>375</v>
      </c>
      <c r="G145" s="304" t="s">
        <v>152</v>
      </c>
      <c r="H145" s="304" t="s">
        <v>152</v>
      </c>
      <c r="I145" s="304" t="s">
        <v>152</v>
      </c>
      <c r="J145" s="192" t="s">
        <v>107</v>
      </c>
      <c r="K145" s="189">
        <v>4</v>
      </c>
      <c r="L145" s="308">
        <v>0</v>
      </c>
      <c r="M145" s="309"/>
      <c r="N145" s="303">
        <f t="shared" si="5"/>
        <v>0</v>
      </c>
      <c r="O145" s="304"/>
      <c r="P145" s="304"/>
      <c r="Q145" s="304"/>
      <c r="R145" s="185"/>
      <c r="T145" s="124"/>
      <c r="U145" s="186"/>
      <c r="V145" s="190"/>
      <c r="W145" s="190"/>
      <c r="X145" s="190"/>
      <c r="Y145" s="190"/>
      <c r="Z145" s="190"/>
      <c r="AA145" s="126"/>
      <c r="BE145" s="187"/>
      <c r="BF145" s="187"/>
      <c r="BG145" s="187"/>
      <c r="BH145" s="187"/>
      <c r="BI145" s="187"/>
      <c r="BK145" s="187"/>
    </row>
    <row r="146" spans="2:63" s="209" customFormat="1" ht="24.95" customHeight="1" x14ac:dyDescent="0.35">
      <c r="B146" s="184"/>
      <c r="C146" s="141"/>
      <c r="D146" s="113" t="s">
        <v>145</v>
      </c>
      <c r="E146" s="113"/>
      <c r="F146" s="113"/>
      <c r="G146" s="113"/>
      <c r="H146" s="113"/>
      <c r="I146" s="113"/>
      <c r="J146" s="113"/>
      <c r="K146" s="113"/>
      <c r="L146" s="113"/>
      <c r="M146" s="113"/>
      <c r="N146" s="305">
        <f>N160+N158+N147+N156</f>
        <v>0</v>
      </c>
      <c r="O146" s="305"/>
      <c r="P146" s="305"/>
      <c r="Q146" s="305"/>
      <c r="R146" s="185"/>
      <c r="T146" s="124"/>
      <c r="U146" s="186"/>
      <c r="V146" s="190"/>
      <c r="W146" s="190"/>
      <c r="X146" s="190"/>
      <c r="Y146" s="190"/>
      <c r="Z146" s="190"/>
      <c r="AA146" s="126"/>
      <c r="BE146" s="187"/>
      <c r="BF146" s="187"/>
      <c r="BG146" s="187"/>
      <c r="BH146" s="187"/>
      <c r="BI146" s="187"/>
      <c r="BK146" s="187"/>
    </row>
    <row r="147" spans="2:63" s="209" customFormat="1" ht="20.100000000000001" customHeight="1" x14ac:dyDescent="0.3">
      <c r="B147" s="184"/>
      <c r="C147" s="141"/>
      <c r="D147" s="138" t="s">
        <v>130</v>
      </c>
      <c r="E147" s="138"/>
      <c r="F147" s="138"/>
      <c r="G147" s="138"/>
      <c r="H147" s="138"/>
      <c r="I147" s="138"/>
      <c r="J147" s="138"/>
      <c r="K147" s="138"/>
      <c r="L147" s="138"/>
      <c r="M147" s="138"/>
      <c r="N147" s="301">
        <f>SUM(N148:Q155)</f>
        <v>0</v>
      </c>
      <c r="O147" s="302"/>
      <c r="P147" s="302"/>
      <c r="Q147" s="302"/>
      <c r="R147" s="185"/>
      <c r="T147" s="124"/>
      <c r="U147" s="186"/>
      <c r="V147" s="190"/>
      <c r="W147" s="190"/>
      <c r="X147" s="190"/>
      <c r="Y147" s="190"/>
      <c r="Z147" s="190"/>
      <c r="AA147" s="126"/>
      <c r="BE147" s="187"/>
      <c r="BF147" s="187"/>
      <c r="BG147" s="187"/>
      <c r="BH147" s="187"/>
      <c r="BI147" s="187"/>
      <c r="BK147" s="187"/>
    </row>
    <row r="148" spans="2:63" s="209" customFormat="1" ht="20.100000000000001" customHeight="1" x14ac:dyDescent="0.3">
      <c r="B148" s="184"/>
      <c r="C148" s="188">
        <f>C145+1</f>
        <v>26</v>
      </c>
      <c r="D148" s="188"/>
      <c r="E148" s="200"/>
      <c r="F148" s="306" t="s">
        <v>379</v>
      </c>
      <c r="G148" s="307" t="s">
        <v>154</v>
      </c>
      <c r="H148" s="307" t="s">
        <v>154</v>
      </c>
      <c r="I148" s="307" t="s">
        <v>154</v>
      </c>
      <c r="J148" s="192" t="s">
        <v>112</v>
      </c>
      <c r="K148" s="189">
        <v>2</v>
      </c>
      <c r="L148" s="308">
        <v>0</v>
      </c>
      <c r="M148" s="309"/>
      <c r="N148" s="303">
        <f t="shared" ref="N148:N155" si="6">ROUND(K148*L148,2)</f>
        <v>0</v>
      </c>
      <c r="O148" s="304"/>
      <c r="P148" s="304"/>
      <c r="Q148" s="304"/>
      <c r="R148" s="185"/>
      <c r="T148" s="124"/>
      <c r="U148" s="186"/>
      <c r="V148" s="190"/>
      <c r="W148" s="190"/>
      <c r="X148" s="190"/>
      <c r="Y148" s="190"/>
      <c r="Z148" s="190"/>
      <c r="AA148" s="126"/>
      <c r="BE148" s="187"/>
      <c r="BF148" s="187"/>
      <c r="BG148" s="187"/>
      <c r="BH148" s="187"/>
      <c r="BI148" s="187"/>
      <c r="BK148" s="187"/>
    </row>
    <row r="149" spans="2:63" s="209" customFormat="1" ht="20.100000000000001" customHeight="1" x14ac:dyDescent="0.3">
      <c r="B149" s="184"/>
      <c r="C149" s="188">
        <f t="shared" ref="C149:C153" si="7">C148+1</f>
        <v>27</v>
      </c>
      <c r="D149" s="188"/>
      <c r="E149" s="200"/>
      <c r="F149" s="306" t="s">
        <v>389</v>
      </c>
      <c r="G149" s="304" t="s">
        <v>154</v>
      </c>
      <c r="H149" s="304" t="s">
        <v>154</v>
      </c>
      <c r="I149" s="304" t="s">
        <v>154</v>
      </c>
      <c r="J149" s="192" t="s">
        <v>112</v>
      </c>
      <c r="K149" s="189">
        <v>2</v>
      </c>
      <c r="L149" s="308">
        <v>0</v>
      </c>
      <c r="M149" s="309"/>
      <c r="N149" s="303">
        <f t="shared" si="6"/>
        <v>0</v>
      </c>
      <c r="O149" s="304"/>
      <c r="P149" s="304"/>
      <c r="Q149" s="304"/>
      <c r="R149" s="185"/>
      <c r="T149" s="124"/>
      <c r="U149" s="186"/>
      <c r="V149" s="190"/>
      <c r="W149" s="190"/>
      <c r="X149" s="190"/>
      <c r="Y149" s="190"/>
      <c r="Z149" s="190"/>
      <c r="AA149" s="126"/>
      <c r="BE149" s="187"/>
      <c r="BF149" s="187"/>
      <c r="BG149" s="187"/>
      <c r="BH149" s="187"/>
      <c r="BI149" s="187"/>
      <c r="BK149" s="187"/>
    </row>
    <row r="150" spans="2:63" s="209" customFormat="1" ht="20.100000000000001" customHeight="1" x14ac:dyDescent="0.3">
      <c r="B150" s="184"/>
      <c r="C150" s="188">
        <f t="shared" si="7"/>
        <v>28</v>
      </c>
      <c r="D150" s="188"/>
      <c r="E150" s="200"/>
      <c r="F150" s="306" t="s">
        <v>416</v>
      </c>
      <c r="G150" s="304" t="s">
        <v>154</v>
      </c>
      <c r="H150" s="304" t="s">
        <v>154</v>
      </c>
      <c r="I150" s="304" t="s">
        <v>154</v>
      </c>
      <c r="J150" s="192" t="s">
        <v>112</v>
      </c>
      <c r="K150" s="189">
        <v>2</v>
      </c>
      <c r="L150" s="308">
        <v>0</v>
      </c>
      <c r="M150" s="309"/>
      <c r="N150" s="303">
        <f t="shared" si="6"/>
        <v>0</v>
      </c>
      <c r="O150" s="304"/>
      <c r="P150" s="304"/>
      <c r="Q150" s="304"/>
      <c r="R150" s="185"/>
      <c r="T150" s="124"/>
      <c r="U150" s="186"/>
      <c r="V150" s="190"/>
      <c r="W150" s="190"/>
      <c r="X150" s="190"/>
      <c r="Y150" s="190"/>
      <c r="Z150" s="190"/>
      <c r="AA150" s="126"/>
      <c r="BE150" s="187"/>
      <c r="BF150" s="187"/>
      <c r="BG150" s="187"/>
      <c r="BH150" s="187"/>
      <c r="BI150" s="187"/>
      <c r="BK150" s="187"/>
    </row>
    <row r="151" spans="2:63" s="209" customFormat="1" ht="20.100000000000001" customHeight="1" x14ac:dyDescent="0.3">
      <c r="B151" s="184"/>
      <c r="C151" s="188">
        <f t="shared" si="7"/>
        <v>29</v>
      </c>
      <c r="D151" s="188"/>
      <c r="E151" s="200"/>
      <c r="F151" s="306" t="s">
        <v>381</v>
      </c>
      <c r="G151" s="304" t="s">
        <v>154</v>
      </c>
      <c r="H151" s="304" t="s">
        <v>154</v>
      </c>
      <c r="I151" s="304" t="s">
        <v>154</v>
      </c>
      <c r="J151" s="192" t="s">
        <v>112</v>
      </c>
      <c r="K151" s="189">
        <v>2</v>
      </c>
      <c r="L151" s="308">
        <v>0</v>
      </c>
      <c r="M151" s="309"/>
      <c r="N151" s="303">
        <f t="shared" si="6"/>
        <v>0</v>
      </c>
      <c r="O151" s="304"/>
      <c r="P151" s="304"/>
      <c r="Q151" s="304"/>
      <c r="R151" s="185"/>
      <c r="T151" s="124"/>
      <c r="U151" s="186"/>
      <c r="V151" s="190"/>
      <c r="W151" s="190"/>
      <c r="X151" s="190"/>
      <c r="Y151" s="190"/>
      <c r="Z151" s="190"/>
      <c r="AA151" s="126"/>
      <c r="BE151" s="187"/>
      <c r="BF151" s="187"/>
      <c r="BG151" s="187"/>
      <c r="BH151" s="187"/>
      <c r="BI151" s="187"/>
      <c r="BK151" s="187"/>
    </row>
    <row r="152" spans="2:63" s="209" customFormat="1" ht="30" customHeight="1" x14ac:dyDescent="0.3">
      <c r="B152" s="184"/>
      <c r="C152" s="188">
        <f>C151+1</f>
        <v>30</v>
      </c>
      <c r="D152" s="188"/>
      <c r="E152" s="200"/>
      <c r="F152" s="306" t="s">
        <v>255</v>
      </c>
      <c r="G152" s="304" t="s">
        <v>156</v>
      </c>
      <c r="H152" s="304" t="s">
        <v>156</v>
      </c>
      <c r="I152" s="304" t="s">
        <v>156</v>
      </c>
      <c r="J152" s="192" t="s">
        <v>112</v>
      </c>
      <c r="K152" s="189">
        <v>8</v>
      </c>
      <c r="L152" s="308">
        <v>0</v>
      </c>
      <c r="M152" s="309"/>
      <c r="N152" s="303">
        <f t="shared" si="6"/>
        <v>0</v>
      </c>
      <c r="O152" s="304"/>
      <c r="P152" s="304"/>
      <c r="Q152" s="304"/>
      <c r="R152" s="185"/>
      <c r="T152" s="124"/>
      <c r="U152" s="186"/>
      <c r="V152" s="190"/>
      <c r="W152" s="190"/>
      <c r="X152" s="190"/>
      <c r="Y152" s="190"/>
      <c r="Z152" s="190"/>
      <c r="AA152" s="126"/>
      <c r="BE152" s="187"/>
      <c r="BF152" s="187"/>
      <c r="BG152" s="187"/>
      <c r="BH152" s="187"/>
      <c r="BI152" s="187"/>
      <c r="BK152" s="187"/>
    </row>
    <row r="153" spans="2:63" s="209" customFormat="1" ht="30" customHeight="1" x14ac:dyDescent="0.3">
      <c r="B153" s="184"/>
      <c r="C153" s="188">
        <f t="shared" si="7"/>
        <v>31</v>
      </c>
      <c r="D153" s="188"/>
      <c r="E153" s="200"/>
      <c r="F153" s="306" t="s">
        <v>256</v>
      </c>
      <c r="G153" s="304" t="s">
        <v>157</v>
      </c>
      <c r="H153" s="304" t="s">
        <v>157</v>
      </c>
      <c r="I153" s="304" t="s">
        <v>157</v>
      </c>
      <c r="J153" s="192" t="s">
        <v>112</v>
      </c>
      <c r="K153" s="189">
        <v>4</v>
      </c>
      <c r="L153" s="308">
        <v>0</v>
      </c>
      <c r="M153" s="309"/>
      <c r="N153" s="303">
        <f t="shared" si="6"/>
        <v>0</v>
      </c>
      <c r="O153" s="304"/>
      <c r="P153" s="304"/>
      <c r="Q153" s="304"/>
      <c r="R153" s="185"/>
      <c r="T153" s="124"/>
      <c r="U153" s="186"/>
      <c r="V153" s="190"/>
      <c r="W153" s="190"/>
      <c r="X153" s="190"/>
      <c r="Y153" s="190"/>
      <c r="Z153" s="190"/>
      <c r="AA153" s="126"/>
      <c r="BE153" s="187"/>
      <c r="BF153" s="187"/>
      <c r="BG153" s="187"/>
      <c r="BH153" s="187"/>
      <c r="BI153" s="187"/>
      <c r="BK153" s="187"/>
    </row>
    <row r="154" spans="2:63" s="209" customFormat="1" ht="30" customHeight="1" x14ac:dyDescent="0.3">
      <c r="B154" s="184"/>
      <c r="C154" s="188">
        <f>C153+1</f>
        <v>32</v>
      </c>
      <c r="D154" s="188"/>
      <c r="E154" s="200"/>
      <c r="F154" s="313" t="s">
        <v>363</v>
      </c>
      <c r="G154" s="314" t="s">
        <v>125</v>
      </c>
      <c r="H154" s="314" t="s">
        <v>125</v>
      </c>
      <c r="I154" s="314" t="s">
        <v>125</v>
      </c>
      <c r="J154" s="192" t="s">
        <v>112</v>
      </c>
      <c r="K154" s="189">
        <v>2</v>
      </c>
      <c r="L154" s="315">
        <v>0</v>
      </c>
      <c r="M154" s="316"/>
      <c r="N154" s="303">
        <f t="shared" si="6"/>
        <v>0</v>
      </c>
      <c r="O154" s="304"/>
      <c r="P154" s="304"/>
      <c r="Q154" s="304"/>
      <c r="R154" s="185"/>
      <c r="T154" s="124"/>
      <c r="U154" s="186"/>
      <c r="V154" s="190"/>
      <c r="W154" s="190"/>
      <c r="X154" s="190"/>
      <c r="Y154" s="190"/>
      <c r="Z154" s="190"/>
      <c r="AA154" s="126"/>
      <c r="BE154" s="187"/>
      <c r="BF154" s="187"/>
      <c r="BG154" s="187"/>
      <c r="BH154" s="187"/>
      <c r="BI154" s="187"/>
      <c r="BK154" s="187"/>
    </row>
    <row r="155" spans="2:63" s="141" customFormat="1" ht="45" customHeight="1" x14ac:dyDescent="0.3">
      <c r="B155" s="140"/>
      <c r="C155" s="188">
        <f>C154+1</f>
        <v>33</v>
      </c>
      <c r="D155" s="188"/>
      <c r="E155" s="200"/>
      <c r="F155" s="313" t="s">
        <v>371</v>
      </c>
      <c r="G155" s="314" t="s">
        <v>126</v>
      </c>
      <c r="H155" s="314" t="s">
        <v>126</v>
      </c>
      <c r="I155" s="314" t="s">
        <v>126</v>
      </c>
      <c r="J155" s="192" t="s">
        <v>112</v>
      </c>
      <c r="K155" s="189">
        <v>1</v>
      </c>
      <c r="L155" s="308">
        <v>0</v>
      </c>
      <c r="M155" s="309"/>
      <c r="N155" s="303">
        <f t="shared" si="6"/>
        <v>0</v>
      </c>
      <c r="O155" s="304"/>
      <c r="P155" s="304"/>
      <c r="Q155" s="304"/>
      <c r="R155" s="142"/>
      <c r="T155" s="143"/>
      <c r="W155" s="144"/>
      <c r="Y155" s="144"/>
      <c r="AA155" s="145"/>
      <c r="AR155" s="212"/>
      <c r="AT155" s="212"/>
      <c r="AU155" s="212"/>
      <c r="AY155" s="212"/>
      <c r="BK155" s="146"/>
    </row>
    <row r="156" spans="2:63" s="209" customFormat="1" ht="20.100000000000001" customHeight="1" x14ac:dyDescent="0.3">
      <c r="B156" s="184"/>
      <c r="C156" s="141"/>
      <c r="D156" s="138" t="s">
        <v>131</v>
      </c>
      <c r="E156" s="138"/>
      <c r="F156" s="138"/>
      <c r="G156" s="138"/>
      <c r="H156" s="138"/>
      <c r="I156" s="138"/>
      <c r="J156" s="138"/>
      <c r="K156" s="138"/>
      <c r="L156" s="138"/>
      <c r="M156" s="138"/>
      <c r="N156" s="301">
        <f>SUM(N157:Q157)</f>
        <v>0</v>
      </c>
      <c r="O156" s="302"/>
      <c r="P156" s="302"/>
      <c r="Q156" s="302"/>
      <c r="R156" s="185"/>
      <c r="T156" s="124"/>
      <c r="U156" s="186"/>
      <c r="V156" s="190"/>
      <c r="W156" s="190"/>
      <c r="X156" s="190"/>
      <c r="Y156" s="190"/>
      <c r="Z156" s="190"/>
      <c r="AA156" s="126"/>
      <c r="BE156" s="187"/>
      <c r="BF156" s="187"/>
      <c r="BG156" s="187"/>
      <c r="BH156" s="187"/>
      <c r="BI156" s="187"/>
      <c r="BK156" s="187"/>
    </row>
    <row r="157" spans="2:63" s="209" customFormat="1" ht="30" customHeight="1" x14ac:dyDescent="0.3">
      <c r="B157" s="184"/>
      <c r="C157" s="188">
        <f>C155+1</f>
        <v>34</v>
      </c>
      <c r="D157" s="188"/>
      <c r="E157" s="200"/>
      <c r="F157" s="313" t="s">
        <v>369</v>
      </c>
      <c r="G157" s="314"/>
      <c r="H157" s="314"/>
      <c r="I157" s="314"/>
      <c r="J157" s="192" t="s">
        <v>109</v>
      </c>
      <c r="K157" s="189">
        <v>1</v>
      </c>
      <c r="L157" s="308">
        <v>0</v>
      </c>
      <c r="M157" s="309"/>
      <c r="N157" s="303">
        <f>ROUND(K157*L157,2)</f>
        <v>0</v>
      </c>
      <c r="O157" s="304"/>
      <c r="P157" s="304"/>
      <c r="Q157" s="304"/>
      <c r="R157" s="185"/>
      <c r="T157" s="124"/>
      <c r="U157" s="186"/>
      <c r="V157" s="190"/>
      <c r="W157" s="190"/>
      <c r="X157" s="190"/>
      <c r="Y157" s="190"/>
      <c r="Z157" s="190"/>
      <c r="AA157" s="126"/>
      <c r="BE157" s="187"/>
      <c r="BF157" s="187"/>
      <c r="BG157" s="187"/>
      <c r="BH157" s="187"/>
      <c r="BI157" s="187"/>
      <c r="BK157" s="187"/>
    </row>
    <row r="158" spans="2:63" s="141" customFormat="1" ht="24.95" customHeight="1" x14ac:dyDescent="0.3">
      <c r="B158" s="140"/>
      <c r="D158" s="138" t="s">
        <v>141</v>
      </c>
      <c r="E158" s="138"/>
      <c r="F158" s="138"/>
      <c r="G158" s="138"/>
      <c r="H158" s="138"/>
      <c r="I158" s="138"/>
      <c r="J158" s="138"/>
      <c r="K158" s="138"/>
      <c r="L158" s="138"/>
      <c r="M158" s="138"/>
      <c r="N158" s="301">
        <f>SUM(N159:Q159)</f>
        <v>0</v>
      </c>
      <c r="O158" s="302"/>
      <c r="P158" s="302"/>
      <c r="Q158" s="302"/>
      <c r="R158" s="142"/>
      <c r="T158" s="143"/>
      <c r="W158" s="144"/>
      <c r="Y158" s="144"/>
      <c r="AA158" s="145"/>
      <c r="AR158" s="212"/>
      <c r="AT158" s="212"/>
      <c r="AU158" s="212"/>
      <c r="AY158" s="212"/>
      <c r="BK158" s="146"/>
    </row>
    <row r="159" spans="2:63" s="209" customFormat="1" ht="20.100000000000001" customHeight="1" x14ac:dyDescent="0.3">
      <c r="B159" s="184"/>
      <c r="C159" s="188">
        <f>C157+1</f>
        <v>35</v>
      </c>
      <c r="D159" s="188"/>
      <c r="E159" s="200"/>
      <c r="F159" s="306" t="s">
        <v>253</v>
      </c>
      <c r="G159" s="304" t="s">
        <v>158</v>
      </c>
      <c r="H159" s="304" t="s">
        <v>158</v>
      </c>
      <c r="I159" s="304" t="s">
        <v>158</v>
      </c>
      <c r="J159" s="192" t="s">
        <v>107</v>
      </c>
      <c r="K159" s="189">
        <v>15</v>
      </c>
      <c r="L159" s="315">
        <v>0</v>
      </c>
      <c r="M159" s="316"/>
      <c r="N159" s="303">
        <f t="shared" ref="N159" si="8">ROUND(K159*L159,2)</f>
        <v>0</v>
      </c>
      <c r="O159" s="304"/>
      <c r="P159" s="304"/>
      <c r="Q159" s="304"/>
      <c r="R159" s="185"/>
      <c r="T159" s="133"/>
      <c r="U159" s="186"/>
      <c r="V159" s="190"/>
      <c r="W159" s="190"/>
      <c r="X159" s="190"/>
      <c r="Y159" s="190"/>
      <c r="Z159" s="190"/>
      <c r="AA159" s="126"/>
      <c r="BE159" s="187"/>
      <c r="BF159" s="187"/>
      <c r="BG159" s="187"/>
      <c r="BH159" s="187"/>
      <c r="BI159" s="187"/>
      <c r="BK159" s="187"/>
    </row>
    <row r="160" spans="2:63" s="209" customFormat="1" ht="20.100000000000001" customHeight="1" x14ac:dyDescent="0.3">
      <c r="B160" s="184"/>
      <c r="C160" s="141"/>
      <c r="D160" s="138" t="s">
        <v>136</v>
      </c>
      <c r="E160" s="138"/>
      <c r="F160" s="138"/>
      <c r="G160" s="138"/>
      <c r="H160" s="138"/>
      <c r="I160" s="138"/>
      <c r="J160" s="138"/>
      <c r="K160" s="138"/>
      <c r="L160" s="138"/>
      <c r="M160" s="138"/>
      <c r="N160" s="301">
        <f>SUM(N161:Q164)</f>
        <v>0</v>
      </c>
      <c r="O160" s="302"/>
      <c r="P160" s="302"/>
      <c r="Q160" s="302"/>
      <c r="R160" s="185"/>
      <c r="T160" s="124"/>
      <c r="U160" s="186"/>
      <c r="V160" s="190"/>
      <c r="W160" s="190"/>
      <c r="X160" s="190"/>
      <c r="Y160" s="190"/>
      <c r="Z160" s="190"/>
      <c r="AA160" s="126"/>
      <c r="BE160" s="187"/>
      <c r="BF160" s="187"/>
      <c r="BG160" s="187"/>
      <c r="BH160" s="187"/>
      <c r="BI160" s="187"/>
      <c r="BK160" s="187"/>
    </row>
    <row r="161" spans="1:63" s="209" customFormat="1" ht="60" customHeight="1" x14ac:dyDescent="0.3">
      <c r="B161" s="184"/>
      <c r="C161" s="188">
        <f>C159+1</f>
        <v>36</v>
      </c>
      <c r="D161" s="188"/>
      <c r="E161" s="199"/>
      <c r="F161" s="313" t="s">
        <v>377</v>
      </c>
      <c r="G161" s="314" t="s">
        <v>159</v>
      </c>
      <c r="H161" s="314" t="s">
        <v>159</v>
      </c>
      <c r="I161" s="314" t="s">
        <v>159</v>
      </c>
      <c r="J161" s="122" t="s">
        <v>109</v>
      </c>
      <c r="K161" s="189">
        <v>1</v>
      </c>
      <c r="L161" s="308">
        <v>0</v>
      </c>
      <c r="M161" s="309"/>
      <c r="N161" s="303">
        <f>ROUND(K161*L161,2)</f>
        <v>0</v>
      </c>
      <c r="O161" s="304"/>
      <c r="P161" s="304"/>
      <c r="Q161" s="304"/>
      <c r="R161" s="185"/>
      <c r="T161" s="124"/>
      <c r="U161" s="186"/>
      <c r="V161" s="190"/>
      <c r="W161" s="190"/>
      <c r="X161" s="190"/>
      <c r="Y161" s="190"/>
      <c r="Z161" s="190"/>
      <c r="AA161" s="126"/>
      <c r="BE161" s="187"/>
      <c r="BF161" s="187"/>
      <c r="BG161" s="187"/>
      <c r="BH161" s="187"/>
      <c r="BI161" s="187"/>
      <c r="BK161" s="187"/>
    </row>
    <row r="162" spans="1:63" s="209" customFormat="1" ht="20.100000000000001" customHeight="1" x14ac:dyDescent="0.3">
      <c r="B162" s="184"/>
      <c r="C162" s="188">
        <f>C161+1</f>
        <v>37</v>
      </c>
      <c r="D162" s="188"/>
      <c r="E162" s="199"/>
      <c r="F162" s="310" t="s">
        <v>376</v>
      </c>
      <c r="G162" s="311" t="s">
        <v>160</v>
      </c>
      <c r="H162" s="311" t="s">
        <v>160</v>
      </c>
      <c r="I162" s="312" t="s">
        <v>160</v>
      </c>
      <c r="J162" s="122" t="s">
        <v>107</v>
      </c>
      <c r="K162" s="189">
        <v>20</v>
      </c>
      <c r="L162" s="315">
        <v>0</v>
      </c>
      <c r="M162" s="316"/>
      <c r="N162" s="303">
        <f t="shared" ref="N162:N164" si="9">ROUND(K162*L162,2)</f>
        <v>0</v>
      </c>
      <c r="O162" s="304"/>
      <c r="P162" s="304"/>
      <c r="Q162" s="304"/>
      <c r="R162" s="185"/>
      <c r="T162" s="124"/>
      <c r="U162" s="186"/>
      <c r="V162" s="190"/>
      <c r="W162" s="190"/>
      <c r="X162" s="190"/>
      <c r="Y162" s="190"/>
      <c r="Z162" s="190"/>
      <c r="AA162" s="126"/>
      <c r="BE162" s="187"/>
      <c r="BF162" s="187"/>
      <c r="BG162" s="187"/>
      <c r="BH162" s="187"/>
      <c r="BI162" s="187"/>
      <c r="BK162" s="187"/>
    </row>
    <row r="163" spans="1:63" s="209" customFormat="1" ht="20.100000000000001" customHeight="1" x14ac:dyDescent="0.3">
      <c r="B163" s="184"/>
      <c r="C163" s="188">
        <f t="shared" ref="C163" si="10">C162+1</f>
        <v>38</v>
      </c>
      <c r="D163" s="188"/>
      <c r="E163" s="200"/>
      <c r="F163" s="310" t="s">
        <v>263</v>
      </c>
      <c r="G163" s="311" t="s">
        <v>160</v>
      </c>
      <c r="H163" s="311" t="s">
        <v>160</v>
      </c>
      <c r="I163" s="312" t="s">
        <v>160</v>
      </c>
      <c r="J163" s="192" t="s">
        <v>107</v>
      </c>
      <c r="K163" s="189">
        <v>5</v>
      </c>
      <c r="L163" s="315">
        <v>0</v>
      </c>
      <c r="M163" s="316"/>
      <c r="N163" s="303">
        <f t="shared" si="9"/>
        <v>0</v>
      </c>
      <c r="O163" s="304"/>
      <c r="P163" s="304"/>
      <c r="Q163" s="304"/>
      <c r="R163" s="185"/>
      <c r="T163" s="124"/>
      <c r="U163" s="186"/>
      <c r="V163" s="190"/>
      <c r="W163" s="190"/>
      <c r="X163" s="190"/>
      <c r="Y163" s="190"/>
      <c r="Z163" s="190"/>
      <c r="AA163" s="126"/>
      <c r="BE163" s="187"/>
      <c r="BF163" s="187"/>
      <c r="BG163" s="187"/>
      <c r="BH163" s="187"/>
      <c r="BI163" s="187"/>
      <c r="BK163" s="187"/>
    </row>
    <row r="164" spans="1:63" ht="30" customHeight="1" x14ac:dyDescent="0.3">
      <c r="B164" s="184"/>
      <c r="C164" s="188">
        <f>C163+1</f>
        <v>39</v>
      </c>
      <c r="D164" s="188"/>
      <c r="E164" s="200"/>
      <c r="F164" s="310" t="s">
        <v>246</v>
      </c>
      <c r="G164" s="311" t="s">
        <v>138</v>
      </c>
      <c r="H164" s="311" t="s">
        <v>138</v>
      </c>
      <c r="I164" s="312" t="s">
        <v>138</v>
      </c>
      <c r="J164" s="192" t="s">
        <v>107</v>
      </c>
      <c r="K164" s="189">
        <v>40</v>
      </c>
      <c r="L164" s="315">
        <v>0</v>
      </c>
      <c r="M164" s="316"/>
      <c r="N164" s="303">
        <f t="shared" si="9"/>
        <v>0</v>
      </c>
      <c r="O164" s="304"/>
      <c r="P164" s="304"/>
      <c r="Q164" s="304"/>
      <c r="R164" s="185"/>
    </row>
    <row r="165" spans="1:63" ht="24.95" customHeight="1" x14ac:dyDescent="0.35">
      <c r="A165" s="229"/>
      <c r="B165" s="251"/>
      <c r="C165" s="141"/>
      <c r="D165" s="113" t="s">
        <v>430</v>
      </c>
      <c r="E165" s="113"/>
      <c r="F165" s="113"/>
      <c r="G165" s="113"/>
      <c r="H165" s="113"/>
      <c r="I165" s="113"/>
      <c r="J165" s="113"/>
      <c r="K165" s="113"/>
      <c r="L165" s="113"/>
      <c r="M165" s="113"/>
      <c r="N165" s="305">
        <f>N181+N179+N166+N177</f>
        <v>0</v>
      </c>
      <c r="O165" s="305"/>
      <c r="P165" s="305"/>
      <c r="Q165" s="305"/>
      <c r="R165" s="229"/>
    </row>
    <row r="166" spans="1:63" ht="20.100000000000001" customHeight="1" x14ac:dyDescent="0.3">
      <c r="A166" s="229"/>
      <c r="B166" s="251"/>
      <c r="C166" s="252"/>
      <c r="D166" s="138" t="s">
        <v>431</v>
      </c>
      <c r="E166" s="138"/>
      <c r="F166" s="138"/>
      <c r="G166" s="138"/>
      <c r="H166" s="138"/>
      <c r="I166" s="138"/>
      <c r="J166" s="138"/>
      <c r="K166" s="138"/>
      <c r="L166" s="138"/>
      <c r="M166" s="138"/>
      <c r="N166" s="301">
        <f>SUM(N167:Q176)</f>
        <v>0</v>
      </c>
      <c r="O166" s="302"/>
      <c r="P166" s="302"/>
      <c r="Q166" s="302"/>
      <c r="R166" s="229"/>
    </row>
    <row r="167" spans="1:63" ht="75" customHeight="1" x14ac:dyDescent="0.3">
      <c r="A167" s="229"/>
      <c r="B167" s="249"/>
      <c r="C167" s="188">
        <f>C164+1</f>
        <v>40</v>
      </c>
      <c r="D167" s="188"/>
      <c r="E167" s="200"/>
      <c r="F167" s="306" t="s">
        <v>439</v>
      </c>
      <c r="G167" s="307" t="s">
        <v>154</v>
      </c>
      <c r="H167" s="307" t="s">
        <v>154</v>
      </c>
      <c r="I167" s="307" t="s">
        <v>154</v>
      </c>
      <c r="J167" s="192" t="s">
        <v>109</v>
      </c>
      <c r="K167" s="189">
        <v>1</v>
      </c>
      <c r="L167" s="308">
        <v>0</v>
      </c>
      <c r="M167" s="309"/>
      <c r="N167" s="303">
        <f t="shared" ref="N167" si="11">ROUND(L167*K167,2)</f>
        <v>0</v>
      </c>
      <c r="O167" s="304"/>
      <c r="P167" s="304"/>
      <c r="Q167" s="304"/>
      <c r="R167" s="229"/>
    </row>
    <row r="168" spans="1:63" ht="7.5" customHeight="1" x14ac:dyDescent="0.3">
      <c r="A168" s="229"/>
      <c r="B168" s="253"/>
      <c r="C168" s="253"/>
      <c r="D168" s="253"/>
      <c r="E168" s="253"/>
      <c r="F168" s="253"/>
      <c r="G168" s="253"/>
      <c r="H168" s="253"/>
      <c r="I168" s="253"/>
      <c r="J168" s="253"/>
      <c r="K168" s="253"/>
      <c r="L168" s="253"/>
      <c r="M168" s="253"/>
      <c r="N168" s="253"/>
      <c r="O168" s="253"/>
      <c r="P168" s="253"/>
      <c r="Q168" s="253"/>
      <c r="R168" s="136"/>
    </row>
  </sheetData>
  <sheetProtection algorithmName="SHA-512" hashValue="OIGv9Tw0K3ykFFSkW8PQgFVRzFI5hlISNIPiqp529z/FYLtY1xzyc3eceWO3DJKuqzjGG9KU9hHuxOUO5bUOKQ==" saltValue="jew4oSvxE/ZZwgyLYf0qxw==" spinCount="100000" sheet="1" selectLockedCells="1"/>
  <mergeCells count="190">
    <mergeCell ref="N160:Q160"/>
    <mergeCell ref="F161:I161"/>
    <mergeCell ref="L161:M161"/>
    <mergeCell ref="N161:Q161"/>
    <mergeCell ref="L162:M162"/>
    <mergeCell ref="N162:Q162"/>
    <mergeCell ref="F164:I164"/>
    <mergeCell ref="L164:M164"/>
    <mergeCell ref="N164:Q164"/>
    <mergeCell ref="F152:I152"/>
    <mergeCell ref="L152:M152"/>
    <mergeCell ref="N152:Q152"/>
    <mergeCell ref="F153:I153"/>
    <mergeCell ref="L153:M153"/>
    <mergeCell ref="N153:Q153"/>
    <mergeCell ref="F162:I162"/>
    <mergeCell ref="F163:I163"/>
    <mergeCell ref="F154:I154"/>
    <mergeCell ref="L154:M154"/>
    <mergeCell ref="N154:Q154"/>
    <mergeCell ref="F155:I155"/>
    <mergeCell ref="L155:M155"/>
    <mergeCell ref="N155:Q155"/>
    <mergeCell ref="N156:Q156"/>
    <mergeCell ref="F159:I159"/>
    <mergeCell ref="L159:M159"/>
    <mergeCell ref="N159:Q159"/>
    <mergeCell ref="F157:I157"/>
    <mergeCell ref="L157:M157"/>
    <mergeCell ref="N157:Q157"/>
    <mergeCell ref="N158:Q158"/>
    <mergeCell ref="L163:M163"/>
    <mergeCell ref="N163:Q163"/>
    <mergeCell ref="F151:I151"/>
    <mergeCell ref="L151:M151"/>
    <mergeCell ref="N151:Q151"/>
    <mergeCell ref="F149:I149"/>
    <mergeCell ref="L149:M149"/>
    <mergeCell ref="N149:Q149"/>
    <mergeCell ref="F150:I150"/>
    <mergeCell ref="L150:M150"/>
    <mergeCell ref="N150:Q150"/>
    <mergeCell ref="N143:Q143"/>
    <mergeCell ref="F144:I144"/>
    <mergeCell ref="L144:M144"/>
    <mergeCell ref="N144:Q144"/>
    <mergeCell ref="F148:I148"/>
    <mergeCell ref="L148:M148"/>
    <mergeCell ref="N148:Q148"/>
    <mergeCell ref="F145:I145"/>
    <mergeCell ref="L145:M145"/>
    <mergeCell ref="N145:Q145"/>
    <mergeCell ref="N146:Q146"/>
    <mergeCell ref="N147:Q147"/>
    <mergeCell ref="F141:I141"/>
    <mergeCell ref="L141:M141"/>
    <mergeCell ref="N141:Q141"/>
    <mergeCell ref="F142:I142"/>
    <mergeCell ref="L142:M142"/>
    <mergeCell ref="N142:Q142"/>
    <mergeCell ref="N138:Q138"/>
    <mergeCell ref="F139:I139"/>
    <mergeCell ref="L139:M139"/>
    <mergeCell ref="N139:Q139"/>
    <mergeCell ref="F140:I140"/>
    <mergeCell ref="L140:M140"/>
    <mergeCell ref="N140:Q140"/>
    <mergeCell ref="N136:Q136"/>
    <mergeCell ref="F137:I137"/>
    <mergeCell ref="L137:M137"/>
    <mergeCell ref="N137:Q137"/>
    <mergeCell ref="F131:I131"/>
    <mergeCell ref="L131:M131"/>
    <mergeCell ref="N131:Q131"/>
    <mergeCell ref="N132:Q132"/>
    <mergeCell ref="F133:I133"/>
    <mergeCell ref="L133:M133"/>
    <mergeCell ref="N133:Q133"/>
    <mergeCell ref="F134:I134"/>
    <mergeCell ref="L134:M134"/>
    <mergeCell ref="N134:Q134"/>
    <mergeCell ref="F135:I135"/>
    <mergeCell ref="L135:M135"/>
    <mergeCell ref="N135:Q135"/>
    <mergeCell ref="F128:I128"/>
    <mergeCell ref="L128:M128"/>
    <mergeCell ref="N128:Q128"/>
    <mergeCell ref="N129:Q129"/>
    <mergeCell ref="F130:I130"/>
    <mergeCell ref="L130:M130"/>
    <mergeCell ref="N130:Q130"/>
    <mergeCell ref="F126:I126"/>
    <mergeCell ref="L126:M126"/>
    <mergeCell ref="N126:Q126"/>
    <mergeCell ref="F127:I127"/>
    <mergeCell ref="L127:M127"/>
    <mergeCell ref="N127:Q127"/>
    <mergeCell ref="F122:I122"/>
    <mergeCell ref="L122:M122"/>
    <mergeCell ref="N122:Q122"/>
    <mergeCell ref="N123:Q123"/>
    <mergeCell ref="N124:Q124"/>
    <mergeCell ref="F125:I125"/>
    <mergeCell ref="L125:M125"/>
    <mergeCell ref="N125:Q125"/>
    <mergeCell ref="F121:I121"/>
    <mergeCell ref="L121:M121"/>
    <mergeCell ref="N121:Q121"/>
    <mergeCell ref="F120:I120"/>
    <mergeCell ref="L120:M120"/>
    <mergeCell ref="N120:Q120"/>
    <mergeCell ref="F118:I118"/>
    <mergeCell ref="L118:M118"/>
    <mergeCell ref="N118:Q118"/>
    <mergeCell ref="F119:I119"/>
    <mergeCell ref="L119:M119"/>
    <mergeCell ref="N119:Q119"/>
    <mergeCell ref="F116:I116"/>
    <mergeCell ref="L116:M116"/>
    <mergeCell ref="N116:Q116"/>
    <mergeCell ref="F117:I117"/>
    <mergeCell ref="L117:M117"/>
    <mergeCell ref="N117:Q117"/>
    <mergeCell ref="N112:Q112"/>
    <mergeCell ref="N113:Q113"/>
    <mergeCell ref="N114:Q114"/>
    <mergeCell ref="F115:I115"/>
    <mergeCell ref="L115:M115"/>
    <mergeCell ref="N115:Q115"/>
    <mergeCell ref="F104:P104"/>
    <mergeCell ref="M106:P106"/>
    <mergeCell ref="M108:Q108"/>
    <mergeCell ref="M109:Q109"/>
    <mergeCell ref="F111:I111"/>
    <mergeCell ref="L111:M111"/>
    <mergeCell ref="N111:Q111"/>
    <mergeCell ref="N90:Q90"/>
    <mergeCell ref="N91:Q91"/>
    <mergeCell ref="L94:Q94"/>
    <mergeCell ref="C100:Q100"/>
    <mergeCell ref="F102:P102"/>
    <mergeCell ref="F103:P103"/>
    <mergeCell ref="M83:Q83"/>
    <mergeCell ref="M84:Q84"/>
    <mergeCell ref="C86:G86"/>
    <mergeCell ref="N86:Q86"/>
    <mergeCell ref="N88:Q88"/>
    <mergeCell ref="N89:Q89"/>
    <mergeCell ref="L35:P35"/>
    <mergeCell ref="C75:Q75"/>
    <mergeCell ref="F77:P77"/>
    <mergeCell ref="F78:P78"/>
    <mergeCell ref="F79:P79"/>
    <mergeCell ref="M81:P81"/>
    <mergeCell ref="H31:J31"/>
    <mergeCell ref="M31:P31"/>
    <mergeCell ref="H32:J32"/>
    <mergeCell ref="M32:P32"/>
    <mergeCell ref="H33:J33"/>
    <mergeCell ref="M33:P33"/>
    <mergeCell ref="M25:P25"/>
    <mergeCell ref="M27:P27"/>
    <mergeCell ref="H29:J29"/>
    <mergeCell ref="M29:P29"/>
    <mergeCell ref="H30:J30"/>
    <mergeCell ref="M30:P30"/>
    <mergeCell ref="N165:Q165"/>
    <mergeCell ref="N166:Q166"/>
    <mergeCell ref="F167:I167"/>
    <mergeCell ref="L167:M167"/>
    <mergeCell ref="N167:Q167"/>
    <mergeCell ref="N92:Q92"/>
    <mergeCell ref="H1:K1"/>
    <mergeCell ref="C2:Q2"/>
    <mergeCell ref="S2:AC2"/>
    <mergeCell ref="C4:Q4"/>
    <mergeCell ref="F6:P6"/>
    <mergeCell ref="F7:P7"/>
    <mergeCell ref="E16:L16"/>
    <mergeCell ref="O16:P16"/>
    <mergeCell ref="O18:P18"/>
    <mergeCell ref="O19:P19"/>
    <mergeCell ref="O21:P21"/>
    <mergeCell ref="O22:P22"/>
    <mergeCell ref="F8:P8"/>
    <mergeCell ref="F10:L10"/>
    <mergeCell ref="O10:P10"/>
    <mergeCell ref="O12:P12"/>
    <mergeCell ref="O13:P13"/>
    <mergeCell ref="O15:P15"/>
  </mergeCells>
  <hyperlinks>
    <hyperlink ref="F1:G1" location="C2" tooltip="Krycí list rozpočtu" display="1) Krycí list rozpočtu" xr:uid="{33EC9305-60C2-4F5F-A47D-08FCBD084E49}"/>
    <hyperlink ref="H1:K1" location="'SO08'!C93" tooltip="Rekapitulace rozpočtu" display="2) Rekapitulace rozpočtu" xr:uid="{F1E3714F-1E71-4FC9-AA21-C2004292E063}"/>
    <hyperlink ref="L1" location="'SO08'!C115" tooltip="Rozpočet" display="3) Rozpočet" xr:uid="{4DF04E90-4533-4A02-885E-2996E27868DE}"/>
    <hyperlink ref="S1:T1" location="'Rekapitulace stavby'!C2" tooltip="Rekapitulace stavby" display="Rekapitulace stavby" xr:uid="{19622097-F8CC-4D6D-A519-522BD480A061}"/>
    <hyperlink ref="F1" location="'SO08'!C4" tooltip="Krycí list rozpočtu" display="1) Krycí list rozpočtu" xr:uid="{DBB0756D-C7C5-404B-A727-CDD28DF5ADFD}"/>
    <hyperlink ref="S1" location="Rekapitulace!C4" tooltip="Rekapitulace stavby" display="Rekapitulace stavby" xr:uid="{8C95A4E2-C953-445F-9DE8-AA7F48C52596}"/>
  </hyperlinks>
  <pageMargins left="0.59027779102325439" right="0.59027779102325439" top="0.59027779102325439" bottom="0.59027779102325439" header="0" footer="0"/>
  <pageSetup paperSize="9" fitToWidth="2" fitToHeight="9" orientation="landscape" blackAndWhite="1" r:id="rId1"/>
  <headerFooter alignWithMargins="0">
    <oddFooter>&amp;CStrana &amp;P z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E02F8-8E12-4BD1-92DF-D5912B03A218}">
  <sheetPr>
    <pageSetUpPr fitToPage="1"/>
  </sheetPr>
  <dimension ref="A1:BL168"/>
  <sheetViews>
    <sheetView showGridLines="0" zoomScale="115" zoomScaleNormal="115" workbookViewId="0">
      <pane ySplit="1" topLeftCell="A2" activePane="bottomLeft" state="frozenSplit"/>
      <selection activeCell="F151" sqref="F151:I151"/>
      <selection pane="bottomLeft" activeCell="O10" sqref="O10:P10"/>
    </sheetView>
  </sheetViews>
  <sheetFormatPr defaultColWidth="10.5" defaultRowHeight="14.25" customHeight="1" x14ac:dyDescent="0.3"/>
  <cols>
    <col min="1" max="1" width="8.33203125" style="207" customWidth="1"/>
    <col min="2" max="2" width="1.6640625" style="207" customWidth="1"/>
    <col min="3" max="3" width="4.1640625" style="207" customWidth="1"/>
    <col min="4" max="4" width="4.33203125" style="207" customWidth="1"/>
    <col min="5" max="5" width="17.1640625" style="207" customWidth="1"/>
    <col min="6" max="7" width="11.1640625" style="207" customWidth="1"/>
    <col min="8" max="8" width="12.5" style="207" customWidth="1"/>
    <col min="9" max="9" width="7" style="207" customWidth="1"/>
    <col min="10" max="10" width="5.1640625" style="207" customWidth="1"/>
    <col min="11" max="11" width="11.5" style="207" customWidth="1"/>
    <col min="12" max="12" width="12" style="207" customWidth="1"/>
    <col min="13" max="14" width="6" style="207" customWidth="1"/>
    <col min="15" max="15" width="2" style="207" customWidth="1"/>
    <col min="16" max="16" width="12.5" style="207" customWidth="1"/>
    <col min="17" max="17" width="4.1640625" style="207" customWidth="1"/>
    <col min="18" max="18" width="1.6640625" style="207" customWidth="1"/>
    <col min="19" max="19" width="8.1640625" style="207" customWidth="1"/>
    <col min="20" max="20" width="29.6640625" style="207" hidden="1" customWidth="1"/>
    <col min="21" max="21" width="16.33203125" style="207" hidden="1" customWidth="1"/>
    <col min="22" max="22" width="12.33203125" style="207" hidden="1" customWidth="1"/>
    <col min="23" max="23" width="16.33203125" style="207" hidden="1" customWidth="1"/>
    <col min="24" max="24" width="12.1640625" style="207" hidden="1" customWidth="1"/>
    <col min="25" max="25" width="15" style="207" hidden="1" customWidth="1"/>
    <col min="26" max="26" width="11" style="207" hidden="1" customWidth="1"/>
    <col min="27" max="27" width="15" style="207" hidden="1" customWidth="1"/>
    <col min="28" max="28" width="16.33203125" style="207" hidden="1" customWidth="1"/>
    <col min="29" max="29" width="11" style="207" customWidth="1"/>
    <col min="30" max="30" width="15" style="207" customWidth="1"/>
    <col min="31" max="31" width="16.33203125" style="207" customWidth="1"/>
    <col min="32" max="41" width="10.5" style="207" customWidth="1"/>
    <col min="42" max="42" width="10.5" style="207" hidden="1" customWidth="1"/>
    <col min="43" max="43" width="15.83203125" style="207" hidden="1" customWidth="1"/>
    <col min="44" max="53" width="10.5" style="207" hidden="1" customWidth="1"/>
    <col min="54" max="54" width="6.5" style="207" hidden="1" customWidth="1"/>
    <col min="55" max="55" width="11.33203125" style="207" hidden="1" customWidth="1"/>
    <col min="56" max="56" width="5.83203125" style="207" hidden="1" customWidth="1"/>
    <col min="57" max="57" width="8" style="207" hidden="1" customWidth="1"/>
    <col min="58" max="58" width="9.1640625" style="207" hidden="1" customWidth="1"/>
    <col min="59" max="59" width="10.33203125" style="207" hidden="1" customWidth="1"/>
    <col min="60" max="60" width="9.6640625" style="207" hidden="1" customWidth="1"/>
    <col min="61" max="61" width="12.5" style="207" hidden="1" customWidth="1"/>
    <col min="62" max="62" width="11.6640625" style="207" hidden="1" customWidth="1"/>
    <col min="63" max="63" width="16.6640625" style="207" hidden="1" customWidth="1"/>
    <col min="64" max="64" width="6.6640625" style="207" hidden="1" customWidth="1"/>
    <col min="65" max="74" width="0" style="207" hidden="1" customWidth="1"/>
    <col min="75" max="16384" width="10.5" style="207"/>
  </cols>
  <sheetData>
    <row r="1" spans="2:46" s="5" customFormat="1" ht="22.5" customHeight="1" x14ac:dyDescent="0.3">
      <c r="B1" s="2"/>
      <c r="C1" s="2"/>
      <c r="D1" s="3" t="s">
        <v>0</v>
      </c>
      <c r="E1" s="2"/>
      <c r="F1" s="4" t="s">
        <v>116</v>
      </c>
      <c r="G1" s="4"/>
      <c r="H1" s="328" t="s">
        <v>117</v>
      </c>
      <c r="I1" s="328"/>
      <c r="J1" s="328"/>
      <c r="K1" s="328"/>
      <c r="L1" s="4" t="s">
        <v>118</v>
      </c>
      <c r="M1" s="2"/>
      <c r="N1" s="2"/>
      <c r="O1" s="3" t="s">
        <v>80</v>
      </c>
      <c r="P1" s="2"/>
      <c r="Q1" s="2"/>
      <c r="R1" s="2"/>
      <c r="S1" s="4" t="s">
        <v>119</v>
      </c>
      <c r="T1" s="4"/>
    </row>
    <row r="2" spans="2:46" ht="37.5" customHeight="1" x14ac:dyDescent="0.3">
      <c r="C2" s="32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S2" s="269" t="s">
        <v>3</v>
      </c>
      <c r="T2" s="270"/>
      <c r="U2" s="270"/>
      <c r="V2" s="270"/>
      <c r="W2" s="270"/>
      <c r="X2" s="270"/>
      <c r="Y2" s="270"/>
      <c r="Z2" s="270"/>
      <c r="AA2" s="270"/>
      <c r="AB2" s="270"/>
      <c r="AC2" s="270"/>
      <c r="AT2" s="207" t="s">
        <v>71</v>
      </c>
    </row>
    <row r="3" spans="2:46" ht="7.5" customHeight="1" x14ac:dyDescent="0.3"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10"/>
      <c r="AT3" s="207" t="s">
        <v>70</v>
      </c>
    </row>
    <row r="4" spans="2:46" ht="37.5" customHeight="1" x14ac:dyDescent="0.3">
      <c r="B4" s="11"/>
      <c r="C4" s="291" t="s">
        <v>81</v>
      </c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270"/>
      <c r="Q4" s="270"/>
      <c r="R4" s="12"/>
      <c r="T4" s="13" t="s">
        <v>8</v>
      </c>
      <c r="AT4" s="207" t="s">
        <v>2</v>
      </c>
    </row>
    <row r="5" spans="2:46" ht="7.5" customHeight="1" x14ac:dyDescent="0.3">
      <c r="B5" s="11"/>
      <c r="R5" s="12"/>
    </row>
    <row r="6" spans="2:46" ht="26.25" customHeight="1" x14ac:dyDescent="0.3">
      <c r="B6" s="11"/>
      <c r="D6" s="18" t="s">
        <v>12</v>
      </c>
      <c r="F6" s="321" t="str">
        <f>Rekapitulace!$K$6</f>
        <v>Instalace FVE pro vlastní spotřebu elektřiny ve společnosti ČEPRO, a.s. v areálu Hněvice</v>
      </c>
      <c r="G6" s="270"/>
      <c r="H6" s="270"/>
      <c r="I6" s="270"/>
      <c r="J6" s="270"/>
      <c r="K6" s="270"/>
      <c r="L6" s="270"/>
      <c r="M6" s="270"/>
      <c r="N6" s="270"/>
      <c r="O6" s="270"/>
      <c r="P6" s="270"/>
      <c r="R6" s="12"/>
    </row>
    <row r="7" spans="2:46" ht="26.25" customHeight="1" x14ac:dyDescent="0.3">
      <c r="B7" s="11"/>
      <c r="D7" s="18" t="s">
        <v>82</v>
      </c>
      <c r="F7" s="321" t="str">
        <f>Rekapitulace!J96</f>
        <v>SO 09 - Instalace FVE 9 o výkonu 36,72 kWp na střeše budovy "102 - Sklad"</v>
      </c>
      <c r="G7" s="270"/>
      <c r="H7" s="270"/>
      <c r="I7" s="270"/>
      <c r="J7" s="270"/>
      <c r="K7" s="270"/>
      <c r="L7" s="270"/>
      <c r="M7" s="270"/>
      <c r="N7" s="270"/>
      <c r="O7" s="270"/>
      <c r="P7" s="270"/>
      <c r="R7" s="12"/>
    </row>
    <row r="8" spans="2:46" s="209" customFormat="1" ht="33.75" customHeight="1" x14ac:dyDescent="0.3">
      <c r="B8" s="184"/>
      <c r="D8" s="17" t="s">
        <v>83</v>
      </c>
      <c r="F8" s="288" t="s">
        <v>337</v>
      </c>
      <c r="G8" s="267"/>
      <c r="H8" s="267"/>
      <c r="I8" s="267"/>
      <c r="J8" s="267"/>
      <c r="K8" s="267"/>
      <c r="L8" s="267"/>
      <c r="M8" s="267"/>
      <c r="N8" s="267"/>
      <c r="O8" s="267"/>
      <c r="P8" s="267"/>
      <c r="R8" s="185"/>
    </row>
    <row r="9" spans="2:46" s="209" customFormat="1" ht="15" customHeight="1" x14ac:dyDescent="0.3">
      <c r="B9" s="184"/>
      <c r="D9" s="18" t="s">
        <v>13</v>
      </c>
      <c r="F9" s="208"/>
      <c r="M9" s="18" t="s">
        <v>14</v>
      </c>
      <c r="O9" s="208"/>
      <c r="R9" s="185"/>
    </row>
    <row r="10" spans="2:46" s="209" customFormat="1" ht="15" customHeight="1" x14ac:dyDescent="0.3">
      <c r="B10" s="184"/>
      <c r="D10" s="18" t="s">
        <v>15</v>
      </c>
      <c r="F10" s="287" t="str">
        <f>Rekapitulace!L80</f>
        <v>Areál skladu ČEPRO, a.s. - Hněvice 62, 411 08 Štětí, Hněvice</v>
      </c>
      <c r="G10" s="287"/>
      <c r="H10" s="287"/>
      <c r="I10" s="287"/>
      <c r="J10" s="287"/>
      <c r="K10" s="287"/>
      <c r="L10" s="287"/>
      <c r="M10" s="18" t="s">
        <v>16</v>
      </c>
      <c r="O10" s="322">
        <f>Rekapitulace!$AN$8</f>
        <v>44105</v>
      </c>
      <c r="P10" s="322"/>
      <c r="R10" s="185"/>
    </row>
    <row r="11" spans="2:46" s="209" customFormat="1" ht="12" customHeight="1" x14ac:dyDescent="0.3">
      <c r="B11" s="184"/>
      <c r="R11" s="185"/>
    </row>
    <row r="12" spans="2:46" s="209" customFormat="1" ht="15" customHeight="1" x14ac:dyDescent="0.3">
      <c r="B12" s="184"/>
      <c r="D12" s="18" t="s">
        <v>17</v>
      </c>
      <c r="M12" s="18" t="s">
        <v>18</v>
      </c>
      <c r="O12" s="287">
        <f>IF(Rekapitulace!$AN$10="","",Rekapitulace!$AN$10)</f>
        <v>60193531</v>
      </c>
      <c r="P12" s="267"/>
      <c r="R12" s="185"/>
    </row>
    <row r="13" spans="2:46" s="209" customFormat="1" ht="18.75" customHeight="1" x14ac:dyDescent="0.3">
      <c r="B13" s="184"/>
      <c r="E13" s="208" t="str">
        <f>IF(Rekapitulace!$E$11="","",Rekapitulace!$E$11)</f>
        <v>ČEPRO, a.s., Dělnická 213/12, Holešovice, 170 00 Praha 7</v>
      </c>
      <c r="M13" s="18" t="s">
        <v>19</v>
      </c>
      <c r="O13" s="287" t="str">
        <f>IF(Rekapitulace!$AN$11="","",Rekapitulace!$AN$11)</f>
        <v>CZ60193531</v>
      </c>
      <c r="P13" s="267"/>
      <c r="R13" s="185"/>
    </row>
    <row r="14" spans="2:46" s="209" customFormat="1" ht="7.5" customHeight="1" x14ac:dyDescent="0.3">
      <c r="B14" s="184"/>
      <c r="R14" s="185"/>
    </row>
    <row r="15" spans="2:46" s="209" customFormat="1" ht="15" customHeight="1" x14ac:dyDescent="0.3">
      <c r="B15" s="184"/>
      <c r="D15" s="18" t="s">
        <v>20</v>
      </c>
      <c r="M15" s="18" t="s">
        <v>18</v>
      </c>
      <c r="O15" s="318" t="str">
        <f>IF(Rekapitulace!$AN$13="","",Rekapitulace!$AN$13)</f>
        <v>Vyplň údaj</v>
      </c>
      <c r="P15" s="265"/>
      <c r="R15" s="185"/>
    </row>
    <row r="16" spans="2:46" s="209" customFormat="1" ht="18.75" customHeight="1" x14ac:dyDescent="0.3">
      <c r="B16" s="184"/>
      <c r="E16" s="318" t="str">
        <f>IF(Rekapitulace!$E$14="","",Rekapitulace!$E$14)</f>
        <v>Vyplň údaj</v>
      </c>
      <c r="F16" s="265"/>
      <c r="G16" s="265"/>
      <c r="H16" s="265"/>
      <c r="I16" s="265"/>
      <c r="J16" s="265"/>
      <c r="K16" s="265"/>
      <c r="L16" s="265"/>
      <c r="M16" s="18" t="s">
        <v>19</v>
      </c>
      <c r="O16" s="318" t="str">
        <f>IF(Rekapitulace!$AN$14="","",Rekapitulace!$AN$14)</f>
        <v>Vyplň údaj</v>
      </c>
      <c r="P16" s="265"/>
      <c r="R16" s="185"/>
    </row>
    <row r="17" spans="2:18" s="209" customFormat="1" ht="7.5" customHeight="1" x14ac:dyDescent="0.3">
      <c r="B17" s="184"/>
      <c r="R17" s="185"/>
    </row>
    <row r="18" spans="2:18" s="209" customFormat="1" ht="15" customHeight="1" x14ac:dyDescent="0.3">
      <c r="B18" s="184"/>
      <c r="D18" s="18" t="s">
        <v>22</v>
      </c>
      <c r="M18" s="18" t="s">
        <v>18</v>
      </c>
      <c r="O18" s="287" t="str">
        <f>IF(Rekapitulace!$AN$16="","",Rekapitulace!$AN$16)</f>
        <v>04083351</v>
      </c>
      <c r="P18" s="267"/>
      <c r="R18" s="185"/>
    </row>
    <row r="19" spans="2:18" s="209" customFormat="1" ht="18.75" customHeight="1" x14ac:dyDescent="0.3">
      <c r="B19" s="184"/>
      <c r="E19" s="208" t="str">
        <f>IF(Rekapitulace!$E$17="","",Rekapitulace!$E$17)</f>
        <v>YOUNG4ENERGY s.r.o.</v>
      </c>
      <c r="M19" s="18" t="s">
        <v>19</v>
      </c>
      <c r="O19" s="287" t="str">
        <f>IF(Rekapitulace!$AN$17="","",Rekapitulace!$AN$17)</f>
        <v>CZ04083351</v>
      </c>
      <c r="P19" s="267"/>
      <c r="R19" s="185"/>
    </row>
    <row r="20" spans="2:18" s="209" customFormat="1" ht="7.5" customHeight="1" x14ac:dyDescent="0.3">
      <c r="B20" s="184"/>
      <c r="R20" s="185"/>
    </row>
    <row r="21" spans="2:18" s="209" customFormat="1" ht="15" customHeight="1" x14ac:dyDescent="0.3">
      <c r="B21" s="184"/>
      <c r="D21" s="18" t="s">
        <v>23</v>
      </c>
      <c r="M21" s="18" t="s">
        <v>18</v>
      </c>
      <c r="O21" s="287" t="str">
        <f>IF(Rekapitulace!$AN$19="","",Rekapitulace!$AN$19)</f>
        <v>04083351</v>
      </c>
      <c r="P21" s="267"/>
      <c r="R21" s="185"/>
    </row>
    <row r="22" spans="2:18" s="209" customFormat="1" ht="18.75" customHeight="1" x14ac:dyDescent="0.3">
      <c r="B22" s="184"/>
      <c r="E22" s="208" t="str">
        <f>IF(Rekapitulace!$E$20="","",Rekapitulace!$E$20)</f>
        <v>YOUNG4ENERGY s.r.o.</v>
      </c>
      <c r="M22" s="18" t="s">
        <v>19</v>
      </c>
      <c r="O22" s="287" t="str">
        <f>IF(Rekapitulace!$AN$20="","",Rekapitulace!$AN$20)</f>
        <v>CZ04083351</v>
      </c>
      <c r="P22" s="267"/>
      <c r="R22" s="185"/>
    </row>
    <row r="23" spans="2:18" s="209" customFormat="1" ht="7.5" customHeight="1" x14ac:dyDescent="0.3">
      <c r="B23" s="184"/>
      <c r="R23" s="185"/>
    </row>
    <row r="24" spans="2:18" s="209" customFormat="1" ht="7.5" customHeight="1" x14ac:dyDescent="0.3">
      <c r="B24" s="184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R24" s="185"/>
    </row>
    <row r="25" spans="2:18" s="209" customFormat="1" ht="15" customHeight="1" x14ac:dyDescent="0.3">
      <c r="B25" s="184"/>
      <c r="D25" s="76" t="s">
        <v>84</v>
      </c>
      <c r="M25" s="298">
        <f>$N$88</f>
        <v>0</v>
      </c>
      <c r="N25" s="267"/>
      <c r="O25" s="267"/>
      <c r="P25" s="267"/>
      <c r="R25" s="185"/>
    </row>
    <row r="26" spans="2:18" s="209" customFormat="1" ht="7.5" customHeight="1" x14ac:dyDescent="0.3">
      <c r="B26" s="184"/>
      <c r="R26" s="185"/>
    </row>
    <row r="27" spans="2:18" s="209" customFormat="1" ht="26.25" customHeight="1" x14ac:dyDescent="0.3">
      <c r="B27" s="184"/>
      <c r="D27" s="96" t="s">
        <v>26</v>
      </c>
      <c r="M27" s="319">
        <f>ROUND($M$25,2)</f>
        <v>0</v>
      </c>
      <c r="N27" s="267"/>
      <c r="O27" s="267"/>
      <c r="P27" s="267"/>
      <c r="R27" s="185"/>
    </row>
    <row r="28" spans="2:18" s="209" customFormat="1" ht="7.5" customHeight="1" x14ac:dyDescent="0.3">
      <c r="B28" s="184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R28" s="185"/>
    </row>
    <row r="29" spans="2:18" s="209" customFormat="1" ht="15" customHeight="1" x14ac:dyDescent="0.3">
      <c r="B29" s="184"/>
      <c r="D29" s="203" t="s">
        <v>27</v>
      </c>
      <c r="E29" s="203" t="s">
        <v>28</v>
      </c>
      <c r="F29" s="204">
        <v>0.21</v>
      </c>
      <c r="G29" s="97" t="s">
        <v>29</v>
      </c>
      <c r="H29" s="317">
        <f>M27</f>
        <v>0</v>
      </c>
      <c r="I29" s="267"/>
      <c r="J29" s="267"/>
      <c r="M29" s="317">
        <f>(H29)*$F$29</f>
        <v>0</v>
      </c>
      <c r="N29" s="267"/>
      <c r="O29" s="267"/>
      <c r="P29" s="267"/>
      <c r="R29" s="185"/>
    </row>
    <row r="30" spans="2:18" s="209" customFormat="1" ht="15" customHeight="1" x14ac:dyDescent="0.3">
      <c r="B30" s="184"/>
      <c r="E30" s="203" t="s">
        <v>30</v>
      </c>
      <c r="F30" s="204">
        <v>0.15</v>
      </c>
      <c r="G30" s="97" t="s">
        <v>29</v>
      </c>
      <c r="H30" s="317">
        <v>0</v>
      </c>
      <c r="I30" s="267"/>
      <c r="J30" s="267"/>
      <c r="M30" s="317">
        <v>0</v>
      </c>
      <c r="N30" s="267"/>
      <c r="O30" s="267"/>
      <c r="P30" s="267"/>
      <c r="R30" s="185"/>
    </row>
    <row r="31" spans="2:18" s="209" customFormat="1" ht="15" hidden="1" customHeight="1" x14ac:dyDescent="0.3">
      <c r="B31" s="184"/>
      <c r="E31" s="203" t="s">
        <v>31</v>
      </c>
      <c r="F31" s="204">
        <v>0.21</v>
      </c>
      <c r="G31" s="97" t="s">
        <v>29</v>
      </c>
      <c r="H31" s="317" t="e">
        <f>(SUM($BG$93:$BG$93)+SUM($BG$112:$BG$163))</f>
        <v>#REF!</v>
      </c>
      <c r="I31" s="267"/>
      <c r="J31" s="267"/>
      <c r="M31" s="317">
        <v>0</v>
      </c>
      <c r="N31" s="267"/>
      <c r="O31" s="267"/>
      <c r="P31" s="267"/>
      <c r="R31" s="185"/>
    </row>
    <row r="32" spans="2:18" s="209" customFormat="1" ht="15" hidden="1" customHeight="1" x14ac:dyDescent="0.3">
      <c r="B32" s="184"/>
      <c r="E32" s="203" t="s">
        <v>32</v>
      </c>
      <c r="F32" s="204">
        <v>0.15</v>
      </c>
      <c r="G32" s="97" t="s">
        <v>29</v>
      </c>
      <c r="H32" s="317" t="e">
        <f>(SUM($BH$93:$BH$93)+SUM($BH$112:$BH$163))</f>
        <v>#REF!</v>
      </c>
      <c r="I32" s="267"/>
      <c r="J32" s="267"/>
      <c r="M32" s="317">
        <v>0</v>
      </c>
      <c r="N32" s="267"/>
      <c r="O32" s="267"/>
      <c r="P32" s="267"/>
      <c r="R32" s="185"/>
    </row>
    <row r="33" spans="2:18" s="209" customFormat="1" ht="15" hidden="1" customHeight="1" x14ac:dyDescent="0.3">
      <c r="B33" s="184"/>
      <c r="E33" s="203" t="s">
        <v>33</v>
      </c>
      <c r="F33" s="204">
        <v>0</v>
      </c>
      <c r="G33" s="97" t="s">
        <v>29</v>
      </c>
      <c r="H33" s="317" t="e">
        <f>(SUM($BI$93:$BI$93)+SUM($BI$112:$BI$163))</f>
        <v>#REF!</v>
      </c>
      <c r="I33" s="267"/>
      <c r="J33" s="267"/>
      <c r="M33" s="317">
        <v>0</v>
      </c>
      <c r="N33" s="267"/>
      <c r="O33" s="267"/>
      <c r="P33" s="267"/>
      <c r="R33" s="185"/>
    </row>
    <row r="34" spans="2:18" s="209" customFormat="1" ht="7.5" customHeight="1" x14ac:dyDescent="0.3">
      <c r="B34" s="184"/>
      <c r="R34" s="185"/>
    </row>
    <row r="35" spans="2:18" s="209" customFormat="1" ht="26.25" customHeight="1" x14ac:dyDescent="0.3">
      <c r="B35" s="184"/>
      <c r="C35" s="210"/>
      <c r="D35" s="31" t="s">
        <v>34</v>
      </c>
      <c r="E35" s="205"/>
      <c r="F35" s="205"/>
      <c r="G35" s="98" t="s">
        <v>35</v>
      </c>
      <c r="H35" s="33" t="s">
        <v>36</v>
      </c>
      <c r="I35" s="205"/>
      <c r="J35" s="205"/>
      <c r="K35" s="205"/>
      <c r="L35" s="290">
        <f>ROUND(SUM($M$27:$M$33),2)</f>
        <v>0</v>
      </c>
      <c r="M35" s="274"/>
      <c r="N35" s="274"/>
      <c r="O35" s="274"/>
      <c r="P35" s="276"/>
      <c r="Q35" s="210"/>
      <c r="R35" s="185"/>
    </row>
    <row r="36" spans="2:18" s="209" customFormat="1" ht="15" customHeight="1" x14ac:dyDescent="0.3">
      <c r="B36" s="184"/>
      <c r="R36" s="185"/>
    </row>
    <row r="37" spans="2:18" s="209" customFormat="1" ht="15" customHeight="1" x14ac:dyDescent="0.3">
      <c r="B37" s="184"/>
      <c r="R37" s="185"/>
    </row>
    <row r="38" spans="2:18" ht="14.25" customHeight="1" x14ac:dyDescent="0.3">
      <c r="B38" s="11"/>
      <c r="R38" s="12"/>
    </row>
    <row r="39" spans="2:18" ht="14.25" customHeight="1" x14ac:dyDescent="0.3">
      <c r="B39" s="11"/>
      <c r="R39" s="12"/>
    </row>
    <row r="40" spans="2:18" ht="14.25" customHeight="1" x14ac:dyDescent="0.3">
      <c r="B40" s="11"/>
      <c r="R40" s="12"/>
    </row>
    <row r="41" spans="2:18" ht="14.25" customHeight="1" x14ac:dyDescent="0.3">
      <c r="B41" s="11"/>
      <c r="R41" s="12"/>
    </row>
    <row r="42" spans="2:18" ht="14.25" customHeight="1" x14ac:dyDescent="0.3">
      <c r="B42" s="11"/>
      <c r="R42" s="12"/>
    </row>
    <row r="43" spans="2:18" ht="14.25" customHeight="1" x14ac:dyDescent="0.3">
      <c r="B43" s="11"/>
      <c r="R43" s="12"/>
    </row>
    <row r="44" spans="2:18" ht="14.25" customHeight="1" x14ac:dyDescent="0.3">
      <c r="B44" s="11"/>
      <c r="R44" s="12"/>
    </row>
    <row r="45" spans="2:18" ht="14.25" customHeight="1" x14ac:dyDescent="0.3">
      <c r="B45" s="11"/>
      <c r="R45" s="12"/>
    </row>
    <row r="46" spans="2:18" ht="14.25" customHeight="1" x14ac:dyDescent="0.3">
      <c r="B46" s="11"/>
      <c r="R46" s="12"/>
    </row>
    <row r="47" spans="2:18" ht="14.25" customHeight="1" x14ac:dyDescent="0.3">
      <c r="B47" s="11"/>
      <c r="R47" s="12"/>
    </row>
    <row r="48" spans="2:18" ht="14.25" customHeight="1" x14ac:dyDescent="0.3">
      <c r="B48" s="11"/>
      <c r="R48" s="12"/>
    </row>
    <row r="49" spans="2:18" s="209" customFormat="1" ht="15.75" customHeight="1" x14ac:dyDescent="0.3">
      <c r="B49" s="184"/>
      <c r="D49" s="34" t="s">
        <v>37</v>
      </c>
      <c r="E49" s="35"/>
      <c r="F49" s="35"/>
      <c r="G49" s="35"/>
      <c r="H49" s="36"/>
      <c r="J49" s="34" t="s">
        <v>38</v>
      </c>
      <c r="K49" s="35"/>
      <c r="L49" s="35"/>
      <c r="M49" s="35"/>
      <c r="N49" s="35"/>
      <c r="O49" s="35"/>
      <c r="P49" s="36"/>
      <c r="R49" s="185"/>
    </row>
    <row r="50" spans="2:18" ht="14.25" customHeight="1" x14ac:dyDescent="0.3">
      <c r="B50" s="11"/>
      <c r="D50" s="37"/>
      <c r="H50" s="38"/>
      <c r="J50" s="37"/>
      <c r="P50" s="38"/>
      <c r="R50" s="12"/>
    </row>
    <row r="51" spans="2:18" ht="14.25" customHeight="1" x14ac:dyDescent="0.3">
      <c r="B51" s="11"/>
      <c r="D51" s="37"/>
      <c r="H51" s="38"/>
      <c r="J51" s="37"/>
      <c r="P51" s="38"/>
      <c r="R51" s="12"/>
    </row>
    <row r="52" spans="2:18" ht="14.25" customHeight="1" x14ac:dyDescent="0.3">
      <c r="B52" s="11"/>
      <c r="D52" s="37"/>
      <c r="H52" s="38"/>
      <c r="J52" s="37"/>
      <c r="P52" s="38"/>
      <c r="R52" s="12"/>
    </row>
    <row r="53" spans="2:18" ht="14.25" customHeight="1" x14ac:dyDescent="0.3">
      <c r="B53" s="11"/>
      <c r="D53" s="37"/>
      <c r="H53" s="38"/>
      <c r="J53" s="37"/>
      <c r="P53" s="38"/>
      <c r="R53" s="12"/>
    </row>
    <row r="54" spans="2:18" ht="14.25" customHeight="1" x14ac:dyDescent="0.3">
      <c r="B54" s="11"/>
      <c r="D54" s="37"/>
      <c r="H54" s="38"/>
      <c r="J54" s="37"/>
      <c r="P54" s="38"/>
      <c r="R54" s="12"/>
    </row>
    <row r="55" spans="2:18" ht="14.25" customHeight="1" x14ac:dyDescent="0.3">
      <c r="B55" s="11"/>
      <c r="D55" s="37"/>
      <c r="H55" s="38"/>
      <c r="J55" s="37"/>
      <c r="P55" s="38"/>
      <c r="R55" s="12"/>
    </row>
    <row r="56" spans="2:18" ht="14.25" customHeight="1" x14ac:dyDescent="0.3">
      <c r="B56" s="11"/>
      <c r="D56" s="37"/>
      <c r="H56" s="38"/>
      <c r="J56" s="37"/>
      <c r="P56" s="38"/>
      <c r="R56" s="12"/>
    </row>
    <row r="57" spans="2:18" ht="14.25" customHeight="1" x14ac:dyDescent="0.3">
      <c r="B57" s="11"/>
      <c r="D57" s="37"/>
      <c r="H57" s="38"/>
      <c r="J57" s="37"/>
      <c r="P57" s="38"/>
      <c r="R57" s="12"/>
    </row>
    <row r="58" spans="2:18" s="209" customFormat="1" ht="15.75" customHeight="1" x14ac:dyDescent="0.3">
      <c r="B58" s="184"/>
      <c r="D58" s="39" t="s">
        <v>39</v>
      </c>
      <c r="E58" s="40"/>
      <c r="F58" s="40"/>
      <c r="G58" s="41" t="s">
        <v>40</v>
      </c>
      <c r="H58" s="42"/>
      <c r="J58" s="39" t="s">
        <v>39</v>
      </c>
      <c r="K58" s="40"/>
      <c r="L58" s="40"/>
      <c r="M58" s="40"/>
      <c r="N58" s="41" t="s">
        <v>40</v>
      </c>
      <c r="O58" s="40"/>
      <c r="P58" s="42"/>
      <c r="R58" s="185"/>
    </row>
    <row r="59" spans="2:18" ht="14.25" customHeight="1" x14ac:dyDescent="0.3">
      <c r="B59" s="11"/>
      <c r="R59" s="12"/>
    </row>
    <row r="60" spans="2:18" s="209" customFormat="1" ht="15.75" customHeight="1" x14ac:dyDescent="0.3">
      <c r="B60" s="184"/>
      <c r="D60" s="34" t="s">
        <v>41</v>
      </c>
      <c r="E60" s="35"/>
      <c r="F60" s="35"/>
      <c r="G60" s="35"/>
      <c r="H60" s="36"/>
      <c r="J60" s="34" t="s">
        <v>42</v>
      </c>
      <c r="K60" s="35"/>
      <c r="L60" s="35"/>
      <c r="M60" s="35"/>
      <c r="N60" s="35"/>
      <c r="O60" s="35"/>
      <c r="P60" s="36"/>
      <c r="R60" s="185"/>
    </row>
    <row r="61" spans="2:18" ht="14.25" customHeight="1" x14ac:dyDescent="0.3">
      <c r="B61" s="11"/>
      <c r="D61" s="37"/>
      <c r="H61" s="38"/>
      <c r="J61" s="37"/>
      <c r="P61" s="38"/>
      <c r="R61" s="12"/>
    </row>
    <row r="62" spans="2:18" ht="14.25" customHeight="1" x14ac:dyDescent="0.3">
      <c r="B62" s="11"/>
      <c r="D62" s="37"/>
      <c r="H62" s="38"/>
      <c r="J62" s="37"/>
      <c r="P62" s="38"/>
      <c r="R62" s="12"/>
    </row>
    <row r="63" spans="2:18" ht="14.25" customHeight="1" x14ac:dyDescent="0.3">
      <c r="B63" s="11"/>
      <c r="D63" s="37"/>
      <c r="H63" s="38"/>
      <c r="J63" s="37"/>
      <c r="P63" s="38"/>
      <c r="R63" s="12"/>
    </row>
    <row r="64" spans="2:18" ht="14.25" customHeight="1" x14ac:dyDescent="0.3">
      <c r="B64" s="11"/>
      <c r="D64" s="37"/>
      <c r="H64" s="38"/>
      <c r="J64" s="37"/>
      <c r="P64" s="38"/>
      <c r="R64" s="12"/>
    </row>
    <row r="65" spans="2:18" ht="14.25" customHeight="1" x14ac:dyDescent="0.3">
      <c r="B65" s="11"/>
      <c r="D65" s="37"/>
      <c r="H65" s="38"/>
      <c r="J65" s="37"/>
      <c r="P65" s="38"/>
      <c r="R65" s="12"/>
    </row>
    <row r="66" spans="2:18" ht="14.25" customHeight="1" x14ac:dyDescent="0.3">
      <c r="B66" s="11"/>
      <c r="D66" s="37"/>
      <c r="H66" s="38"/>
      <c r="J66" s="37"/>
      <c r="P66" s="38"/>
      <c r="R66" s="12"/>
    </row>
    <row r="67" spans="2:18" ht="14.25" customHeight="1" x14ac:dyDescent="0.3">
      <c r="B67" s="11"/>
      <c r="D67" s="37"/>
      <c r="H67" s="38"/>
      <c r="J67" s="37"/>
      <c r="P67" s="38"/>
      <c r="R67" s="12"/>
    </row>
    <row r="68" spans="2:18" ht="14.25" customHeight="1" x14ac:dyDescent="0.3">
      <c r="B68" s="11"/>
      <c r="D68" s="37"/>
      <c r="H68" s="38"/>
      <c r="J68" s="37"/>
      <c r="P68" s="38"/>
      <c r="R68" s="12"/>
    </row>
    <row r="69" spans="2:18" s="209" customFormat="1" ht="15.75" customHeight="1" x14ac:dyDescent="0.3">
      <c r="B69" s="184"/>
      <c r="D69" s="39" t="s">
        <v>39</v>
      </c>
      <c r="E69" s="40"/>
      <c r="F69" s="40"/>
      <c r="G69" s="41" t="s">
        <v>40</v>
      </c>
      <c r="H69" s="42"/>
      <c r="J69" s="39" t="s">
        <v>39</v>
      </c>
      <c r="K69" s="40"/>
      <c r="L69" s="40"/>
      <c r="M69" s="40"/>
      <c r="N69" s="41" t="s">
        <v>40</v>
      </c>
      <c r="O69" s="40"/>
      <c r="P69" s="42"/>
      <c r="R69" s="185"/>
    </row>
    <row r="70" spans="2:18" s="209" customFormat="1" ht="15" customHeight="1" x14ac:dyDescent="0.3">
      <c r="B70" s="43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5"/>
    </row>
    <row r="74" spans="2:18" s="209" customFormat="1" ht="7.5" customHeight="1" x14ac:dyDescent="0.3">
      <c r="B74" s="46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8"/>
    </row>
    <row r="75" spans="2:18" s="209" customFormat="1" ht="37.5" customHeight="1" x14ac:dyDescent="0.3">
      <c r="B75" s="184"/>
      <c r="C75" s="291" t="s">
        <v>85</v>
      </c>
      <c r="D75" s="267"/>
      <c r="E75" s="267"/>
      <c r="F75" s="267"/>
      <c r="G75" s="267"/>
      <c r="H75" s="267"/>
      <c r="I75" s="267"/>
      <c r="J75" s="267"/>
      <c r="K75" s="267"/>
      <c r="L75" s="267"/>
      <c r="M75" s="267"/>
      <c r="N75" s="267"/>
      <c r="O75" s="267"/>
      <c r="P75" s="267"/>
      <c r="Q75" s="267"/>
      <c r="R75" s="185"/>
    </row>
    <row r="76" spans="2:18" s="209" customFormat="1" ht="7.5" customHeight="1" x14ac:dyDescent="0.3">
      <c r="B76" s="184"/>
      <c r="R76" s="185"/>
    </row>
    <row r="77" spans="2:18" s="209" customFormat="1" ht="30.75" customHeight="1" x14ac:dyDescent="0.3">
      <c r="B77" s="184"/>
      <c r="C77" s="18" t="s">
        <v>12</v>
      </c>
      <c r="F77" s="321" t="str">
        <f>$F$6</f>
        <v>Instalace FVE pro vlastní spotřebu elektřiny ve společnosti ČEPRO, a.s. v areálu Hněvice</v>
      </c>
      <c r="G77" s="267"/>
      <c r="H77" s="267"/>
      <c r="I77" s="267"/>
      <c r="J77" s="267"/>
      <c r="K77" s="267"/>
      <c r="L77" s="267"/>
      <c r="M77" s="267"/>
      <c r="N77" s="267"/>
      <c r="O77" s="267"/>
      <c r="P77" s="267"/>
      <c r="R77" s="185"/>
    </row>
    <row r="78" spans="2:18" ht="30.75" customHeight="1" x14ac:dyDescent="0.3">
      <c r="B78" s="11"/>
      <c r="C78" s="18" t="s">
        <v>82</v>
      </c>
      <c r="F78" s="321" t="str">
        <f>F7</f>
        <v>SO 09 - Instalace FVE 9 o výkonu 36,72 kWp na střeše budovy "102 - Sklad"</v>
      </c>
      <c r="G78" s="270"/>
      <c r="H78" s="270"/>
      <c r="I78" s="270"/>
      <c r="J78" s="270"/>
      <c r="K78" s="270"/>
      <c r="L78" s="270"/>
      <c r="M78" s="270"/>
      <c r="N78" s="270"/>
      <c r="O78" s="270"/>
      <c r="P78" s="270"/>
      <c r="R78" s="12"/>
    </row>
    <row r="79" spans="2:18" s="209" customFormat="1" ht="37.5" customHeight="1" x14ac:dyDescent="0.3">
      <c r="B79" s="184"/>
      <c r="C79" s="51" t="s">
        <v>83</v>
      </c>
      <c r="F79" s="292" t="str">
        <f>F8</f>
        <v>SO 09 - Instalace FVE 9 o výkonu 36,72 kWp na střeše budovy "102 - Sklad"</v>
      </c>
      <c r="G79" s="267"/>
      <c r="H79" s="267"/>
      <c r="I79" s="267"/>
      <c r="J79" s="267"/>
      <c r="K79" s="267"/>
      <c r="L79" s="267"/>
      <c r="M79" s="267"/>
      <c r="N79" s="267"/>
      <c r="O79" s="267"/>
      <c r="P79" s="267"/>
      <c r="R79" s="185"/>
    </row>
    <row r="80" spans="2:18" s="209" customFormat="1" ht="7.5" customHeight="1" x14ac:dyDescent="0.3">
      <c r="B80" s="184"/>
      <c r="R80" s="185"/>
    </row>
    <row r="81" spans="2:47" s="209" customFormat="1" ht="18.75" customHeight="1" x14ac:dyDescent="0.3">
      <c r="B81" s="184"/>
      <c r="C81" s="18" t="s">
        <v>15</v>
      </c>
      <c r="F81" s="208" t="str">
        <f>$F$10</f>
        <v>Areál skladu ČEPRO, a.s. - Hněvice 62, 411 08 Štětí, Hněvice</v>
      </c>
      <c r="L81" s="18" t="s">
        <v>16</v>
      </c>
      <c r="M81" s="355">
        <f>IF($O$10="","",$O$10)</f>
        <v>44105</v>
      </c>
      <c r="N81" s="267"/>
      <c r="O81" s="267"/>
      <c r="P81" s="267"/>
      <c r="R81" s="185"/>
    </row>
    <row r="82" spans="2:47" s="209" customFormat="1" ht="7.5" customHeight="1" x14ac:dyDescent="0.3">
      <c r="B82" s="184"/>
      <c r="R82" s="185"/>
    </row>
    <row r="83" spans="2:47" s="209" customFormat="1" ht="15.75" customHeight="1" x14ac:dyDescent="0.3">
      <c r="B83" s="184"/>
      <c r="C83" s="18" t="s">
        <v>17</v>
      </c>
      <c r="F83" s="208" t="str">
        <f>$E$13</f>
        <v>ČEPRO, a.s., Dělnická 213/12, Holešovice, 170 00 Praha 7</v>
      </c>
      <c r="L83" s="18" t="s">
        <v>22</v>
      </c>
      <c r="M83" s="287" t="str">
        <f>$E$19</f>
        <v>YOUNG4ENERGY s.r.o.</v>
      </c>
      <c r="N83" s="267"/>
      <c r="O83" s="267"/>
      <c r="P83" s="267"/>
      <c r="Q83" s="267"/>
      <c r="R83" s="185"/>
    </row>
    <row r="84" spans="2:47" s="209" customFormat="1" ht="15" customHeight="1" x14ac:dyDescent="0.3">
      <c r="B84" s="184"/>
      <c r="C84" s="18" t="s">
        <v>20</v>
      </c>
      <c r="F84" s="208" t="str">
        <f>IF($E$16="","",$E$16)</f>
        <v>Vyplň údaj</v>
      </c>
      <c r="L84" s="18" t="s">
        <v>23</v>
      </c>
      <c r="M84" s="287" t="str">
        <f>$E$22</f>
        <v>YOUNG4ENERGY s.r.o.</v>
      </c>
      <c r="N84" s="267"/>
      <c r="O84" s="267"/>
      <c r="P84" s="267"/>
      <c r="Q84" s="267"/>
      <c r="R84" s="185"/>
    </row>
    <row r="85" spans="2:47" s="209" customFormat="1" ht="11.25" customHeight="1" x14ac:dyDescent="0.3">
      <c r="B85" s="184"/>
      <c r="R85" s="185"/>
    </row>
    <row r="86" spans="2:47" s="209" customFormat="1" ht="30" customHeight="1" x14ac:dyDescent="0.3">
      <c r="B86" s="184"/>
      <c r="C86" s="330" t="s">
        <v>86</v>
      </c>
      <c r="D86" s="257"/>
      <c r="E86" s="257"/>
      <c r="F86" s="257"/>
      <c r="G86" s="257"/>
      <c r="H86" s="210"/>
      <c r="I86" s="210"/>
      <c r="J86" s="210"/>
      <c r="K86" s="210"/>
      <c r="L86" s="210"/>
      <c r="M86" s="210"/>
      <c r="N86" s="330" t="s">
        <v>87</v>
      </c>
      <c r="O86" s="267"/>
      <c r="P86" s="267"/>
      <c r="Q86" s="267"/>
      <c r="R86" s="185"/>
    </row>
    <row r="87" spans="2:47" s="209" customFormat="1" ht="11.25" customHeight="1" x14ac:dyDescent="0.3">
      <c r="B87" s="184"/>
      <c r="R87" s="185"/>
    </row>
    <row r="88" spans="2:47" s="209" customFormat="1" ht="30" customHeight="1" x14ac:dyDescent="0.3">
      <c r="B88" s="184"/>
      <c r="C88" s="206" t="s">
        <v>88</v>
      </c>
      <c r="N88" s="271">
        <f>ROUND($N$112,2)</f>
        <v>0</v>
      </c>
      <c r="O88" s="267"/>
      <c r="P88" s="267"/>
      <c r="Q88" s="267"/>
      <c r="R88" s="185"/>
      <c r="AU88" s="209" t="s">
        <v>89</v>
      </c>
    </row>
    <row r="89" spans="2:47" s="64" customFormat="1" ht="25.5" customHeight="1" x14ac:dyDescent="0.35">
      <c r="B89" s="99"/>
      <c r="D89" s="113" t="str">
        <f>D113</f>
        <v>Instalace FVE 9</v>
      </c>
      <c r="N89" s="326">
        <f>ROUND($N$113,2)</f>
        <v>0</v>
      </c>
      <c r="O89" s="327"/>
      <c r="P89" s="327"/>
      <c r="Q89" s="327"/>
      <c r="R89" s="100"/>
    </row>
    <row r="90" spans="2:47" s="76" customFormat="1" ht="21" customHeight="1" x14ac:dyDescent="0.35">
      <c r="B90" s="101"/>
      <c r="D90" s="113" t="s">
        <v>127</v>
      </c>
      <c r="E90" s="64"/>
      <c r="F90" s="64"/>
      <c r="G90" s="64"/>
      <c r="H90" s="64"/>
      <c r="I90" s="64"/>
      <c r="J90" s="64"/>
      <c r="K90" s="64"/>
      <c r="L90" s="64"/>
      <c r="M90" s="64"/>
      <c r="N90" s="326">
        <f>ROUND($N$123,2)</f>
        <v>0</v>
      </c>
      <c r="O90" s="327"/>
      <c r="P90" s="327"/>
      <c r="Q90" s="327"/>
      <c r="R90" s="102"/>
    </row>
    <row r="91" spans="2:47" s="76" customFormat="1" ht="21" customHeight="1" x14ac:dyDescent="0.35">
      <c r="B91" s="101"/>
      <c r="D91" s="113" t="str">
        <f>D146</f>
        <v>Ostatní materiál</v>
      </c>
      <c r="E91" s="64"/>
      <c r="F91" s="64"/>
      <c r="G91" s="64"/>
      <c r="H91" s="64"/>
      <c r="I91" s="64"/>
      <c r="J91" s="64"/>
      <c r="K91" s="64"/>
      <c r="L91" s="64"/>
      <c r="M91" s="64"/>
      <c r="N91" s="326">
        <f>ROUND($N$146,2)</f>
        <v>0</v>
      </c>
      <c r="O91" s="327"/>
      <c r="P91" s="327"/>
      <c r="Q91" s="327"/>
      <c r="R91" s="102"/>
    </row>
    <row r="92" spans="2:47" s="76" customFormat="1" ht="21" customHeight="1" x14ac:dyDescent="0.35">
      <c r="B92" s="101"/>
      <c r="D92" s="113" t="s">
        <v>430</v>
      </c>
      <c r="E92" s="64"/>
      <c r="F92" s="64"/>
      <c r="G92" s="64"/>
      <c r="H92" s="64"/>
      <c r="I92" s="64"/>
      <c r="J92" s="64"/>
      <c r="K92" s="64"/>
      <c r="L92" s="64"/>
      <c r="M92" s="64"/>
      <c r="N92" s="326">
        <f>ROUND($N$165,2)</f>
        <v>0</v>
      </c>
      <c r="O92" s="327"/>
      <c r="P92" s="327"/>
      <c r="Q92" s="327"/>
      <c r="R92" s="102"/>
    </row>
    <row r="93" spans="2:47" s="209" customFormat="1" ht="14.25" customHeight="1" x14ac:dyDescent="0.3">
      <c r="B93" s="184"/>
      <c r="R93" s="185"/>
    </row>
    <row r="94" spans="2:47" s="209" customFormat="1" ht="30" customHeight="1" x14ac:dyDescent="0.3">
      <c r="B94" s="184"/>
      <c r="C94" s="94" t="s">
        <v>142</v>
      </c>
      <c r="D94" s="210"/>
      <c r="E94" s="210"/>
      <c r="F94" s="210"/>
      <c r="G94" s="210"/>
      <c r="H94" s="210"/>
      <c r="I94" s="210"/>
      <c r="J94" s="210"/>
      <c r="K94" s="210"/>
      <c r="L94" s="256">
        <f>ROUND(SUM($N$89:$Q$92),2)</f>
        <v>0</v>
      </c>
      <c r="M94" s="257"/>
      <c r="N94" s="257"/>
      <c r="O94" s="257"/>
      <c r="P94" s="257"/>
      <c r="Q94" s="257"/>
      <c r="R94" s="185"/>
    </row>
    <row r="95" spans="2:47" s="209" customFormat="1" ht="7.5" customHeight="1" x14ac:dyDescent="0.3">
      <c r="B95" s="43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5"/>
    </row>
    <row r="99" spans="2:63" s="209" customFormat="1" ht="7.5" customHeight="1" x14ac:dyDescent="0.3">
      <c r="B99" s="46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8"/>
    </row>
    <row r="100" spans="2:63" s="209" customFormat="1" ht="37.5" customHeight="1" x14ac:dyDescent="0.3">
      <c r="B100" s="184"/>
      <c r="C100" s="291" t="s">
        <v>90</v>
      </c>
      <c r="D100" s="267"/>
      <c r="E100" s="267"/>
      <c r="F100" s="267"/>
      <c r="G100" s="267"/>
      <c r="H100" s="267"/>
      <c r="I100" s="267"/>
      <c r="J100" s="267"/>
      <c r="K100" s="267"/>
      <c r="L100" s="267"/>
      <c r="M100" s="267"/>
      <c r="N100" s="267"/>
      <c r="O100" s="267"/>
      <c r="P100" s="267"/>
      <c r="Q100" s="267"/>
      <c r="R100" s="185"/>
    </row>
    <row r="101" spans="2:63" s="209" customFormat="1" ht="7.5" customHeight="1" x14ac:dyDescent="0.3">
      <c r="B101" s="184"/>
      <c r="R101" s="185"/>
    </row>
    <row r="102" spans="2:63" s="209" customFormat="1" ht="30.75" customHeight="1" x14ac:dyDescent="0.3">
      <c r="B102" s="184"/>
      <c r="C102" s="18" t="s">
        <v>12</v>
      </c>
      <c r="F102" s="321" t="str">
        <f>$F$6</f>
        <v>Instalace FVE pro vlastní spotřebu elektřiny ve společnosti ČEPRO, a.s. v areálu Hněvice</v>
      </c>
      <c r="G102" s="267"/>
      <c r="H102" s="267"/>
      <c r="I102" s="267"/>
      <c r="J102" s="267"/>
      <c r="K102" s="267"/>
      <c r="L102" s="267"/>
      <c r="M102" s="267"/>
      <c r="N102" s="267"/>
      <c r="O102" s="267"/>
      <c r="P102" s="267"/>
      <c r="R102" s="185"/>
    </row>
    <row r="103" spans="2:63" ht="30.75" customHeight="1" x14ac:dyDescent="0.3">
      <c r="B103" s="11"/>
      <c r="C103" s="18" t="s">
        <v>82</v>
      </c>
      <c r="F103" s="321" t="str">
        <f>F7</f>
        <v>SO 09 - Instalace FVE 9 o výkonu 36,72 kWp na střeše budovy "102 - Sklad"</v>
      </c>
      <c r="G103" s="270"/>
      <c r="H103" s="270"/>
      <c r="I103" s="270"/>
      <c r="J103" s="270"/>
      <c r="K103" s="270"/>
      <c r="L103" s="270"/>
      <c r="M103" s="270"/>
      <c r="N103" s="270"/>
      <c r="O103" s="270"/>
      <c r="P103" s="270"/>
      <c r="R103" s="12"/>
    </row>
    <row r="104" spans="2:63" s="209" customFormat="1" ht="37.5" customHeight="1" x14ac:dyDescent="0.3">
      <c r="B104" s="184"/>
      <c r="C104" s="51" t="s">
        <v>83</v>
      </c>
      <c r="F104" s="292" t="str">
        <f>F8</f>
        <v>SO 09 - Instalace FVE 9 o výkonu 36,72 kWp na střeše budovy "102 - Sklad"</v>
      </c>
      <c r="G104" s="267"/>
      <c r="H104" s="267"/>
      <c r="I104" s="267"/>
      <c r="J104" s="267"/>
      <c r="K104" s="267"/>
      <c r="L104" s="267"/>
      <c r="M104" s="267"/>
      <c r="N104" s="267"/>
      <c r="O104" s="267"/>
      <c r="P104" s="267"/>
      <c r="R104" s="185"/>
    </row>
    <row r="105" spans="2:63" s="209" customFormat="1" ht="7.5" customHeight="1" x14ac:dyDescent="0.3">
      <c r="B105" s="184"/>
      <c r="R105" s="185"/>
    </row>
    <row r="106" spans="2:63" s="209" customFormat="1" ht="18.75" customHeight="1" x14ac:dyDescent="0.3">
      <c r="B106" s="184"/>
      <c r="C106" s="18" t="s">
        <v>15</v>
      </c>
      <c r="F106" s="208" t="str">
        <f>$F$10</f>
        <v>Areál skladu ČEPRO, a.s. - Hněvice 62, 411 08 Štětí, Hněvice</v>
      </c>
      <c r="L106" s="18" t="s">
        <v>16</v>
      </c>
      <c r="M106" s="293">
        <f>IF($O$10="","",$O$10)</f>
        <v>44105</v>
      </c>
      <c r="N106" s="267"/>
      <c r="O106" s="267"/>
      <c r="P106" s="267"/>
      <c r="R106" s="185"/>
    </row>
    <row r="107" spans="2:63" s="209" customFormat="1" ht="7.5" customHeight="1" x14ac:dyDescent="0.3">
      <c r="B107" s="184"/>
      <c r="R107" s="185"/>
    </row>
    <row r="108" spans="2:63" s="209" customFormat="1" ht="15.75" customHeight="1" x14ac:dyDescent="0.3">
      <c r="B108" s="184"/>
      <c r="C108" s="18" t="s">
        <v>17</v>
      </c>
      <c r="F108" s="208" t="str">
        <f>$E$13</f>
        <v>ČEPRO, a.s., Dělnická 213/12, Holešovice, 170 00 Praha 7</v>
      </c>
      <c r="L108" s="18" t="s">
        <v>22</v>
      </c>
      <c r="M108" s="287" t="str">
        <f>$E$19</f>
        <v>YOUNG4ENERGY s.r.o.</v>
      </c>
      <c r="N108" s="267"/>
      <c r="O108" s="267"/>
      <c r="P108" s="267"/>
      <c r="Q108" s="267"/>
      <c r="R108" s="185"/>
    </row>
    <row r="109" spans="2:63" s="209" customFormat="1" ht="15" customHeight="1" x14ac:dyDescent="0.3">
      <c r="B109" s="184"/>
      <c r="C109" s="18" t="s">
        <v>20</v>
      </c>
      <c r="F109" s="208" t="str">
        <f>IF($E$16="","",$E$16)</f>
        <v>Vyplň údaj</v>
      </c>
      <c r="L109" s="18" t="s">
        <v>23</v>
      </c>
      <c r="M109" s="287" t="str">
        <f>$E$22</f>
        <v>YOUNG4ENERGY s.r.o.</v>
      </c>
      <c r="N109" s="267"/>
      <c r="O109" s="267"/>
      <c r="P109" s="267"/>
      <c r="Q109" s="267"/>
      <c r="R109" s="185"/>
    </row>
    <row r="110" spans="2:63" s="209" customFormat="1" ht="11.25" customHeight="1" x14ac:dyDescent="0.3">
      <c r="B110" s="184"/>
      <c r="R110" s="185"/>
    </row>
    <row r="111" spans="2:63" s="107" customFormat="1" ht="30" customHeight="1" x14ac:dyDescent="0.3">
      <c r="B111" s="103"/>
      <c r="C111" s="104" t="s">
        <v>91</v>
      </c>
      <c r="D111" s="213" t="s">
        <v>92</v>
      </c>
      <c r="E111" s="213" t="s">
        <v>45</v>
      </c>
      <c r="F111" s="323" t="s">
        <v>93</v>
      </c>
      <c r="G111" s="324"/>
      <c r="H111" s="324"/>
      <c r="I111" s="324"/>
      <c r="J111" s="213" t="s">
        <v>94</v>
      </c>
      <c r="K111" s="213" t="s">
        <v>95</v>
      </c>
      <c r="L111" s="323" t="s">
        <v>96</v>
      </c>
      <c r="M111" s="324"/>
      <c r="N111" s="323" t="s">
        <v>97</v>
      </c>
      <c r="O111" s="324"/>
      <c r="P111" s="324"/>
      <c r="Q111" s="325"/>
      <c r="R111" s="106"/>
      <c r="T111" s="55" t="s">
        <v>98</v>
      </c>
      <c r="U111" s="56" t="s">
        <v>27</v>
      </c>
      <c r="V111" s="56" t="s">
        <v>99</v>
      </c>
      <c r="W111" s="56" t="s">
        <v>100</v>
      </c>
      <c r="X111" s="56" t="s">
        <v>101</v>
      </c>
      <c r="Y111" s="56" t="s">
        <v>102</v>
      </c>
      <c r="Z111" s="56" t="s">
        <v>103</v>
      </c>
      <c r="AA111" s="57" t="s">
        <v>104</v>
      </c>
    </row>
    <row r="112" spans="2:63" s="209" customFormat="1" ht="30" customHeight="1" x14ac:dyDescent="0.3">
      <c r="B112" s="184"/>
      <c r="C112" s="206" t="s">
        <v>84</v>
      </c>
      <c r="N112" s="271">
        <f>N113+N146+N123+N165</f>
        <v>0</v>
      </c>
      <c r="O112" s="267"/>
      <c r="P112" s="267"/>
      <c r="Q112" s="267"/>
      <c r="R112" s="185"/>
      <c r="T112" s="58"/>
      <c r="U112" s="35"/>
      <c r="V112" s="35"/>
      <c r="W112" s="108" t="e">
        <f>$W$113+#REF!+#REF!</f>
        <v>#REF!</v>
      </c>
      <c r="X112" s="35"/>
      <c r="Y112" s="108" t="e">
        <f>$Y$113+#REF!+#REF!</f>
        <v>#REF!</v>
      </c>
      <c r="Z112" s="35"/>
      <c r="AA112" s="109" t="e">
        <f>$AA$113+#REF!+#REF!</f>
        <v>#REF!</v>
      </c>
      <c r="AT112" s="209" t="s">
        <v>62</v>
      </c>
      <c r="AU112" s="209" t="s">
        <v>89</v>
      </c>
      <c r="BK112" s="110" t="e">
        <f>$BK$113+#REF!+#REF!</f>
        <v>#REF!</v>
      </c>
    </row>
    <row r="113" spans="2:64" s="141" customFormat="1" ht="24.95" customHeight="1" x14ac:dyDescent="0.35">
      <c r="B113" s="140"/>
      <c r="D113" s="113" t="s">
        <v>447</v>
      </c>
      <c r="E113" s="113"/>
      <c r="F113" s="113"/>
      <c r="G113" s="113"/>
      <c r="H113" s="113"/>
      <c r="I113" s="113"/>
      <c r="J113" s="113"/>
      <c r="K113" s="113"/>
      <c r="L113" s="113"/>
      <c r="M113" s="113"/>
      <c r="N113" s="305">
        <f>N114</f>
        <v>0</v>
      </c>
      <c r="O113" s="302"/>
      <c r="P113" s="302"/>
      <c r="Q113" s="302"/>
      <c r="R113" s="142"/>
      <c r="T113" s="143"/>
      <c r="W113" s="144" t="e">
        <f>$W$114+#REF!+$W$124+#REF!+#REF!+#REF!</f>
        <v>#REF!</v>
      </c>
      <c r="Y113" s="144" t="e">
        <f>$Y$114+#REF!+$Y$124+#REF!+#REF!+#REF!</f>
        <v>#REF!</v>
      </c>
      <c r="AA113" s="145" t="e">
        <f>$AA$114+#REF!+$AA$124+#REF!+#REF!+#REF!</f>
        <v>#REF!</v>
      </c>
      <c r="AR113" s="212" t="s">
        <v>70</v>
      </c>
      <c r="AT113" s="212" t="s">
        <v>62</v>
      </c>
      <c r="AU113" s="212" t="s">
        <v>63</v>
      </c>
      <c r="AY113" s="212" t="s">
        <v>105</v>
      </c>
      <c r="BK113" s="146" t="e">
        <f>$BK$114+#REF!+$BK$124+#REF!+#REF!+#REF!</f>
        <v>#REF!</v>
      </c>
    </row>
    <row r="114" spans="2:64" s="141" customFormat="1" ht="20.100000000000001" customHeight="1" x14ac:dyDescent="0.3">
      <c r="B114" s="140"/>
      <c r="D114" s="138" t="s">
        <v>166</v>
      </c>
      <c r="E114" s="138"/>
      <c r="F114" s="138"/>
      <c r="G114" s="138"/>
      <c r="H114" s="138"/>
      <c r="I114" s="138"/>
      <c r="J114" s="138"/>
      <c r="K114" s="138"/>
      <c r="L114" s="138"/>
      <c r="M114" s="138"/>
      <c r="N114" s="301">
        <f>SUM(N115:Q122)</f>
        <v>0</v>
      </c>
      <c r="O114" s="302"/>
      <c r="P114" s="302"/>
      <c r="Q114" s="302"/>
      <c r="R114" s="142"/>
      <c r="T114" s="143"/>
      <c r="W114" s="144" t="e">
        <f>SUM($W$115:$W$122)</f>
        <v>#REF!</v>
      </c>
      <c r="Y114" s="144" t="e">
        <f>SUM($Y$115:$Y$122)</f>
        <v>#REF!</v>
      </c>
      <c r="AA114" s="145" t="e">
        <f>SUM($AA$115:$AA$122)</f>
        <v>#REF!</v>
      </c>
      <c r="AR114" s="212" t="s">
        <v>70</v>
      </c>
      <c r="AT114" s="212" t="s">
        <v>62</v>
      </c>
      <c r="AU114" s="212" t="s">
        <v>68</v>
      </c>
      <c r="AY114" s="212" t="s">
        <v>105</v>
      </c>
      <c r="BK114" s="146" t="e">
        <f>SUM($BK$115:$BK$122)</f>
        <v>#REF!</v>
      </c>
    </row>
    <row r="115" spans="2:64" s="209" customFormat="1" ht="20.100000000000001" customHeight="1" x14ac:dyDescent="0.3">
      <c r="B115" s="184"/>
      <c r="C115" s="188">
        <v>1</v>
      </c>
      <c r="D115" s="193"/>
      <c r="E115" s="199"/>
      <c r="F115" s="310" t="s">
        <v>120</v>
      </c>
      <c r="G115" s="311" t="s">
        <v>120</v>
      </c>
      <c r="H115" s="311" t="s">
        <v>120</v>
      </c>
      <c r="I115" s="312" t="s">
        <v>120</v>
      </c>
      <c r="J115" s="122" t="s">
        <v>112</v>
      </c>
      <c r="K115" s="189">
        <v>108</v>
      </c>
      <c r="L115" s="315">
        <v>0</v>
      </c>
      <c r="M115" s="316"/>
      <c r="N115" s="303">
        <f>ROUND(K115*L115,2)</f>
        <v>0</v>
      </c>
      <c r="O115" s="304"/>
      <c r="P115" s="304"/>
      <c r="Q115" s="304"/>
      <c r="R115" s="185"/>
      <c r="T115" s="124"/>
      <c r="U115" s="186" t="s">
        <v>28</v>
      </c>
      <c r="V115" s="190">
        <v>0.497</v>
      </c>
      <c r="W115" s="190">
        <f>$V$115*$K$115</f>
        <v>53.676000000000002</v>
      </c>
      <c r="X115" s="190">
        <v>3.4000000000000002E-4</v>
      </c>
      <c r="Y115" s="190">
        <f>$X$115*$K$115</f>
        <v>3.6720000000000003E-2</v>
      </c>
      <c r="Z115" s="190">
        <v>0</v>
      </c>
      <c r="AA115" s="126">
        <f>$Z$115*$K$115</f>
        <v>0</v>
      </c>
      <c r="AR115" s="209" t="s">
        <v>68</v>
      </c>
      <c r="AT115" s="209" t="s">
        <v>106</v>
      </c>
      <c r="AU115" s="209" t="s">
        <v>70</v>
      </c>
      <c r="AY115" s="209" t="s">
        <v>105</v>
      </c>
      <c r="BE115" s="187">
        <f>IF($U$115="základní",$N$115,0)</f>
        <v>0</v>
      </c>
      <c r="BF115" s="187">
        <f>IF($U$115="snížená",$N$115,0)</f>
        <v>0</v>
      </c>
      <c r="BG115" s="187">
        <f>IF($U$115="zákl. přenesená",$N$115,0)</f>
        <v>0</v>
      </c>
      <c r="BH115" s="187">
        <f>IF($U$115="sníž. přenesená",$N$115,0)</f>
        <v>0</v>
      </c>
      <c r="BI115" s="187">
        <f>IF($U$115="nulová",$N$115,0)</f>
        <v>0</v>
      </c>
      <c r="BJ115" s="209" t="s">
        <v>68</v>
      </c>
      <c r="BK115" s="187">
        <f>ROUND($L$115*$K$115,2)</f>
        <v>0</v>
      </c>
      <c r="BL115" s="209" t="s">
        <v>68</v>
      </c>
    </row>
    <row r="116" spans="2:64" s="209" customFormat="1" ht="45" customHeight="1" x14ac:dyDescent="0.3">
      <c r="B116" s="184"/>
      <c r="C116" s="188">
        <f t="shared" ref="C116:C122" si="0">C115+1</f>
        <v>2</v>
      </c>
      <c r="D116" s="131"/>
      <c r="E116" s="199"/>
      <c r="F116" s="310" t="s">
        <v>385</v>
      </c>
      <c r="G116" s="311" t="s">
        <v>146</v>
      </c>
      <c r="H116" s="311" t="s">
        <v>146</v>
      </c>
      <c r="I116" s="312" t="s">
        <v>146</v>
      </c>
      <c r="J116" s="192" t="s">
        <v>112</v>
      </c>
      <c r="K116" s="189">
        <v>108</v>
      </c>
      <c r="L116" s="315">
        <v>0</v>
      </c>
      <c r="M116" s="316"/>
      <c r="N116" s="303">
        <f t="shared" ref="N116:N122" si="1">ROUND(K116*L116,2)</f>
        <v>0</v>
      </c>
      <c r="O116" s="304"/>
      <c r="P116" s="304"/>
      <c r="Q116" s="304"/>
      <c r="R116" s="185"/>
      <c r="T116" s="124"/>
      <c r="U116" s="186" t="s">
        <v>28</v>
      </c>
      <c r="V116" s="190">
        <v>0.497</v>
      </c>
      <c r="W116" s="190">
        <f>$V$116*$K$116</f>
        <v>53.676000000000002</v>
      </c>
      <c r="X116" s="190">
        <v>3.4000000000000002E-4</v>
      </c>
      <c r="Y116" s="190">
        <f>$X$116*$K$116</f>
        <v>3.6720000000000003E-2</v>
      </c>
      <c r="Z116" s="190">
        <v>0</v>
      </c>
      <c r="AA116" s="126">
        <f>$Z$116*$K$116</f>
        <v>0</v>
      </c>
      <c r="AR116" s="209" t="s">
        <v>68</v>
      </c>
      <c r="AT116" s="209" t="s">
        <v>106</v>
      </c>
      <c r="AU116" s="209" t="s">
        <v>70</v>
      </c>
      <c r="AY116" s="209" t="s">
        <v>105</v>
      </c>
      <c r="BE116" s="187">
        <f>IF($U$116="základní",$N$116,0)</f>
        <v>0</v>
      </c>
      <c r="BF116" s="187">
        <f>IF($U$116="snížená",$N$116,0)</f>
        <v>0</v>
      </c>
      <c r="BG116" s="187">
        <f>IF($U$116="zákl. přenesená",$N$116,0)</f>
        <v>0</v>
      </c>
      <c r="BH116" s="187">
        <f>IF($U$116="sníž. přenesená",$N$116,0)</f>
        <v>0</v>
      </c>
      <c r="BI116" s="187">
        <f>IF($U$116="nulová",$N$116,0)</f>
        <v>0</v>
      </c>
      <c r="BJ116" s="209" t="s">
        <v>68</v>
      </c>
      <c r="BK116" s="187">
        <f>ROUND($L$116*$K$116,2)</f>
        <v>0</v>
      </c>
      <c r="BL116" s="209" t="s">
        <v>68</v>
      </c>
    </row>
    <row r="117" spans="2:64" s="209" customFormat="1" ht="30" customHeight="1" x14ac:dyDescent="0.3">
      <c r="B117" s="184"/>
      <c r="C117" s="188">
        <f t="shared" si="0"/>
        <v>3</v>
      </c>
      <c r="D117" s="188"/>
      <c r="E117" s="199"/>
      <c r="F117" s="310" t="s">
        <v>248</v>
      </c>
      <c r="G117" s="311" t="s">
        <v>121</v>
      </c>
      <c r="H117" s="311" t="s">
        <v>121</v>
      </c>
      <c r="I117" s="312" t="s">
        <v>121</v>
      </c>
      <c r="J117" s="192" t="s">
        <v>112</v>
      </c>
      <c r="K117" s="189">
        <v>108</v>
      </c>
      <c r="L117" s="315">
        <v>0</v>
      </c>
      <c r="M117" s="316"/>
      <c r="N117" s="303">
        <f t="shared" si="1"/>
        <v>0</v>
      </c>
      <c r="O117" s="304"/>
      <c r="P117" s="304"/>
      <c r="Q117" s="304"/>
      <c r="R117" s="185"/>
      <c r="T117" s="124"/>
      <c r="U117" s="186" t="s">
        <v>28</v>
      </c>
      <c r="V117" s="190">
        <v>0.497</v>
      </c>
      <c r="W117" s="190">
        <f>$V$117*$K$117</f>
        <v>53.676000000000002</v>
      </c>
      <c r="X117" s="190">
        <v>3.4000000000000002E-4</v>
      </c>
      <c r="Y117" s="190">
        <f>$X$117*$K$117</f>
        <v>3.6720000000000003E-2</v>
      </c>
      <c r="Z117" s="190">
        <v>0</v>
      </c>
      <c r="AA117" s="126">
        <f>$Z$117*$K$117</f>
        <v>0</v>
      </c>
      <c r="AR117" s="209" t="s">
        <v>68</v>
      </c>
      <c r="AT117" s="209" t="s">
        <v>106</v>
      </c>
      <c r="AU117" s="209" t="s">
        <v>70</v>
      </c>
      <c r="AY117" s="209" t="s">
        <v>105</v>
      </c>
      <c r="BE117" s="187">
        <f>IF($U$117="základní",$N$117,0)</f>
        <v>0</v>
      </c>
      <c r="BF117" s="187">
        <f>IF($U$117="snížená",$N$117,0)</f>
        <v>0</v>
      </c>
      <c r="BG117" s="187">
        <f>IF($U$117="zákl. přenesená",$N$117,0)</f>
        <v>0</v>
      </c>
      <c r="BH117" s="187">
        <f>IF($U$117="sníž. přenesená",$N$117,0)</f>
        <v>0</v>
      </c>
      <c r="BI117" s="187">
        <f>IF($U$117="nulová",$N$117,0)</f>
        <v>0</v>
      </c>
      <c r="BJ117" s="209" t="s">
        <v>68</v>
      </c>
      <c r="BK117" s="187">
        <f>ROUND($L$117*$K$117,2)</f>
        <v>0</v>
      </c>
      <c r="BL117" s="209" t="s">
        <v>68</v>
      </c>
    </row>
    <row r="118" spans="2:64" s="209" customFormat="1" ht="30" customHeight="1" x14ac:dyDescent="0.3">
      <c r="B118" s="184"/>
      <c r="C118" s="188">
        <f t="shared" si="0"/>
        <v>4</v>
      </c>
      <c r="D118" s="188"/>
      <c r="E118" s="199"/>
      <c r="F118" s="310" t="s">
        <v>249</v>
      </c>
      <c r="G118" s="311" t="s">
        <v>122</v>
      </c>
      <c r="H118" s="311" t="s">
        <v>122</v>
      </c>
      <c r="I118" s="312" t="s">
        <v>122</v>
      </c>
      <c r="J118" s="192" t="s">
        <v>109</v>
      </c>
      <c r="K118" s="189">
        <v>1</v>
      </c>
      <c r="L118" s="315">
        <v>0</v>
      </c>
      <c r="M118" s="316"/>
      <c r="N118" s="303">
        <f t="shared" si="1"/>
        <v>0</v>
      </c>
      <c r="O118" s="304"/>
      <c r="P118" s="304"/>
      <c r="Q118" s="304"/>
      <c r="R118" s="185"/>
      <c r="T118" s="124"/>
      <c r="U118" s="186" t="s">
        <v>28</v>
      </c>
      <c r="V118" s="190">
        <v>0.497</v>
      </c>
      <c r="W118" s="190">
        <f>$V$118*$K$118</f>
        <v>0.497</v>
      </c>
      <c r="X118" s="190">
        <v>3.4000000000000002E-4</v>
      </c>
      <c r="Y118" s="190">
        <f>$X$118*$K$118</f>
        <v>3.4000000000000002E-4</v>
      </c>
      <c r="Z118" s="190">
        <v>0</v>
      </c>
      <c r="AA118" s="126">
        <f>$Z$118*$K$118</f>
        <v>0</v>
      </c>
      <c r="AR118" s="209" t="s">
        <v>68</v>
      </c>
      <c r="AT118" s="209" t="s">
        <v>106</v>
      </c>
      <c r="AU118" s="209" t="s">
        <v>70</v>
      </c>
      <c r="AY118" s="209" t="s">
        <v>105</v>
      </c>
      <c r="BE118" s="187">
        <f>IF($U$118="základní",$N$118,0)</f>
        <v>0</v>
      </c>
      <c r="BF118" s="187">
        <f>IF($U$118="snížená",$N$118,0)</f>
        <v>0</v>
      </c>
      <c r="BG118" s="187">
        <f>IF($U$118="zákl. přenesená",$N$118,0)</f>
        <v>0</v>
      </c>
      <c r="BH118" s="187">
        <f>IF($U$118="sníž. přenesená",$N$118,0)</f>
        <v>0</v>
      </c>
      <c r="BI118" s="187">
        <f>IF($U$118="nulová",$N$118,0)</f>
        <v>0</v>
      </c>
      <c r="BJ118" s="209" t="s">
        <v>68</v>
      </c>
      <c r="BK118" s="187">
        <f>ROUND($L$118*$K$118,2)</f>
        <v>0</v>
      </c>
      <c r="BL118" s="209" t="s">
        <v>68</v>
      </c>
    </row>
    <row r="119" spans="2:64" s="209" customFormat="1" ht="60" customHeight="1" x14ac:dyDescent="0.3">
      <c r="B119" s="184"/>
      <c r="C119" s="188">
        <f t="shared" si="0"/>
        <v>5</v>
      </c>
      <c r="D119" s="188"/>
      <c r="E119" s="199"/>
      <c r="F119" s="310" t="s">
        <v>315</v>
      </c>
      <c r="G119" s="311" t="s">
        <v>147</v>
      </c>
      <c r="H119" s="311" t="s">
        <v>147</v>
      </c>
      <c r="I119" s="312" t="s">
        <v>147</v>
      </c>
      <c r="J119" s="192" t="s">
        <v>112</v>
      </c>
      <c r="K119" s="189">
        <v>2</v>
      </c>
      <c r="L119" s="308">
        <v>0</v>
      </c>
      <c r="M119" s="309"/>
      <c r="N119" s="303">
        <f t="shared" si="1"/>
        <v>0</v>
      </c>
      <c r="O119" s="304"/>
      <c r="P119" s="304"/>
      <c r="Q119" s="304"/>
      <c r="R119" s="185"/>
      <c r="T119" s="124"/>
      <c r="U119" s="186" t="s">
        <v>28</v>
      </c>
      <c r="V119" s="190">
        <v>0.26700000000000002</v>
      </c>
      <c r="W119" s="190" t="e">
        <f>#REF!*#REF!</f>
        <v>#REF!</v>
      </c>
      <c r="X119" s="190">
        <v>1E-4</v>
      </c>
      <c r="Y119" s="190" t="e">
        <f>#REF!*#REF!</f>
        <v>#REF!</v>
      </c>
      <c r="Z119" s="190">
        <v>0</v>
      </c>
      <c r="AA119" s="126" t="e">
        <f>#REF!*#REF!</f>
        <v>#REF!</v>
      </c>
      <c r="AR119" s="209" t="s">
        <v>108</v>
      </c>
      <c r="AT119" s="209" t="s">
        <v>106</v>
      </c>
      <c r="AU119" s="209" t="s">
        <v>70</v>
      </c>
      <c r="AY119" s="209" t="s">
        <v>105</v>
      </c>
      <c r="BE119" s="187" t="e">
        <f>IF(#REF!="základní",#REF!,0)</f>
        <v>#REF!</v>
      </c>
      <c r="BF119" s="187" t="e">
        <f>IF(#REF!="snížená",#REF!,0)</f>
        <v>#REF!</v>
      </c>
      <c r="BG119" s="187" t="e">
        <f>IF(#REF!="zákl. přenesená",#REF!,0)</f>
        <v>#REF!</v>
      </c>
      <c r="BH119" s="187" t="e">
        <f>IF(#REF!="sníž. přenesená",#REF!,0)</f>
        <v>#REF!</v>
      </c>
      <c r="BI119" s="187" t="e">
        <f>IF(#REF!="nulová",#REF!,0)</f>
        <v>#REF!</v>
      </c>
      <c r="BJ119" s="209" t="s">
        <v>68</v>
      </c>
      <c r="BK119" s="187" t="e">
        <f>ROUND(#REF!*#REF!,2)</f>
        <v>#REF!</v>
      </c>
      <c r="BL119" s="209" t="s">
        <v>108</v>
      </c>
    </row>
    <row r="120" spans="2:64" s="209" customFormat="1" ht="84.95" customHeight="1" x14ac:dyDescent="0.3">
      <c r="B120" s="184"/>
      <c r="C120" s="188">
        <f>C119+1</f>
        <v>6</v>
      </c>
      <c r="D120" s="188"/>
      <c r="E120" s="199"/>
      <c r="F120" s="310" t="s">
        <v>386</v>
      </c>
      <c r="G120" s="311" t="s">
        <v>123</v>
      </c>
      <c r="H120" s="311" t="s">
        <v>123</v>
      </c>
      <c r="I120" s="312" t="s">
        <v>123</v>
      </c>
      <c r="J120" s="192" t="s">
        <v>112</v>
      </c>
      <c r="K120" s="189">
        <v>56</v>
      </c>
      <c r="L120" s="338">
        <v>0</v>
      </c>
      <c r="M120" s="316"/>
      <c r="N120" s="303">
        <f t="shared" si="1"/>
        <v>0</v>
      </c>
      <c r="O120" s="304"/>
      <c r="P120" s="304"/>
      <c r="Q120" s="304"/>
      <c r="R120" s="185"/>
      <c r="T120" s="124"/>
      <c r="U120" s="186"/>
      <c r="V120" s="190"/>
      <c r="W120" s="190"/>
      <c r="X120" s="190"/>
      <c r="Y120" s="190"/>
      <c r="Z120" s="190"/>
      <c r="AA120" s="126"/>
      <c r="BE120" s="187"/>
      <c r="BF120" s="187"/>
      <c r="BG120" s="187"/>
      <c r="BH120" s="187"/>
      <c r="BI120" s="187"/>
      <c r="BK120" s="187"/>
    </row>
    <row r="121" spans="2:64" s="209" customFormat="1" ht="20.100000000000001" customHeight="1" x14ac:dyDescent="0.3">
      <c r="B121" s="184"/>
      <c r="C121" s="188">
        <f>C120+1</f>
        <v>7</v>
      </c>
      <c r="D121" s="188"/>
      <c r="E121" s="199"/>
      <c r="F121" s="310" t="s">
        <v>123</v>
      </c>
      <c r="G121" s="311" t="s">
        <v>123</v>
      </c>
      <c r="H121" s="311" t="s">
        <v>123</v>
      </c>
      <c r="I121" s="312" t="s">
        <v>123</v>
      </c>
      <c r="J121" s="192" t="s">
        <v>112</v>
      </c>
      <c r="K121" s="189">
        <v>2</v>
      </c>
      <c r="L121" s="308">
        <v>0</v>
      </c>
      <c r="M121" s="309"/>
      <c r="N121" s="303">
        <f t="shared" si="1"/>
        <v>0</v>
      </c>
      <c r="O121" s="304"/>
      <c r="P121" s="304"/>
      <c r="Q121" s="304"/>
      <c r="R121" s="185"/>
      <c r="T121" s="124"/>
      <c r="U121" s="186"/>
      <c r="V121" s="190"/>
      <c r="W121" s="190"/>
      <c r="X121" s="190"/>
      <c r="Y121" s="190"/>
      <c r="Z121" s="190"/>
      <c r="AA121" s="126"/>
      <c r="BE121" s="187"/>
      <c r="BF121" s="187"/>
      <c r="BG121" s="187"/>
      <c r="BH121" s="187"/>
      <c r="BI121" s="187"/>
      <c r="BK121" s="187"/>
    </row>
    <row r="122" spans="2:64" s="209" customFormat="1" ht="45" customHeight="1" x14ac:dyDescent="0.3">
      <c r="B122" s="184"/>
      <c r="C122" s="188">
        <f t="shared" si="0"/>
        <v>8</v>
      </c>
      <c r="D122" s="188"/>
      <c r="E122" s="199"/>
      <c r="F122" s="310" t="s">
        <v>370</v>
      </c>
      <c r="G122" s="311" t="s">
        <v>124</v>
      </c>
      <c r="H122" s="311" t="s">
        <v>124</v>
      </c>
      <c r="I122" s="312" t="s">
        <v>124</v>
      </c>
      <c r="J122" s="192" t="s">
        <v>109</v>
      </c>
      <c r="K122" s="189">
        <v>1</v>
      </c>
      <c r="L122" s="315">
        <v>0</v>
      </c>
      <c r="M122" s="316"/>
      <c r="N122" s="303">
        <f t="shared" si="1"/>
        <v>0</v>
      </c>
      <c r="O122" s="304"/>
      <c r="P122" s="304"/>
      <c r="Q122" s="304"/>
      <c r="R122" s="185"/>
      <c r="T122" s="124"/>
      <c r="U122" s="186"/>
      <c r="V122" s="190"/>
      <c r="W122" s="190"/>
      <c r="X122" s="190"/>
      <c r="Y122" s="190"/>
      <c r="Z122" s="190"/>
      <c r="AA122" s="126"/>
      <c r="BE122" s="187"/>
      <c r="BF122" s="187"/>
      <c r="BG122" s="187"/>
      <c r="BH122" s="187"/>
      <c r="BI122" s="187"/>
      <c r="BK122" s="187"/>
    </row>
    <row r="123" spans="2:64" s="141" customFormat="1" ht="24.95" customHeight="1" x14ac:dyDescent="0.35">
      <c r="B123" s="140"/>
      <c r="D123" s="113" t="s">
        <v>127</v>
      </c>
      <c r="E123" s="113"/>
      <c r="F123" s="113"/>
      <c r="G123" s="113"/>
      <c r="H123" s="113"/>
      <c r="I123" s="113"/>
      <c r="J123" s="113"/>
      <c r="K123" s="113"/>
      <c r="L123" s="113"/>
      <c r="M123" s="113"/>
      <c r="N123" s="305">
        <f>N124+N129+N136+N138+N143+N132</f>
        <v>0</v>
      </c>
      <c r="O123" s="305"/>
      <c r="P123" s="305"/>
      <c r="Q123" s="305"/>
      <c r="R123" s="142"/>
      <c r="T123" s="143"/>
      <c r="W123" s="144"/>
      <c r="Y123" s="144"/>
      <c r="AA123" s="145"/>
      <c r="AR123" s="212"/>
      <c r="AT123" s="212"/>
      <c r="AU123" s="212"/>
      <c r="AY123" s="212"/>
      <c r="BK123" s="146"/>
    </row>
    <row r="124" spans="2:64" s="141" customFormat="1" ht="20.100000000000001" customHeight="1" x14ac:dyDescent="0.3">
      <c r="B124" s="140"/>
      <c r="D124" s="138" t="s">
        <v>129</v>
      </c>
      <c r="E124" s="138"/>
      <c r="F124" s="138"/>
      <c r="G124" s="138"/>
      <c r="H124" s="138"/>
      <c r="I124" s="138"/>
      <c r="J124" s="138"/>
      <c r="K124" s="138"/>
      <c r="L124" s="138"/>
      <c r="M124" s="138"/>
      <c r="N124" s="301">
        <f>SUM(N125:Q128)</f>
        <v>0</v>
      </c>
      <c r="O124" s="302"/>
      <c r="P124" s="302"/>
      <c r="Q124" s="302"/>
      <c r="R124" s="142"/>
      <c r="T124" s="143"/>
      <c r="W124" s="144" t="e">
        <f>SUM(#REF!)</f>
        <v>#REF!</v>
      </c>
      <c r="Y124" s="144" t="e">
        <f>SUM(#REF!)</f>
        <v>#REF!</v>
      </c>
      <c r="AA124" s="145" t="e">
        <f>SUM(#REF!)</f>
        <v>#REF!</v>
      </c>
      <c r="AR124" s="212" t="s">
        <v>70</v>
      </c>
      <c r="AT124" s="212" t="s">
        <v>62</v>
      </c>
      <c r="AU124" s="212" t="s">
        <v>68</v>
      </c>
      <c r="AY124" s="212" t="s">
        <v>105</v>
      </c>
      <c r="BK124" s="146" t="e">
        <f>SUM(#REF!)</f>
        <v>#REF!</v>
      </c>
    </row>
    <row r="125" spans="2:64" s="209" customFormat="1" ht="30" customHeight="1" x14ac:dyDescent="0.3">
      <c r="B125" s="184"/>
      <c r="C125" s="188">
        <f>C122+1</f>
        <v>9</v>
      </c>
      <c r="D125" s="188"/>
      <c r="E125" s="200"/>
      <c r="F125" s="313" t="s">
        <v>259</v>
      </c>
      <c r="G125" s="314"/>
      <c r="H125" s="314"/>
      <c r="I125" s="314"/>
      <c r="J125" s="192" t="s">
        <v>107</v>
      </c>
      <c r="K125" s="189">
        <v>130</v>
      </c>
      <c r="L125" s="308">
        <v>0</v>
      </c>
      <c r="M125" s="309"/>
      <c r="N125" s="303">
        <f>ROUND(K125*L125,2)</f>
        <v>0</v>
      </c>
      <c r="O125" s="304"/>
      <c r="P125" s="304"/>
      <c r="Q125" s="304"/>
      <c r="R125" s="185"/>
      <c r="T125" s="124"/>
      <c r="U125" s="186"/>
      <c r="V125" s="190"/>
      <c r="W125" s="190"/>
      <c r="X125" s="190"/>
      <c r="Y125" s="190"/>
      <c r="Z125" s="190"/>
      <c r="AA125" s="126"/>
      <c r="BE125" s="187"/>
      <c r="BF125" s="187"/>
      <c r="BG125" s="187"/>
      <c r="BH125" s="187"/>
      <c r="BI125" s="187"/>
      <c r="BK125" s="187"/>
    </row>
    <row r="126" spans="2:64" s="209" customFormat="1" ht="30" customHeight="1" x14ac:dyDescent="0.3">
      <c r="B126" s="184"/>
      <c r="C126" s="188">
        <f>C125+1</f>
        <v>10</v>
      </c>
      <c r="D126" s="188"/>
      <c r="E126" s="200"/>
      <c r="F126" s="313" t="s">
        <v>260</v>
      </c>
      <c r="G126" s="314"/>
      <c r="H126" s="314"/>
      <c r="I126" s="314"/>
      <c r="J126" s="192" t="s">
        <v>107</v>
      </c>
      <c r="K126" s="189">
        <v>75</v>
      </c>
      <c r="L126" s="308">
        <v>0</v>
      </c>
      <c r="M126" s="309"/>
      <c r="N126" s="303">
        <f t="shared" ref="N126:N128" si="2">ROUND(K126*L126,2)</f>
        <v>0</v>
      </c>
      <c r="O126" s="304"/>
      <c r="P126" s="304"/>
      <c r="Q126" s="304"/>
      <c r="R126" s="185"/>
      <c r="T126" s="124"/>
      <c r="U126" s="186"/>
      <c r="V126" s="190"/>
      <c r="W126" s="190"/>
      <c r="X126" s="190"/>
      <c r="Y126" s="190"/>
      <c r="Z126" s="190"/>
      <c r="AA126" s="126"/>
      <c r="BE126" s="187"/>
      <c r="BF126" s="187"/>
      <c r="BG126" s="187"/>
      <c r="BH126" s="187"/>
      <c r="BI126" s="187"/>
      <c r="BK126" s="187"/>
    </row>
    <row r="127" spans="2:64" s="209" customFormat="1" ht="30" customHeight="1" x14ac:dyDescent="0.3">
      <c r="B127" s="184"/>
      <c r="C127" s="188">
        <f>C126+1</f>
        <v>11</v>
      </c>
      <c r="D127" s="131"/>
      <c r="E127" s="200"/>
      <c r="F127" s="313" t="s">
        <v>250</v>
      </c>
      <c r="G127" s="314"/>
      <c r="H127" s="314"/>
      <c r="I127" s="314"/>
      <c r="J127" s="192" t="s">
        <v>112</v>
      </c>
      <c r="K127" s="189">
        <v>16</v>
      </c>
      <c r="L127" s="308">
        <v>0</v>
      </c>
      <c r="M127" s="309"/>
      <c r="N127" s="303">
        <f t="shared" si="2"/>
        <v>0</v>
      </c>
      <c r="O127" s="304"/>
      <c r="P127" s="304"/>
      <c r="Q127" s="304"/>
      <c r="R127" s="185"/>
      <c r="T127" s="124"/>
      <c r="U127" s="186"/>
      <c r="V127" s="190"/>
      <c r="W127" s="190"/>
      <c r="X127" s="190"/>
      <c r="Y127" s="190"/>
      <c r="Z127" s="190"/>
      <c r="AA127" s="126"/>
      <c r="BE127" s="187"/>
      <c r="BF127" s="187"/>
      <c r="BG127" s="187"/>
      <c r="BH127" s="187"/>
      <c r="BI127" s="187"/>
      <c r="BK127" s="187"/>
    </row>
    <row r="128" spans="2:64" s="209" customFormat="1" ht="30" customHeight="1" x14ac:dyDescent="0.3">
      <c r="B128" s="184"/>
      <c r="C128" s="188">
        <f>C127+1</f>
        <v>12</v>
      </c>
      <c r="D128" s="131"/>
      <c r="E128" s="200"/>
      <c r="F128" s="313" t="s">
        <v>251</v>
      </c>
      <c r="G128" s="314"/>
      <c r="H128" s="314"/>
      <c r="I128" s="314"/>
      <c r="J128" s="192" t="s">
        <v>112</v>
      </c>
      <c r="K128" s="189">
        <v>16</v>
      </c>
      <c r="L128" s="308">
        <v>0</v>
      </c>
      <c r="M128" s="309"/>
      <c r="N128" s="303">
        <f t="shared" si="2"/>
        <v>0</v>
      </c>
      <c r="O128" s="304"/>
      <c r="P128" s="304"/>
      <c r="Q128" s="304"/>
      <c r="R128" s="185"/>
      <c r="T128" s="124"/>
      <c r="U128" s="186"/>
      <c r="V128" s="190"/>
      <c r="W128" s="190"/>
      <c r="X128" s="190"/>
      <c r="Y128" s="190"/>
      <c r="Z128" s="190"/>
      <c r="AA128" s="126"/>
      <c r="BE128" s="187"/>
      <c r="BF128" s="187"/>
      <c r="BG128" s="187"/>
      <c r="BH128" s="187"/>
      <c r="BI128" s="187"/>
      <c r="BK128" s="187"/>
    </row>
    <row r="129" spans="2:63" s="141" customFormat="1" ht="20.100000000000001" customHeight="1" x14ac:dyDescent="0.3">
      <c r="B129" s="140"/>
      <c r="D129" s="138" t="s">
        <v>128</v>
      </c>
      <c r="E129" s="138"/>
      <c r="F129" s="138"/>
      <c r="G129" s="138"/>
      <c r="H129" s="138"/>
      <c r="I129" s="138"/>
      <c r="J129" s="138"/>
      <c r="K129" s="138"/>
      <c r="L129" s="138"/>
      <c r="M129" s="138"/>
      <c r="N129" s="301">
        <f>SUM(N130:Q131)</f>
        <v>0</v>
      </c>
      <c r="O129" s="302"/>
      <c r="P129" s="302"/>
      <c r="Q129" s="302"/>
      <c r="R129" s="142"/>
      <c r="T129" s="143"/>
      <c r="W129" s="144"/>
      <c r="Y129" s="144"/>
      <c r="AA129" s="145"/>
      <c r="AR129" s="212"/>
      <c r="AT129" s="212"/>
      <c r="AU129" s="212"/>
      <c r="AY129" s="212"/>
      <c r="BK129" s="146"/>
    </row>
    <row r="130" spans="2:63" s="209" customFormat="1" ht="30" customHeight="1" x14ac:dyDescent="0.3">
      <c r="B130" s="184"/>
      <c r="C130" s="188">
        <f>C128+1</f>
        <v>13</v>
      </c>
      <c r="D130" s="188"/>
      <c r="E130" s="200"/>
      <c r="F130" s="310" t="s">
        <v>412</v>
      </c>
      <c r="G130" s="311" t="s">
        <v>148</v>
      </c>
      <c r="H130" s="311" t="s">
        <v>148</v>
      </c>
      <c r="I130" s="312" t="s">
        <v>148</v>
      </c>
      <c r="J130" s="192" t="s">
        <v>109</v>
      </c>
      <c r="K130" s="189">
        <v>1</v>
      </c>
      <c r="L130" s="308">
        <v>0</v>
      </c>
      <c r="M130" s="309"/>
      <c r="N130" s="303">
        <f>ROUND(L130*K130,2)</f>
        <v>0</v>
      </c>
      <c r="O130" s="304"/>
      <c r="P130" s="304"/>
      <c r="Q130" s="304"/>
      <c r="R130" s="185"/>
      <c r="T130" s="124"/>
      <c r="U130" s="186"/>
      <c r="V130" s="190"/>
      <c r="W130" s="190"/>
      <c r="X130" s="190"/>
      <c r="Y130" s="190"/>
      <c r="Z130" s="190"/>
      <c r="AA130" s="126"/>
      <c r="BE130" s="187"/>
      <c r="BF130" s="187"/>
      <c r="BG130" s="187"/>
      <c r="BH130" s="187"/>
      <c r="BI130" s="187"/>
      <c r="BK130" s="187"/>
    </row>
    <row r="131" spans="2:63" s="209" customFormat="1" ht="30" customHeight="1" x14ac:dyDescent="0.3">
      <c r="B131" s="184"/>
      <c r="C131" s="188">
        <f>C130+1</f>
        <v>14</v>
      </c>
      <c r="D131" s="188"/>
      <c r="E131" s="200"/>
      <c r="F131" s="310" t="s">
        <v>422</v>
      </c>
      <c r="G131" s="311" t="s">
        <v>148</v>
      </c>
      <c r="H131" s="311" t="s">
        <v>148</v>
      </c>
      <c r="I131" s="312" t="s">
        <v>148</v>
      </c>
      <c r="J131" s="192" t="s">
        <v>109</v>
      </c>
      <c r="K131" s="189">
        <v>1</v>
      </c>
      <c r="L131" s="308">
        <v>0</v>
      </c>
      <c r="M131" s="309"/>
      <c r="N131" s="303">
        <f>ROUND(L131*K131,2)</f>
        <v>0</v>
      </c>
      <c r="O131" s="304"/>
      <c r="P131" s="304"/>
      <c r="Q131" s="304"/>
      <c r="R131" s="185"/>
      <c r="T131" s="124"/>
      <c r="U131" s="186"/>
      <c r="V131" s="190"/>
      <c r="W131" s="190"/>
      <c r="X131" s="190"/>
      <c r="Y131" s="190"/>
      <c r="Z131" s="190"/>
      <c r="AA131" s="126"/>
      <c r="BE131" s="187"/>
      <c r="BF131" s="187"/>
      <c r="BG131" s="187"/>
      <c r="BH131" s="187"/>
      <c r="BI131" s="187"/>
      <c r="BK131" s="187"/>
    </row>
    <row r="132" spans="2:63" s="209" customFormat="1" ht="20.100000000000001" customHeight="1" x14ac:dyDescent="0.3">
      <c r="B132" s="184"/>
      <c r="C132" s="141"/>
      <c r="D132" s="138" t="s">
        <v>361</v>
      </c>
      <c r="E132" s="138"/>
      <c r="F132" s="138"/>
      <c r="G132" s="138"/>
      <c r="H132" s="138"/>
      <c r="I132" s="138"/>
      <c r="J132" s="138"/>
      <c r="K132" s="138"/>
      <c r="L132" s="138"/>
      <c r="M132" s="138"/>
      <c r="N132" s="301">
        <f>SUM(N133:Q135)</f>
        <v>0</v>
      </c>
      <c r="O132" s="302"/>
      <c r="P132" s="302"/>
      <c r="Q132" s="302"/>
      <c r="R132" s="185"/>
      <c r="T132" s="133"/>
      <c r="U132" s="186"/>
      <c r="V132" s="190"/>
      <c r="W132" s="190"/>
      <c r="X132" s="190"/>
      <c r="Y132" s="190"/>
      <c r="Z132" s="190"/>
      <c r="AA132" s="126"/>
      <c r="BE132" s="187"/>
      <c r="BF132" s="187"/>
      <c r="BG132" s="187"/>
      <c r="BH132" s="187"/>
      <c r="BI132" s="187"/>
      <c r="BK132" s="187"/>
    </row>
    <row r="133" spans="2:63" s="209" customFormat="1" ht="30" customHeight="1" x14ac:dyDescent="0.3">
      <c r="B133" s="184"/>
      <c r="C133" s="188">
        <f>C131+1</f>
        <v>15</v>
      </c>
      <c r="D133" s="131"/>
      <c r="E133" s="200"/>
      <c r="F133" s="313" t="s">
        <v>257</v>
      </c>
      <c r="G133" s="314" t="s">
        <v>149</v>
      </c>
      <c r="H133" s="314" t="s">
        <v>149</v>
      </c>
      <c r="I133" s="314" t="s">
        <v>149</v>
      </c>
      <c r="J133" s="192" t="s">
        <v>112</v>
      </c>
      <c r="K133" s="189">
        <v>3</v>
      </c>
      <c r="L133" s="315">
        <v>0</v>
      </c>
      <c r="M133" s="316"/>
      <c r="N133" s="303">
        <f>ROUND(L133*K133,2)</f>
        <v>0</v>
      </c>
      <c r="O133" s="304"/>
      <c r="P133" s="304"/>
      <c r="Q133" s="304"/>
      <c r="R133" s="185"/>
      <c r="T133" s="133"/>
      <c r="U133" s="186"/>
      <c r="V133" s="190"/>
      <c r="W133" s="190"/>
      <c r="X133" s="190"/>
      <c r="Y133" s="190"/>
      <c r="Z133" s="190"/>
      <c r="AA133" s="126"/>
      <c r="BE133" s="187"/>
      <c r="BF133" s="187"/>
      <c r="BG133" s="187"/>
      <c r="BH133" s="187"/>
      <c r="BI133" s="187"/>
      <c r="BK133" s="187"/>
    </row>
    <row r="134" spans="2:63" s="209" customFormat="1" ht="45" customHeight="1" x14ac:dyDescent="0.3">
      <c r="B134" s="184"/>
      <c r="C134" s="188">
        <f>C133+1</f>
        <v>16</v>
      </c>
      <c r="D134" s="131"/>
      <c r="E134" s="200"/>
      <c r="F134" s="313" t="s">
        <v>349</v>
      </c>
      <c r="G134" s="314" t="s">
        <v>150</v>
      </c>
      <c r="H134" s="314" t="s">
        <v>150</v>
      </c>
      <c r="I134" s="314" t="s">
        <v>150</v>
      </c>
      <c r="J134" s="192" t="s">
        <v>109</v>
      </c>
      <c r="K134" s="189">
        <v>1</v>
      </c>
      <c r="L134" s="308">
        <v>0</v>
      </c>
      <c r="M134" s="309"/>
      <c r="N134" s="303">
        <f>ROUND(L134*K134,2)</f>
        <v>0</v>
      </c>
      <c r="O134" s="304"/>
      <c r="P134" s="304"/>
      <c r="Q134" s="304"/>
      <c r="R134" s="185"/>
      <c r="T134" s="133"/>
      <c r="U134" s="186"/>
      <c r="V134" s="190"/>
      <c r="W134" s="190"/>
      <c r="X134" s="190"/>
      <c r="Y134" s="190"/>
      <c r="Z134" s="190"/>
      <c r="AA134" s="126"/>
      <c r="BE134" s="187"/>
      <c r="BF134" s="187"/>
      <c r="BG134" s="187"/>
      <c r="BH134" s="187"/>
      <c r="BI134" s="187"/>
      <c r="BK134" s="187"/>
    </row>
    <row r="135" spans="2:63" s="209" customFormat="1" ht="20.100000000000001" customHeight="1" x14ac:dyDescent="0.3">
      <c r="B135" s="184"/>
      <c r="C135" s="188">
        <f>C134+1</f>
        <v>17</v>
      </c>
      <c r="D135" s="131"/>
      <c r="E135" s="200"/>
      <c r="F135" s="313" t="s">
        <v>167</v>
      </c>
      <c r="G135" s="314" t="s">
        <v>150</v>
      </c>
      <c r="H135" s="314" t="s">
        <v>150</v>
      </c>
      <c r="I135" s="314" t="s">
        <v>150</v>
      </c>
      <c r="J135" s="192" t="s">
        <v>139</v>
      </c>
      <c r="K135" s="189">
        <v>5</v>
      </c>
      <c r="L135" s="308">
        <v>0</v>
      </c>
      <c r="M135" s="309"/>
      <c r="N135" s="303">
        <f>ROUND(L135*K135,2)</f>
        <v>0</v>
      </c>
      <c r="O135" s="304"/>
      <c r="P135" s="304"/>
      <c r="Q135" s="304"/>
      <c r="R135" s="185"/>
      <c r="T135" s="133"/>
      <c r="U135" s="186"/>
      <c r="V135" s="190"/>
      <c r="W135" s="190"/>
      <c r="X135" s="190"/>
      <c r="Y135" s="190"/>
      <c r="Z135" s="190"/>
      <c r="AA135" s="126"/>
      <c r="BE135" s="187"/>
      <c r="BF135" s="187"/>
      <c r="BG135" s="187"/>
      <c r="BH135" s="187"/>
      <c r="BI135" s="187"/>
      <c r="BK135" s="187"/>
    </row>
    <row r="136" spans="2:63" s="209" customFormat="1" ht="20.100000000000001" customHeight="1" x14ac:dyDescent="0.3">
      <c r="B136" s="184"/>
      <c r="C136" s="141"/>
      <c r="D136" s="138" t="s">
        <v>168</v>
      </c>
      <c r="E136" s="138"/>
      <c r="F136" s="138"/>
      <c r="G136" s="138"/>
      <c r="H136" s="138"/>
      <c r="I136" s="138"/>
      <c r="J136" s="138"/>
      <c r="K136" s="138"/>
      <c r="L136" s="138"/>
      <c r="M136" s="138"/>
      <c r="N136" s="301">
        <f>SUM(N137)</f>
        <v>0</v>
      </c>
      <c r="O136" s="302"/>
      <c r="P136" s="302"/>
      <c r="Q136" s="302"/>
      <c r="R136" s="185"/>
      <c r="T136" s="124"/>
      <c r="U136" s="186"/>
      <c r="V136" s="190"/>
      <c r="W136" s="190"/>
      <c r="X136" s="190"/>
      <c r="Y136" s="190"/>
      <c r="Z136" s="190"/>
      <c r="AA136" s="126"/>
      <c r="BE136" s="187"/>
      <c r="BF136" s="187"/>
      <c r="BG136" s="187"/>
      <c r="BH136" s="187"/>
      <c r="BI136" s="187"/>
      <c r="BK136" s="187"/>
    </row>
    <row r="137" spans="2:63" s="209" customFormat="1" ht="75" customHeight="1" x14ac:dyDescent="0.3">
      <c r="B137" s="184"/>
      <c r="C137" s="188">
        <f>C135+1</f>
        <v>18</v>
      </c>
      <c r="D137" s="188"/>
      <c r="E137" s="200"/>
      <c r="F137" s="313" t="s">
        <v>245</v>
      </c>
      <c r="G137" s="314" t="s">
        <v>169</v>
      </c>
      <c r="H137" s="314" t="s">
        <v>169</v>
      </c>
      <c r="I137" s="314" t="s">
        <v>169</v>
      </c>
      <c r="J137" s="192" t="s">
        <v>112</v>
      </c>
      <c r="K137" s="189">
        <v>1</v>
      </c>
      <c r="L137" s="308">
        <v>0</v>
      </c>
      <c r="M137" s="309"/>
      <c r="N137" s="303">
        <f>ROUND(L137*K137,2)</f>
        <v>0</v>
      </c>
      <c r="O137" s="304"/>
      <c r="P137" s="304"/>
      <c r="Q137" s="304"/>
      <c r="R137" s="185"/>
      <c r="T137" s="124"/>
      <c r="U137" s="186"/>
      <c r="V137" s="190"/>
      <c r="W137" s="190"/>
      <c r="X137" s="190"/>
      <c r="Y137" s="190"/>
      <c r="Z137" s="190"/>
      <c r="AA137" s="126"/>
      <c r="BE137" s="187"/>
      <c r="BF137" s="187"/>
      <c r="BG137" s="187"/>
      <c r="BH137" s="187"/>
      <c r="BI137" s="187"/>
      <c r="BK137" s="187"/>
    </row>
    <row r="138" spans="2:63" s="209" customFormat="1" ht="20.100000000000001" customHeight="1" x14ac:dyDescent="0.3">
      <c r="B138" s="184"/>
      <c r="C138" s="141"/>
      <c r="D138" s="138" t="s">
        <v>170</v>
      </c>
      <c r="E138" s="138"/>
      <c r="F138" s="138"/>
      <c r="G138" s="138"/>
      <c r="H138" s="138"/>
      <c r="I138" s="138"/>
      <c r="J138" s="138"/>
      <c r="K138" s="138"/>
      <c r="L138" s="138"/>
      <c r="M138" s="138"/>
      <c r="N138" s="301">
        <f>SUM(N139:Q142)</f>
        <v>0</v>
      </c>
      <c r="O138" s="302"/>
      <c r="P138" s="302"/>
      <c r="Q138" s="302"/>
      <c r="R138" s="185"/>
      <c r="T138" s="124"/>
      <c r="U138" s="186"/>
      <c r="V138" s="190"/>
      <c r="W138" s="190"/>
      <c r="X138" s="190"/>
      <c r="Y138" s="190"/>
      <c r="Z138" s="190"/>
      <c r="AA138" s="126"/>
      <c r="BE138" s="187"/>
      <c r="BF138" s="187"/>
      <c r="BG138" s="187"/>
      <c r="BH138" s="187"/>
      <c r="BI138" s="187"/>
      <c r="BK138" s="187"/>
    </row>
    <row r="139" spans="2:63" s="209" customFormat="1" ht="30" customHeight="1" x14ac:dyDescent="0.3">
      <c r="B139" s="184"/>
      <c r="C139" s="188">
        <f>C137+1</f>
        <v>19</v>
      </c>
      <c r="D139" s="188"/>
      <c r="E139" s="200"/>
      <c r="F139" s="310" t="s">
        <v>254</v>
      </c>
      <c r="G139" s="311" t="s">
        <v>171</v>
      </c>
      <c r="H139" s="311" t="s">
        <v>171</v>
      </c>
      <c r="I139" s="312" t="s">
        <v>171</v>
      </c>
      <c r="J139" s="192" t="s">
        <v>107</v>
      </c>
      <c r="K139" s="189">
        <v>20</v>
      </c>
      <c r="L139" s="308">
        <v>0</v>
      </c>
      <c r="M139" s="309"/>
      <c r="N139" s="303">
        <f>ROUND(L139*K139,2)</f>
        <v>0</v>
      </c>
      <c r="O139" s="304"/>
      <c r="P139" s="304"/>
      <c r="Q139" s="304"/>
      <c r="R139" s="185"/>
      <c r="T139" s="133"/>
      <c r="U139" s="186"/>
      <c r="V139" s="190"/>
      <c r="W139" s="190"/>
      <c r="X139" s="190"/>
      <c r="Y139" s="190"/>
      <c r="Z139" s="190"/>
      <c r="AA139" s="126"/>
      <c r="BE139" s="187"/>
      <c r="BF139" s="187"/>
      <c r="BG139" s="187"/>
      <c r="BH139" s="187"/>
      <c r="BI139" s="187"/>
      <c r="BK139" s="187"/>
    </row>
    <row r="140" spans="2:63" s="209" customFormat="1" ht="30" customHeight="1" x14ac:dyDescent="0.3">
      <c r="B140" s="184"/>
      <c r="C140" s="188">
        <f>C139+1</f>
        <v>20</v>
      </c>
      <c r="D140" s="188"/>
      <c r="E140" s="200"/>
      <c r="F140" s="310" t="s">
        <v>269</v>
      </c>
      <c r="G140" s="311" t="s">
        <v>135</v>
      </c>
      <c r="H140" s="311" t="s">
        <v>135</v>
      </c>
      <c r="I140" s="312" t="s">
        <v>135</v>
      </c>
      <c r="J140" s="192" t="s">
        <v>107</v>
      </c>
      <c r="K140" s="189">
        <v>20</v>
      </c>
      <c r="L140" s="308">
        <v>0</v>
      </c>
      <c r="M140" s="309"/>
      <c r="N140" s="303">
        <f t="shared" ref="N140:N142" si="3">ROUND(L140*K140,2)</f>
        <v>0</v>
      </c>
      <c r="O140" s="304"/>
      <c r="P140" s="304"/>
      <c r="Q140" s="304"/>
      <c r="R140" s="185"/>
      <c r="T140" s="124"/>
      <c r="U140" s="186"/>
      <c r="V140" s="190"/>
      <c r="W140" s="190"/>
      <c r="X140" s="190"/>
      <c r="Y140" s="190"/>
      <c r="Z140" s="190"/>
      <c r="AA140" s="126"/>
      <c r="BE140" s="187"/>
      <c r="BF140" s="187"/>
      <c r="BG140" s="187"/>
      <c r="BH140" s="187"/>
      <c r="BI140" s="187"/>
      <c r="BK140" s="187"/>
    </row>
    <row r="141" spans="2:63" s="209" customFormat="1" ht="30" customHeight="1" x14ac:dyDescent="0.3">
      <c r="B141" s="184"/>
      <c r="C141" s="188">
        <f t="shared" ref="C141" si="4">C140+1</f>
        <v>21</v>
      </c>
      <c r="D141" s="188"/>
      <c r="E141" s="200"/>
      <c r="F141" s="310" t="s">
        <v>262</v>
      </c>
      <c r="G141" s="311" t="s">
        <v>135</v>
      </c>
      <c r="H141" s="311" t="s">
        <v>135</v>
      </c>
      <c r="I141" s="312" t="s">
        <v>135</v>
      </c>
      <c r="J141" s="192" t="s">
        <v>107</v>
      </c>
      <c r="K141" s="189">
        <v>5</v>
      </c>
      <c r="L141" s="308">
        <v>0</v>
      </c>
      <c r="M141" s="309"/>
      <c r="N141" s="303">
        <f t="shared" si="3"/>
        <v>0</v>
      </c>
      <c r="O141" s="304"/>
      <c r="P141" s="304"/>
      <c r="Q141" s="304"/>
      <c r="R141" s="185"/>
      <c r="T141" s="124"/>
      <c r="U141" s="186"/>
      <c r="V141" s="190"/>
      <c r="W141" s="190"/>
      <c r="X141" s="190"/>
      <c r="Y141" s="190"/>
      <c r="Z141" s="190"/>
      <c r="AA141" s="126"/>
      <c r="BE141" s="187"/>
      <c r="BF141" s="187"/>
      <c r="BG141" s="187"/>
      <c r="BH141" s="187"/>
      <c r="BI141" s="187"/>
      <c r="BK141" s="187"/>
    </row>
    <row r="142" spans="2:63" s="209" customFormat="1" ht="30" customHeight="1" x14ac:dyDescent="0.3">
      <c r="B142" s="184"/>
      <c r="C142" s="188">
        <f>C141+1</f>
        <v>22</v>
      </c>
      <c r="D142" s="188"/>
      <c r="E142" s="200"/>
      <c r="F142" s="310" t="s">
        <v>267</v>
      </c>
      <c r="G142" s="311" t="s">
        <v>135</v>
      </c>
      <c r="H142" s="311" t="s">
        <v>135</v>
      </c>
      <c r="I142" s="312" t="s">
        <v>135</v>
      </c>
      <c r="J142" s="192" t="s">
        <v>107</v>
      </c>
      <c r="K142" s="217">
        <v>20</v>
      </c>
      <c r="L142" s="308">
        <v>0</v>
      </c>
      <c r="M142" s="309"/>
      <c r="N142" s="303">
        <f t="shared" si="3"/>
        <v>0</v>
      </c>
      <c r="O142" s="304"/>
      <c r="P142" s="304"/>
      <c r="Q142" s="304"/>
      <c r="R142" s="185"/>
      <c r="T142" s="124"/>
      <c r="U142" s="186"/>
      <c r="V142" s="190"/>
      <c r="W142" s="190"/>
      <c r="X142" s="190"/>
      <c r="Y142" s="190"/>
      <c r="Z142" s="190"/>
      <c r="AA142" s="126"/>
      <c r="BE142" s="187"/>
      <c r="BF142" s="187"/>
      <c r="BG142" s="187"/>
      <c r="BH142" s="187"/>
      <c r="BI142" s="187"/>
      <c r="BK142" s="187"/>
    </row>
    <row r="143" spans="2:63" s="141" customFormat="1" ht="20.100000000000001" customHeight="1" x14ac:dyDescent="0.3">
      <c r="B143" s="140"/>
      <c r="C143" s="132"/>
      <c r="D143" s="138" t="s">
        <v>173</v>
      </c>
      <c r="E143" s="138"/>
      <c r="F143" s="138"/>
      <c r="G143" s="138"/>
      <c r="H143" s="138"/>
      <c r="I143" s="138"/>
      <c r="J143" s="138"/>
      <c r="K143" s="138"/>
      <c r="L143" s="138"/>
      <c r="M143" s="138"/>
      <c r="N143" s="301">
        <f>SUM(N144:Q145)</f>
        <v>0</v>
      </c>
      <c r="O143" s="302"/>
      <c r="P143" s="302"/>
      <c r="Q143" s="302"/>
      <c r="R143" s="142"/>
      <c r="T143" s="143"/>
      <c r="W143" s="144"/>
      <c r="Y143" s="144"/>
      <c r="AA143" s="145"/>
      <c r="AR143" s="212"/>
      <c r="AT143" s="212"/>
      <c r="AU143" s="212"/>
      <c r="AY143" s="212"/>
      <c r="BK143" s="146"/>
    </row>
    <row r="144" spans="2:63" s="209" customFormat="1" ht="20.100000000000001" customHeight="1" x14ac:dyDescent="0.3">
      <c r="B144" s="184"/>
      <c r="C144" s="188">
        <f>C142+1</f>
        <v>23</v>
      </c>
      <c r="D144" s="188"/>
      <c r="E144" s="200"/>
      <c r="F144" s="306" t="s">
        <v>373</v>
      </c>
      <c r="G144" s="304" t="s">
        <v>152</v>
      </c>
      <c r="H144" s="304" t="s">
        <v>152</v>
      </c>
      <c r="I144" s="304" t="s">
        <v>152</v>
      </c>
      <c r="J144" s="192" t="s">
        <v>107</v>
      </c>
      <c r="K144" s="189">
        <v>8</v>
      </c>
      <c r="L144" s="308">
        <v>0</v>
      </c>
      <c r="M144" s="309"/>
      <c r="N144" s="303">
        <f t="shared" ref="N144:N145" si="5">ROUND(K144*L144,2)</f>
        <v>0</v>
      </c>
      <c r="O144" s="304"/>
      <c r="P144" s="304"/>
      <c r="Q144" s="304"/>
      <c r="R144" s="185"/>
      <c r="T144" s="124"/>
      <c r="U144" s="186"/>
      <c r="V144" s="190"/>
      <c r="W144" s="190"/>
      <c r="X144" s="190"/>
      <c r="Y144" s="190"/>
      <c r="Z144" s="190"/>
      <c r="AA144" s="126"/>
      <c r="BE144" s="187"/>
      <c r="BF144" s="187"/>
      <c r="BG144" s="187"/>
      <c r="BH144" s="187"/>
      <c r="BI144" s="187"/>
      <c r="BK144" s="187"/>
    </row>
    <row r="145" spans="2:63" s="209" customFormat="1" ht="20.100000000000001" customHeight="1" x14ac:dyDescent="0.3">
      <c r="B145" s="184"/>
      <c r="C145" s="188">
        <f>C144+1</f>
        <v>24</v>
      </c>
      <c r="D145" s="188"/>
      <c r="E145" s="200"/>
      <c r="F145" s="306" t="s">
        <v>375</v>
      </c>
      <c r="G145" s="304" t="s">
        <v>152</v>
      </c>
      <c r="H145" s="304" t="s">
        <v>152</v>
      </c>
      <c r="I145" s="304" t="s">
        <v>152</v>
      </c>
      <c r="J145" s="192" t="s">
        <v>107</v>
      </c>
      <c r="K145" s="189">
        <v>4</v>
      </c>
      <c r="L145" s="308">
        <v>0</v>
      </c>
      <c r="M145" s="309"/>
      <c r="N145" s="303">
        <f t="shared" si="5"/>
        <v>0</v>
      </c>
      <c r="O145" s="304"/>
      <c r="P145" s="304"/>
      <c r="Q145" s="304"/>
      <c r="R145" s="185"/>
      <c r="T145" s="124"/>
      <c r="U145" s="186"/>
      <c r="V145" s="190"/>
      <c r="W145" s="190"/>
      <c r="X145" s="190"/>
      <c r="Y145" s="190"/>
      <c r="Z145" s="190"/>
      <c r="AA145" s="126"/>
      <c r="BE145" s="187"/>
      <c r="BF145" s="187"/>
      <c r="BG145" s="187"/>
      <c r="BH145" s="187"/>
      <c r="BI145" s="187"/>
      <c r="BK145" s="187"/>
    </row>
    <row r="146" spans="2:63" s="209" customFormat="1" ht="24.95" customHeight="1" x14ac:dyDescent="0.35">
      <c r="B146" s="184"/>
      <c r="C146" s="141"/>
      <c r="D146" s="113" t="s">
        <v>145</v>
      </c>
      <c r="E146" s="113"/>
      <c r="F146" s="113"/>
      <c r="G146" s="113"/>
      <c r="H146" s="113"/>
      <c r="I146" s="113"/>
      <c r="J146" s="113"/>
      <c r="K146" s="113"/>
      <c r="L146" s="113"/>
      <c r="M146" s="113"/>
      <c r="N146" s="305">
        <f>N160+N158+N147+N156</f>
        <v>0</v>
      </c>
      <c r="O146" s="305"/>
      <c r="P146" s="305"/>
      <c r="Q146" s="305"/>
      <c r="R146" s="185"/>
      <c r="T146" s="124"/>
      <c r="U146" s="186"/>
      <c r="V146" s="190"/>
      <c r="W146" s="190"/>
      <c r="X146" s="190"/>
      <c r="Y146" s="190"/>
      <c r="Z146" s="190"/>
      <c r="AA146" s="126"/>
      <c r="BE146" s="187"/>
      <c r="BF146" s="187"/>
      <c r="BG146" s="187"/>
      <c r="BH146" s="187"/>
      <c r="BI146" s="187"/>
      <c r="BK146" s="187"/>
    </row>
    <row r="147" spans="2:63" s="209" customFormat="1" ht="20.100000000000001" customHeight="1" x14ac:dyDescent="0.3">
      <c r="B147" s="184"/>
      <c r="C147" s="141"/>
      <c r="D147" s="138" t="s">
        <v>130</v>
      </c>
      <c r="E147" s="138"/>
      <c r="F147" s="138"/>
      <c r="G147" s="138"/>
      <c r="H147" s="138"/>
      <c r="I147" s="138"/>
      <c r="J147" s="138"/>
      <c r="K147" s="138"/>
      <c r="L147" s="138"/>
      <c r="M147" s="138"/>
      <c r="N147" s="301">
        <f>SUM(N148:Q155)</f>
        <v>0</v>
      </c>
      <c r="O147" s="302"/>
      <c r="P147" s="302"/>
      <c r="Q147" s="302"/>
      <c r="R147" s="185"/>
      <c r="T147" s="124"/>
      <c r="U147" s="186"/>
      <c r="V147" s="190"/>
      <c r="W147" s="190"/>
      <c r="X147" s="190"/>
      <c r="Y147" s="190"/>
      <c r="Z147" s="190"/>
      <c r="AA147" s="126"/>
      <c r="BE147" s="187"/>
      <c r="BF147" s="187"/>
      <c r="BG147" s="187"/>
      <c r="BH147" s="187"/>
      <c r="BI147" s="187"/>
      <c r="BK147" s="187"/>
    </row>
    <row r="148" spans="2:63" s="209" customFormat="1" ht="20.100000000000001" customHeight="1" x14ac:dyDescent="0.3">
      <c r="B148" s="184"/>
      <c r="C148" s="188">
        <f>C145+1</f>
        <v>25</v>
      </c>
      <c r="D148" s="188"/>
      <c r="E148" s="200"/>
      <c r="F148" s="306" t="s">
        <v>379</v>
      </c>
      <c r="G148" s="307" t="s">
        <v>154</v>
      </c>
      <c r="H148" s="307" t="s">
        <v>154</v>
      </c>
      <c r="I148" s="307" t="s">
        <v>154</v>
      </c>
      <c r="J148" s="192" t="s">
        <v>112</v>
      </c>
      <c r="K148" s="189">
        <v>2</v>
      </c>
      <c r="L148" s="308">
        <v>0</v>
      </c>
      <c r="M148" s="309"/>
      <c r="N148" s="303">
        <f t="shared" ref="N148:N155" si="6">ROUND(K148*L148,2)</f>
        <v>0</v>
      </c>
      <c r="O148" s="304"/>
      <c r="P148" s="304"/>
      <c r="Q148" s="304"/>
      <c r="R148" s="185"/>
      <c r="T148" s="124"/>
      <c r="U148" s="186"/>
      <c r="V148" s="190"/>
      <c r="W148" s="190"/>
      <c r="X148" s="190"/>
      <c r="Y148" s="190"/>
      <c r="Z148" s="190"/>
      <c r="AA148" s="126"/>
      <c r="BE148" s="187"/>
      <c r="BF148" s="187"/>
      <c r="BG148" s="187"/>
      <c r="BH148" s="187"/>
      <c r="BI148" s="187"/>
      <c r="BK148" s="187"/>
    </row>
    <row r="149" spans="2:63" s="209" customFormat="1" ht="20.100000000000001" customHeight="1" x14ac:dyDescent="0.3">
      <c r="B149" s="184"/>
      <c r="C149" s="188">
        <f t="shared" ref="C149:C153" si="7">C148+1</f>
        <v>26</v>
      </c>
      <c r="D149" s="188"/>
      <c r="E149" s="200"/>
      <c r="F149" s="306" t="s">
        <v>389</v>
      </c>
      <c r="G149" s="304" t="s">
        <v>154</v>
      </c>
      <c r="H149" s="304" t="s">
        <v>154</v>
      </c>
      <c r="I149" s="304" t="s">
        <v>154</v>
      </c>
      <c r="J149" s="192" t="s">
        <v>112</v>
      </c>
      <c r="K149" s="189">
        <v>2</v>
      </c>
      <c r="L149" s="308">
        <v>0</v>
      </c>
      <c r="M149" s="309"/>
      <c r="N149" s="303">
        <f t="shared" si="6"/>
        <v>0</v>
      </c>
      <c r="O149" s="304"/>
      <c r="P149" s="304"/>
      <c r="Q149" s="304"/>
      <c r="R149" s="185"/>
      <c r="T149" s="124"/>
      <c r="U149" s="186"/>
      <c r="V149" s="190"/>
      <c r="W149" s="190"/>
      <c r="X149" s="190"/>
      <c r="Y149" s="190"/>
      <c r="Z149" s="190"/>
      <c r="AA149" s="126"/>
      <c r="BE149" s="187"/>
      <c r="BF149" s="187"/>
      <c r="BG149" s="187"/>
      <c r="BH149" s="187"/>
      <c r="BI149" s="187"/>
      <c r="BK149" s="187"/>
    </row>
    <row r="150" spans="2:63" s="209" customFormat="1" ht="20.100000000000001" customHeight="1" x14ac:dyDescent="0.3">
      <c r="B150" s="184"/>
      <c r="C150" s="188">
        <f t="shared" si="7"/>
        <v>27</v>
      </c>
      <c r="D150" s="188"/>
      <c r="E150" s="200"/>
      <c r="F150" s="306" t="s">
        <v>381</v>
      </c>
      <c r="G150" s="304" t="s">
        <v>154</v>
      </c>
      <c r="H150" s="304" t="s">
        <v>154</v>
      </c>
      <c r="I150" s="304" t="s">
        <v>154</v>
      </c>
      <c r="J150" s="192" t="s">
        <v>112</v>
      </c>
      <c r="K150" s="189">
        <v>2</v>
      </c>
      <c r="L150" s="308">
        <v>0</v>
      </c>
      <c r="M150" s="309"/>
      <c r="N150" s="303">
        <f t="shared" si="6"/>
        <v>0</v>
      </c>
      <c r="O150" s="304"/>
      <c r="P150" s="304"/>
      <c r="Q150" s="304"/>
      <c r="R150" s="185"/>
      <c r="T150" s="124"/>
      <c r="U150" s="186"/>
      <c r="V150" s="190"/>
      <c r="W150" s="190"/>
      <c r="X150" s="190"/>
      <c r="Y150" s="190"/>
      <c r="Z150" s="190"/>
      <c r="AA150" s="126"/>
      <c r="BE150" s="187"/>
      <c r="BF150" s="187"/>
      <c r="BG150" s="187"/>
      <c r="BH150" s="187"/>
      <c r="BI150" s="187"/>
      <c r="BK150" s="187"/>
    </row>
    <row r="151" spans="2:63" s="209" customFormat="1" ht="20.100000000000001" customHeight="1" x14ac:dyDescent="0.3">
      <c r="B151" s="184"/>
      <c r="C151" s="188">
        <f t="shared" si="7"/>
        <v>28</v>
      </c>
      <c r="D151" s="188"/>
      <c r="E151" s="200"/>
      <c r="F151" s="306" t="s">
        <v>406</v>
      </c>
      <c r="G151" s="304" t="s">
        <v>154</v>
      </c>
      <c r="H151" s="304" t="s">
        <v>154</v>
      </c>
      <c r="I151" s="304" t="s">
        <v>154</v>
      </c>
      <c r="J151" s="192" t="s">
        <v>112</v>
      </c>
      <c r="K151" s="189">
        <v>2</v>
      </c>
      <c r="L151" s="308">
        <v>0</v>
      </c>
      <c r="M151" s="309"/>
      <c r="N151" s="303">
        <f t="shared" si="6"/>
        <v>0</v>
      </c>
      <c r="O151" s="304"/>
      <c r="P151" s="304"/>
      <c r="Q151" s="304"/>
      <c r="R151" s="185"/>
      <c r="T151" s="124"/>
      <c r="U151" s="186"/>
      <c r="V151" s="190"/>
      <c r="W151" s="190"/>
      <c r="X151" s="190"/>
      <c r="Y151" s="190"/>
      <c r="Z151" s="190"/>
      <c r="AA151" s="126"/>
      <c r="BE151" s="187"/>
      <c r="BF151" s="187"/>
      <c r="BG151" s="187"/>
      <c r="BH151" s="187"/>
      <c r="BI151" s="187"/>
      <c r="BK151" s="187"/>
    </row>
    <row r="152" spans="2:63" s="209" customFormat="1" ht="30" customHeight="1" x14ac:dyDescent="0.3">
      <c r="B152" s="184"/>
      <c r="C152" s="188">
        <f>C151+1</f>
        <v>29</v>
      </c>
      <c r="D152" s="188"/>
      <c r="E152" s="200"/>
      <c r="F152" s="306" t="s">
        <v>255</v>
      </c>
      <c r="G152" s="304" t="s">
        <v>156</v>
      </c>
      <c r="H152" s="304" t="s">
        <v>156</v>
      </c>
      <c r="I152" s="304" t="s">
        <v>156</v>
      </c>
      <c r="J152" s="192" t="s">
        <v>112</v>
      </c>
      <c r="K152" s="189">
        <v>8</v>
      </c>
      <c r="L152" s="308">
        <v>0</v>
      </c>
      <c r="M152" s="309"/>
      <c r="N152" s="303">
        <f t="shared" si="6"/>
        <v>0</v>
      </c>
      <c r="O152" s="304"/>
      <c r="P152" s="304"/>
      <c r="Q152" s="304"/>
      <c r="R152" s="185"/>
      <c r="T152" s="124"/>
      <c r="U152" s="186"/>
      <c r="V152" s="190"/>
      <c r="W152" s="190"/>
      <c r="X152" s="190"/>
      <c r="Y152" s="190"/>
      <c r="Z152" s="190"/>
      <c r="AA152" s="126"/>
      <c r="BE152" s="187"/>
      <c r="BF152" s="187"/>
      <c r="BG152" s="187"/>
      <c r="BH152" s="187"/>
      <c r="BI152" s="187"/>
      <c r="BK152" s="187"/>
    </row>
    <row r="153" spans="2:63" s="209" customFormat="1" ht="30" customHeight="1" x14ac:dyDescent="0.3">
      <c r="B153" s="184"/>
      <c r="C153" s="188">
        <f t="shared" si="7"/>
        <v>30</v>
      </c>
      <c r="D153" s="188"/>
      <c r="E153" s="200"/>
      <c r="F153" s="306" t="s">
        <v>256</v>
      </c>
      <c r="G153" s="304" t="s">
        <v>157</v>
      </c>
      <c r="H153" s="304" t="s">
        <v>157</v>
      </c>
      <c r="I153" s="304" t="s">
        <v>157</v>
      </c>
      <c r="J153" s="192" t="s">
        <v>112</v>
      </c>
      <c r="K153" s="189">
        <v>4</v>
      </c>
      <c r="L153" s="308">
        <v>0</v>
      </c>
      <c r="M153" s="309"/>
      <c r="N153" s="303">
        <f t="shared" si="6"/>
        <v>0</v>
      </c>
      <c r="O153" s="304"/>
      <c r="P153" s="304"/>
      <c r="Q153" s="304"/>
      <c r="R153" s="185"/>
      <c r="T153" s="124"/>
      <c r="U153" s="186"/>
      <c r="V153" s="190"/>
      <c r="W153" s="190"/>
      <c r="X153" s="190"/>
      <c r="Y153" s="190"/>
      <c r="Z153" s="190"/>
      <c r="AA153" s="126"/>
      <c r="BE153" s="187"/>
      <c r="BF153" s="187"/>
      <c r="BG153" s="187"/>
      <c r="BH153" s="187"/>
      <c r="BI153" s="187"/>
      <c r="BK153" s="187"/>
    </row>
    <row r="154" spans="2:63" s="209" customFormat="1" ht="35.1" customHeight="1" x14ac:dyDescent="0.3">
      <c r="B154" s="184"/>
      <c r="C154" s="188">
        <f>C153+1</f>
        <v>31</v>
      </c>
      <c r="D154" s="188"/>
      <c r="E154" s="200"/>
      <c r="F154" s="313" t="s">
        <v>363</v>
      </c>
      <c r="G154" s="314" t="s">
        <v>125</v>
      </c>
      <c r="H154" s="314" t="s">
        <v>125</v>
      </c>
      <c r="I154" s="314" t="s">
        <v>125</v>
      </c>
      <c r="J154" s="192" t="s">
        <v>112</v>
      </c>
      <c r="K154" s="189">
        <v>4</v>
      </c>
      <c r="L154" s="315">
        <v>0</v>
      </c>
      <c r="M154" s="316"/>
      <c r="N154" s="303">
        <f t="shared" si="6"/>
        <v>0</v>
      </c>
      <c r="O154" s="304"/>
      <c r="P154" s="304"/>
      <c r="Q154" s="304"/>
      <c r="R154" s="185"/>
      <c r="T154" s="124"/>
      <c r="U154" s="186"/>
      <c r="V154" s="190"/>
      <c r="W154" s="190"/>
      <c r="X154" s="190"/>
      <c r="Y154" s="190"/>
      <c r="Z154" s="190"/>
      <c r="AA154" s="126"/>
      <c r="BE154" s="187"/>
      <c r="BF154" s="187"/>
      <c r="BG154" s="187"/>
      <c r="BH154" s="187"/>
      <c r="BI154" s="187"/>
      <c r="BK154" s="187"/>
    </row>
    <row r="155" spans="2:63" s="141" customFormat="1" ht="45" customHeight="1" x14ac:dyDescent="0.3">
      <c r="B155" s="140"/>
      <c r="C155" s="188">
        <f>C154+1</f>
        <v>32</v>
      </c>
      <c r="D155" s="188"/>
      <c r="E155" s="200"/>
      <c r="F155" s="313" t="s">
        <v>371</v>
      </c>
      <c r="G155" s="314" t="s">
        <v>126</v>
      </c>
      <c r="H155" s="314" t="s">
        <v>126</v>
      </c>
      <c r="I155" s="314" t="s">
        <v>126</v>
      </c>
      <c r="J155" s="192" t="s">
        <v>112</v>
      </c>
      <c r="K155" s="189">
        <v>1</v>
      </c>
      <c r="L155" s="308">
        <v>0</v>
      </c>
      <c r="M155" s="309"/>
      <c r="N155" s="303">
        <f t="shared" si="6"/>
        <v>0</v>
      </c>
      <c r="O155" s="304"/>
      <c r="P155" s="304"/>
      <c r="Q155" s="304"/>
      <c r="R155" s="142"/>
      <c r="T155" s="143"/>
      <c r="W155" s="144"/>
      <c r="Y155" s="144"/>
      <c r="AA155" s="145"/>
      <c r="AR155" s="212"/>
      <c r="AT155" s="212"/>
      <c r="AU155" s="212"/>
      <c r="AY155" s="212"/>
      <c r="BK155" s="146"/>
    </row>
    <row r="156" spans="2:63" s="209" customFormat="1" ht="20.100000000000001" customHeight="1" x14ac:dyDescent="0.3">
      <c r="B156" s="184"/>
      <c r="C156" s="141"/>
      <c r="D156" s="138" t="s">
        <v>131</v>
      </c>
      <c r="E156" s="138"/>
      <c r="F156" s="138"/>
      <c r="G156" s="138"/>
      <c r="H156" s="138"/>
      <c r="I156" s="138"/>
      <c r="J156" s="138"/>
      <c r="K156" s="138"/>
      <c r="L156" s="138"/>
      <c r="M156" s="138"/>
      <c r="N156" s="301">
        <f>SUM(N157:Q157)</f>
        <v>0</v>
      </c>
      <c r="O156" s="302"/>
      <c r="P156" s="302"/>
      <c r="Q156" s="302"/>
      <c r="R156" s="185"/>
      <c r="T156" s="124"/>
      <c r="U156" s="186"/>
      <c r="V156" s="190"/>
      <c r="W156" s="190"/>
      <c r="X156" s="190"/>
      <c r="Y156" s="190"/>
      <c r="Z156" s="190"/>
      <c r="AA156" s="126"/>
      <c r="BE156" s="187"/>
      <c r="BF156" s="187"/>
      <c r="BG156" s="187"/>
      <c r="BH156" s="187"/>
      <c r="BI156" s="187"/>
      <c r="BK156" s="187"/>
    </row>
    <row r="157" spans="2:63" s="209" customFormat="1" ht="35.1" customHeight="1" x14ac:dyDescent="0.3">
      <c r="B157" s="184"/>
      <c r="C157" s="188">
        <f>C155+1</f>
        <v>33</v>
      </c>
      <c r="D157" s="188"/>
      <c r="E157" s="200"/>
      <c r="F157" s="313" t="s">
        <v>369</v>
      </c>
      <c r="G157" s="314"/>
      <c r="H157" s="314"/>
      <c r="I157" s="314"/>
      <c r="J157" s="192" t="s">
        <v>109</v>
      </c>
      <c r="K157" s="189">
        <v>1</v>
      </c>
      <c r="L157" s="308">
        <v>0</v>
      </c>
      <c r="M157" s="309"/>
      <c r="N157" s="303">
        <f>ROUND(K157*L157,2)</f>
        <v>0</v>
      </c>
      <c r="O157" s="304"/>
      <c r="P157" s="304"/>
      <c r="Q157" s="304"/>
      <c r="R157" s="185"/>
      <c r="T157" s="124"/>
      <c r="U157" s="186"/>
      <c r="V157" s="190"/>
      <c r="W157" s="190"/>
      <c r="X157" s="190"/>
      <c r="Y157" s="190"/>
      <c r="Z157" s="190"/>
      <c r="AA157" s="126"/>
      <c r="BE157" s="187"/>
      <c r="BF157" s="187"/>
      <c r="BG157" s="187"/>
      <c r="BH157" s="187"/>
      <c r="BI157" s="187"/>
      <c r="BK157" s="187"/>
    </row>
    <row r="158" spans="2:63" s="141" customFormat="1" ht="20.100000000000001" customHeight="1" x14ac:dyDescent="0.3">
      <c r="B158" s="140"/>
      <c r="D158" s="138" t="s">
        <v>141</v>
      </c>
      <c r="E158" s="138"/>
      <c r="F158" s="138"/>
      <c r="G158" s="138"/>
      <c r="H158" s="138"/>
      <c r="I158" s="138"/>
      <c r="J158" s="138"/>
      <c r="K158" s="138"/>
      <c r="L158" s="138"/>
      <c r="M158" s="138"/>
      <c r="N158" s="301">
        <f>SUM(N159:Q159)</f>
        <v>0</v>
      </c>
      <c r="O158" s="302"/>
      <c r="P158" s="302"/>
      <c r="Q158" s="302"/>
      <c r="R158" s="142"/>
      <c r="T158" s="143"/>
      <c r="W158" s="144"/>
      <c r="Y158" s="144"/>
      <c r="AA158" s="145"/>
      <c r="AR158" s="212"/>
      <c r="AT158" s="212"/>
      <c r="AU158" s="212"/>
      <c r="AY158" s="212"/>
      <c r="BK158" s="146"/>
    </row>
    <row r="159" spans="2:63" s="209" customFormat="1" ht="20.100000000000001" customHeight="1" x14ac:dyDescent="0.3">
      <c r="B159" s="184"/>
      <c r="C159" s="188">
        <f>C157+1</f>
        <v>34</v>
      </c>
      <c r="D159" s="188"/>
      <c r="E159" s="200"/>
      <c r="F159" s="306" t="s">
        <v>253</v>
      </c>
      <c r="G159" s="304" t="s">
        <v>158</v>
      </c>
      <c r="H159" s="304" t="s">
        <v>158</v>
      </c>
      <c r="I159" s="304" t="s">
        <v>158</v>
      </c>
      <c r="J159" s="192" t="s">
        <v>107</v>
      </c>
      <c r="K159" s="189">
        <v>15</v>
      </c>
      <c r="L159" s="315">
        <v>0</v>
      </c>
      <c r="M159" s="316"/>
      <c r="N159" s="303">
        <f t="shared" ref="N159" si="8">ROUND(K159*L159,2)</f>
        <v>0</v>
      </c>
      <c r="O159" s="304"/>
      <c r="P159" s="304"/>
      <c r="Q159" s="304"/>
      <c r="R159" s="185"/>
      <c r="T159" s="133"/>
      <c r="U159" s="186"/>
      <c r="V159" s="190"/>
      <c r="W159" s="190"/>
      <c r="X159" s="190"/>
      <c r="Y159" s="190"/>
      <c r="Z159" s="190"/>
      <c r="AA159" s="126"/>
      <c r="BE159" s="187"/>
      <c r="BF159" s="187"/>
      <c r="BG159" s="187"/>
      <c r="BH159" s="187"/>
      <c r="BI159" s="187"/>
      <c r="BK159" s="187"/>
    </row>
    <row r="160" spans="2:63" s="209" customFormat="1" ht="20.100000000000001" customHeight="1" x14ac:dyDescent="0.3">
      <c r="B160" s="184"/>
      <c r="C160" s="141"/>
      <c r="D160" s="138" t="s">
        <v>136</v>
      </c>
      <c r="E160" s="138"/>
      <c r="F160" s="138"/>
      <c r="G160" s="138"/>
      <c r="H160" s="138"/>
      <c r="I160" s="138"/>
      <c r="J160" s="138"/>
      <c r="K160" s="138"/>
      <c r="L160" s="138"/>
      <c r="M160" s="138"/>
      <c r="N160" s="301">
        <f>SUM(N161:Q164)</f>
        <v>0</v>
      </c>
      <c r="O160" s="302"/>
      <c r="P160" s="302"/>
      <c r="Q160" s="302"/>
      <c r="R160" s="185"/>
      <c r="T160" s="124"/>
      <c r="U160" s="186"/>
      <c r="V160" s="190"/>
      <c r="W160" s="190"/>
      <c r="X160" s="190"/>
      <c r="Y160" s="190"/>
      <c r="Z160" s="190"/>
      <c r="AA160" s="126"/>
      <c r="BE160" s="187"/>
      <c r="BF160" s="187"/>
      <c r="BG160" s="187"/>
      <c r="BH160" s="187"/>
      <c r="BI160" s="187"/>
      <c r="BK160" s="187"/>
    </row>
    <row r="161" spans="1:63" s="209" customFormat="1" ht="60" customHeight="1" x14ac:dyDescent="0.3">
      <c r="B161" s="184"/>
      <c r="C161" s="188">
        <f>C159+1</f>
        <v>35</v>
      </c>
      <c r="D161" s="188"/>
      <c r="E161" s="199"/>
      <c r="F161" s="313" t="s">
        <v>377</v>
      </c>
      <c r="G161" s="314" t="s">
        <v>159</v>
      </c>
      <c r="H161" s="314" t="s">
        <v>159</v>
      </c>
      <c r="I161" s="314" t="s">
        <v>159</v>
      </c>
      <c r="J161" s="122" t="s">
        <v>109</v>
      </c>
      <c r="K161" s="189">
        <v>1</v>
      </c>
      <c r="L161" s="308">
        <v>0</v>
      </c>
      <c r="M161" s="309"/>
      <c r="N161" s="303">
        <f>ROUND(K161*L161,2)</f>
        <v>0</v>
      </c>
      <c r="O161" s="304"/>
      <c r="P161" s="304"/>
      <c r="Q161" s="304"/>
      <c r="R161" s="185"/>
      <c r="T161" s="124"/>
      <c r="U161" s="186"/>
      <c r="V161" s="190"/>
      <c r="W161" s="190"/>
      <c r="X161" s="190"/>
      <c r="Y161" s="190"/>
      <c r="Z161" s="190"/>
      <c r="AA161" s="126"/>
      <c r="BE161" s="187"/>
      <c r="BF161" s="187"/>
      <c r="BG161" s="187"/>
      <c r="BH161" s="187"/>
      <c r="BI161" s="187"/>
      <c r="BK161" s="187"/>
    </row>
    <row r="162" spans="1:63" s="209" customFormat="1" ht="20.100000000000001" customHeight="1" x14ac:dyDescent="0.3">
      <c r="B162" s="184"/>
      <c r="C162" s="188">
        <f>C161+1</f>
        <v>36</v>
      </c>
      <c r="D162" s="188"/>
      <c r="E162" s="199"/>
      <c r="F162" s="310" t="s">
        <v>376</v>
      </c>
      <c r="G162" s="311" t="s">
        <v>160</v>
      </c>
      <c r="H162" s="311" t="s">
        <v>160</v>
      </c>
      <c r="I162" s="312" t="s">
        <v>160</v>
      </c>
      <c r="J162" s="122" t="s">
        <v>107</v>
      </c>
      <c r="K162" s="189">
        <v>20</v>
      </c>
      <c r="L162" s="315">
        <v>0</v>
      </c>
      <c r="M162" s="316"/>
      <c r="N162" s="303">
        <f t="shared" ref="N162:N164" si="9">ROUND(K162*L162,2)</f>
        <v>0</v>
      </c>
      <c r="O162" s="304"/>
      <c r="P162" s="304"/>
      <c r="Q162" s="304"/>
      <c r="R162" s="185"/>
      <c r="T162" s="124"/>
      <c r="U162" s="186"/>
      <c r="V162" s="190"/>
      <c r="W162" s="190"/>
      <c r="X162" s="190"/>
      <c r="Y162" s="190"/>
      <c r="Z162" s="190"/>
      <c r="AA162" s="126"/>
      <c r="BE162" s="187"/>
      <c r="BF162" s="187"/>
      <c r="BG162" s="187"/>
      <c r="BH162" s="187"/>
      <c r="BI162" s="187"/>
      <c r="BK162" s="187"/>
    </row>
    <row r="163" spans="1:63" s="209" customFormat="1" ht="20.100000000000001" customHeight="1" x14ac:dyDescent="0.3">
      <c r="B163" s="184"/>
      <c r="C163" s="188">
        <f t="shared" ref="C163" si="10">C162+1</f>
        <v>37</v>
      </c>
      <c r="D163" s="188"/>
      <c r="E163" s="200"/>
      <c r="F163" s="310" t="s">
        <v>263</v>
      </c>
      <c r="G163" s="311" t="s">
        <v>160</v>
      </c>
      <c r="H163" s="311" t="s">
        <v>160</v>
      </c>
      <c r="I163" s="312" t="s">
        <v>160</v>
      </c>
      <c r="J163" s="192" t="s">
        <v>107</v>
      </c>
      <c r="K163" s="189">
        <v>5</v>
      </c>
      <c r="L163" s="315">
        <v>0</v>
      </c>
      <c r="M163" s="316"/>
      <c r="N163" s="303">
        <f t="shared" si="9"/>
        <v>0</v>
      </c>
      <c r="O163" s="304"/>
      <c r="P163" s="304"/>
      <c r="Q163" s="304"/>
      <c r="R163" s="185"/>
      <c r="T163" s="124"/>
      <c r="U163" s="186"/>
      <c r="V163" s="190"/>
      <c r="W163" s="190"/>
      <c r="X163" s="190"/>
      <c r="Y163" s="190"/>
      <c r="Z163" s="190"/>
      <c r="AA163" s="126"/>
      <c r="BE163" s="187"/>
      <c r="BF163" s="187"/>
      <c r="BG163" s="187"/>
      <c r="BH163" s="187"/>
      <c r="BI163" s="187"/>
      <c r="BK163" s="187"/>
    </row>
    <row r="164" spans="1:63" ht="30" customHeight="1" x14ac:dyDescent="0.3">
      <c r="B164" s="184"/>
      <c r="C164" s="188">
        <f>C163+1</f>
        <v>38</v>
      </c>
      <c r="D164" s="188"/>
      <c r="E164" s="200"/>
      <c r="F164" s="313" t="s">
        <v>246</v>
      </c>
      <c r="G164" s="314" t="s">
        <v>137</v>
      </c>
      <c r="H164" s="314" t="s">
        <v>137</v>
      </c>
      <c r="I164" s="314" t="s">
        <v>137</v>
      </c>
      <c r="J164" s="192" t="s">
        <v>107</v>
      </c>
      <c r="K164" s="189">
        <v>45</v>
      </c>
      <c r="L164" s="315">
        <v>0</v>
      </c>
      <c r="M164" s="316"/>
      <c r="N164" s="303">
        <f t="shared" si="9"/>
        <v>0</v>
      </c>
      <c r="O164" s="304"/>
      <c r="P164" s="304"/>
      <c r="Q164" s="304"/>
      <c r="R164" s="185"/>
    </row>
    <row r="165" spans="1:63" ht="24.95" customHeight="1" x14ac:dyDescent="0.35">
      <c r="A165" s="229"/>
      <c r="B165" s="251"/>
      <c r="C165" s="141"/>
      <c r="D165" s="113" t="s">
        <v>430</v>
      </c>
      <c r="E165" s="113"/>
      <c r="F165" s="113"/>
      <c r="G165" s="113"/>
      <c r="H165" s="113"/>
      <c r="I165" s="113"/>
      <c r="J165" s="113"/>
      <c r="K165" s="113"/>
      <c r="L165" s="113"/>
      <c r="M165" s="113"/>
      <c r="N165" s="305">
        <f>N181+N179+N166+N177</f>
        <v>0</v>
      </c>
      <c r="O165" s="305"/>
      <c r="P165" s="305"/>
      <c r="Q165" s="305"/>
      <c r="R165" s="229"/>
    </row>
    <row r="166" spans="1:63" ht="20.100000000000001" customHeight="1" x14ac:dyDescent="0.3">
      <c r="A166" s="229"/>
      <c r="B166" s="251"/>
      <c r="C166" s="252"/>
      <c r="D166" s="138" t="s">
        <v>431</v>
      </c>
      <c r="E166" s="138"/>
      <c r="F166" s="138"/>
      <c r="G166" s="138"/>
      <c r="H166" s="138"/>
      <c r="I166" s="138"/>
      <c r="J166" s="138"/>
      <c r="K166" s="138"/>
      <c r="L166" s="138"/>
      <c r="M166" s="138"/>
      <c r="N166" s="301">
        <f>SUM(N167:Q176)</f>
        <v>0</v>
      </c>
      <c r="O166" s="302"/>
      <c r="P166" s="302"/>
      <c r="Q166" s="302"/>
      <c r="R166" s="229"/>
    </row>
    <row r="167" spans="1:63" ht="75" customHeight="1" x14ac:dyDescent="0.3">
      <c r="A167" s="229"/>
      <c r="B167" s="249"/>
      <c r="C167" s="188">
        <f>C164+1</f>
        <v>39</v>
      </c>
      <c r="D167" s="188"/>
      <c r="E167" s="200"/>
      <c r="F167" s="306" t="s">
        <v>440</v>
      </c>
      <c r="G167" s="307" t="s">
        <v>154</v>
      </c>
      <c r="H167" s="307" t="s">
        <v>154</v>
      </c>
      <c r="I167" s="307" t="s">
        <v>154</v>
      </c>
      <c r="J167" s="192" t="s">
        <v>109</v>
      </c>
      <c r="K167" s="189">
        <v>1</v>
      </c>
      <c r="L167" s="308">
        <v>0</v>
      </c>
      <c r="M167" s="309"/>
      <c r="N167" s="303">
        <f t="shared" ref="N167" si="11">ROUND(L167*K167,2)</f>
        <v>0</v>
      </c>
      <c r="O167" s="304"/>
      <c r="P167" s="304"/>
      <c r="Q167" s="304"/>
      <c r="R167" s="229"/>
    </row>
    <row r="168" spans="1:63" ht="7.5" customHeight="1" x14ac:dyDescent="0.3">
      <c r="A168" s="229"/>
      <c r="B168" s="253"/>
      <c r="C168" s="253"/>
      <c r="D168" s="253"/>
      <c r="E168" s="253"/>
      <c r="F168" s="253"/>
      <c r="G168" s="253"/>
      <c r="H168" s="253"/>
      <c r="I168" s="253"/>
      <c r="J168" s="253"/>
      <c r="K168" s="253"/>
      <c r="L168" s="253"/>
      <c r="M168" s="253"/>
      <c r="N168" s="253"/>
      <c r="O168" s="253"/>
      <c r="P168" s="253"/>
      <c r="Q168" s="253"/>
      <c r="R168" s="136"/>
    </row>
  </sheetData>
  <sheetProtection algorithmName="SHA-512" hashValue="YJkzUL2kHss08j8B3rfSto5GRPuEW/c/qO0DeKnc3fFHp3UM27tQe83vX+XwJlE+Kda7vuuM35/z18Z04FN+eg==" saltValue="qLNY93cVbxiOKZ8Y8BJ0lw==" spinCount="100000" sheet="1" selectLockedCells="1"/>
  <mergeCells count="190">
    <mergeCell ref="N163:Q163"/>
    <mergeCell ref="N160:Q160"/>
    <mergeCell ref="L161:M161"/>
    <mergeCell ref="N161:Q161"/>
    <mergeCell ref="L162:M162"/>
    <mergeCell ref="N162:Q162"/>
    <mergeCell ref="F164:I164"/>
    <mergeCell ref="L164:M164"/>
    <mergeCell ref="N164:Q164"/>
    <mergeCell ref="F152:I152"/>
    <mergeCell ref="L152:M152"/>
    <mergeCell ref="N152:Q152"/>
    <mergeCell ref="F153:I153"/>
    <mergeCell ref="L153:M153"/>
    <mergeCell ref="N153:Q153"/>
    <mergeCell ref="F162:I162"/>
    <mergeCell ref="F163:I163"/>
    <mergeCell ref="F154:I154"/>
    <mergeCell ref="L154:M154"/>
    <mergeCell ref="N154:Q154"/>
    <mergeCell ref="F155:I155"/>
    <mergeCell ref="L155:M155"/>
    <mergeCell ref="N155:Q155"/>
    <mergeCell ref="N156:Q156"/>
    <mergeCell ref="F159:I159"/>
    <mergeCell ref="L159:M159"/>
    <mergeCell ref="N159:Q159"/>
    <mergeCell ref="F157:I157"/>
    <mergeCell ref="L157:M157"/>
    <mergeCell ref="N157:Q157"/>
    <mergeCell ref="N158:Q158"/>
    <mergeCell ref="F161:I161"/>
    <mergeCell ref="L163:M163"/>
    <mergeCell ref="F151:I151"/>
    <mergeCell ref="N151:Q151"/>
    <mergeCell ref="F149:I149"/>
    <mergeCell ref="L149:M149"/>
    <mergeCell ref="N149:Q149"/>
    <mergeCell ref="F150:I150"/>
    <mergeCell ref="L150:M150"/>
    <mergeCell ref="N150:Q150"/>
    <mergeCell ref="L151:M151"/>
    <mergeCell ref="N143:Q143"/>
    <mergeCell ref="F144:I144"/>
    <mergeCell ref="L144:M144"/>
    <mergeCell ref="N144:Q144"/>
    <mergeCell ref="F148:I148"/>
    <mergeCell ref="L148:M148"/>
    <mergeCell ref="N148:Q148"/>
    <mergeCell ref="F145:I145"/>
    <mergeCell ref="L145:M145"/>
    <mergeCell ref="N145:Q145"/>
    <mergeCell ref="N146:Q146"/>
    <mergeCell ref="N147:Q147"/>
    <mergeCell ref="F141:I141"/>
    <mergeCell ref="L141:M141"/>
    <mergeCell ref="N141:Q141"/>
    <mergeCell ref="F142:I142"/>
    <mergeCell ref="N142:Q142"/>
    <mergeCell ref="N138:Q138"/>
    <mergeCell ref="F139:I139"/>
    <mergeCell ref="L139:M139"/>
    <mergeCell ref="N139:Q139"/>
    <mergeCell ref="F140:I140"/>
    <mergeCell ref="L140:M140"/>
    <mergeCell ref="N140:Q140"/>
    <mergeCell ref="L142:M142"/>
    <mergeCell ref="N136:Q136"/>
    <mergeCell ref="F137:I137"/>
    <mergeCell ref="L137:M137"/>
    <mergeCell ref="N137:Q137"/>
    <mergeCell ref="F131:I131"/>
    <mergeCell ref="L131:M131"/>
    <mergeCell ref="N131:Q131"/>
    <mergeCell ref="N132:Q132"/>
    <mergeCell ref="F133:I133"/>
    <mergeCell ref="L133:M133"/>
    <mergeCell ref="N133:Q133"/>
    <mergeCell ref="F134:I134"/>
    <mergeCell ref="L134:M134"/>
    <mergeCell ref="N134:Q134"/>
    <mergeCell ref="F135:I135"/>
    <mergeCell ref="L135:M135"/>
    <mergeCell ref="N135:Q135"/>
    <mergeCell ref="F128:I128"/>
    <mergeCell ref="L128:M128"/>
    <mergeCell ref="N128:Q128"/>
    <mergeCell ref="N129:Q129"/>
    <mergeCell ref="F130:I130"/>
    <mergeCell ref="L130:M130"/>
    <mergeCell ref="N130:Q130"/>
    <mergeCell ref="F126:I126"/>
    <mergeCell ref="L126:M126"/>
    <mergeCell ref="N126:Q126"/>
    <mergeCell ref="F127:I127"/>
    <mergeCell ref="L127:M127"/>
    <mergeCell ref="N127:Q127"/>
    <mergeCell ref="F122:I122"/>
    <mergeCell ref="L122:M122"/>
    <mergeCell ref="N122:Q122"/>
    <mergeCell ref="N123:Q123"/>
    <mergeCell ref="N124:Q124"/>
    <mergeCell ref="F125:I125"/>
    <mergeCell ref="L125:M125"/>
    <mergeCell ref="N125:Q125"/>
    <mergeCell ref="F121:I121"/>
    <mergeCell ref="L121:M121"/>
    <mergeCell ref="N121:Q121"/>
    <mergeCell ref="F120:I120"/>
    <mergeCell ref="L120:M120"/>
    <mergeCell ref="N120:Q120"/>
    <mergeCell ref="F118:I118"/>
    <mergeCell ref="L118:M118"/>
    <mergeCell ref="N118:Q118"/>
    <mergeCell ref="F119:I119"/>
    <mergeCell ref="L119:M119"/>
    <mergeCell ref="N119:Q119"/>
    <mergeCell ref="F116:I116"/>
    <mergeCell ref="L116:M116"/>
    <mergeCell ref="N116:Q116"/>
    <mergeCell ref="F117:I117"/>
    <mergeCell ref="L117:M117"/>
    <mergeCell ref="N117:Q117"/>
    <mergeCell ref="N112:Q112"/>
    <mergeCell ref="N113:Q113"/>
    <mergeCell ref="N114:Q114"/>
    <mergeCell ref="F115:I115"/>
    <mergeCell ref="L115:M115"/>
    <mergeCell ref="N115:Q115"/>
    <mergeCell ref="F104:P104"/>
    <mergeCell ref="M106:P106"/>
    <mergeCell ref="M108:Q108"/>
    <mergeCell ref="M109:Q109"/>
    <mergeCell ref="F111:I111"/>
    <mergeCell ref="L111:M111"/>
    <mergeCell ref="N111:Q111"/>
    <mergeCell ref="N90:Q90"/>
    <mergeCell ref="N91:Q91"/>
    <mergeCell ref="L94:Q94"/>
    <mergeCell ref="C100:Q100"/>
    <mergeCell ref="F102:P102"/>
    <mergeCell ref="F103:P103"/>
    <mergeCell ref="M83:Q83"/>
    <mergeCell ref="M84:Q84"/>
    <mergeCell ref="C86:G86"/>
    <mergeCell ref="N86:Q86"/>
    <mergeCell ref="N88:Q88"/>
    <mergeCell ref="N89:Q89"/>
    <mergeCell ref="L35:P35"/>
    <mergeCell ref="C75:Q75"/>
    <mergeCell ref="F77:P77"/>
    <mergeCell ref="F78:P78"/>
    <mergeCell ref="F79:P79"/>
    <mergeCell ref="M81:P81"/>
    <mergeCell ref="H31:J31"/>
    <mergeCell ref="M31:P31"/>
    <mergeCell ref="H32:J32"/>
    <mergeCell ref="M32:P32"/>
    <mergeCell ref="H33:J33"/>
    <mergeCell ref="M33:P33"/>
    <mergeCell ref="M25:P25"/>
    <mergeCell ref="M27:P27"/>
    <mergeCell ref="H29:J29"/>
    <mergeCell ref="M29:P29"/>
    <mergeCell ref="H30:J30"/>
    <mergeCell ref="M30:P30"/>
    <mergeCell ref="N165:Q165"/>
    <mergeCell ref="N166:Q166"/>
    <mergeCell ref="F167:I167"/>
    <mergeCell ref="L167:M167"/>
    <mergeCell ref="N167:Q167"/>
    <mergeCell ref="N92:Q92"/>
    <mergeCell ref="H1:K1"/>
    <mergeCell ref="C2:Q2"/>
    <mergeCell ref="S2:AC2"/>
    <mergeCell ref="C4:Q4"/>
    <mergeCell ref="F6:P6"/>
    <mergeCell ref="F7:P7"/>
    <mergeCell ref="E16:L16"/>
    <mergeCell ref="O16:P16"/>
    <mergeCell ref="O18:P18"/>
    <mergeCell ref="O19:P19"/>
    <mergeCell ref="O21:P21"/>
    <mergeCell ref="O22:P22"/>
    <mergeCell ref="F8:P8"/>
    <mergeCell ref="F10:L10"/>
    <mergeCell ref="O10:P10"/>
    <mergeCell ref="O12:P12"/>
    <mergeCell ref="O13:P13"/>
    <mergeCell ref="O15:P15"/>
  </mergeCells>
  <hyperlinks>
    <hyperlink ref="F1:G1" location="C2" tooltip="Krycí list rozpočtu" display="1) Krycí list rozpočtu" xr:uid="{CEFD6BF7-8438-4F9C-99EE-167F01048B45}"/>
    <hyperlink ref="H1:K1" location="'SO09'!C93" tooltip="Rekapitulace rozpočtu" display="2) Rekapitulace rozpočtu" xr:uid="{2E7BD758-FD41-4965-8C34-BF88AF0F7455}"/>
    <hyperlink ref="L1" location="'SO09'!C115" tooltip="Rozpočet" display="3) Rozpočet" xr:uid="{22638F9E-2C8B-4088-9A42-3CCD55FFAAD0}"/>
    <hyperlink ref="S1:T1" location="'Rekapitulace stavby'!C2" tooltip="Rekapitulace stavby" display="Rekapitulace stavby" xr:uid="{DD8AC933-A84D-4603-810F-6DBA90ECE445}"/>
    <hyperlink ref="F1" location="'SO09'!C4" tooltip="Krycí list rozpočtu" display="1) Krycí list rozpočtu" xr:uid="{B4A48AEC-2DE4-4F61-9F24-35D92FE710E5}"/>
    <hyperlink ref="S1" location="Rekapitulace!C4" tooltip="Rekapitulace stavby" display="Rekapitulace stavby" xr:uid="{49493EB2-DE18-4834-BA1F-E45CEE3B57A0}"/>
  </hyperlinks>
  <pageMargins left="0.59027779102325439" right="0.59027779102325439" top="0.59027779102325439" bottom="0.59027779102325439" header="0" footer="0"/>
  <pageSetup paperSize="9" fitToWidth="2" fitToHeight="9" orientation="landscape" blackAndWhite="1" r:id="rId1"/>
  <headerFooter alignWithMargins="0">
    <oddFooter>&amp;CStrana &amp;P z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22323-70AE-44E3-85D2-52394CD612A1}">
  <sheetPr>
    <pageSetUpPr fitToPage="1"/>
  </sheetPr>
  <dimension ref="A1:BL168"/>
  <sheetViews>
    <sheetView showGridLines="0" zoomScale="115" zoomScaleNormal="115" workbookViewId="0">
      <pane ySplit="1" topLeftCell="A2" activePane="bottomLeft" state="frozenSplit"/>
      <selection activeCell="F151" sqref="F151:I151"/>
      <selection pane="bottomLeft" activeCell="O10" sqref="O10:P10"/>
    </sheetView>
  </sheetViews>
  <sheetFormatPr defaultColWidth="10.5" defaultRowHeight="14.25" customHeight="1" x14ac:dyDescent="0.3"/>
  <cols>
    <col min="1" max="1" width="8.33203125" style="207" customWidth="1"/>
    <col min="2" max="2" width="1.6640625" style="207" customWidth="1"/>
    <col min="3" max="3" width="4.1640625" style="207" customWidth="1"/>
    <col min="4" max="4" width="4.33203125" style="207" customWidth="1"/>
    <col min="5" max="5" width="17.1640625" style="207" customWidth="1"/>
    <col min="6" max="7" width="11.1640625" style="207" customWidth="1"/>
    <col min="8" max="8" width="12.5" style="207" customWidth="1"/>
    <col min="9" max="9" width="7" style="207" customWidth="1"/>
    <col min="10" max="10" width="5.1640625" style="207" customWidth="1"/>
    <col min="11" max="11" width="11.5" style="207" customWidth="1"/>
    <col min="12" max="12" width="12" style="207" customWidth="1"/>
    <col min="13" max="14" width="6" style="207" customWidth="1"/>
    <col min="15" max="15" width="2" style="207" customWidth="1"/>
    <col min="16" max="16" width="12.5" style="207" customWidth="1"/>
    <col min="17" max="17" width="4.1640625" style="207" customWidth="1"/>
    <col min="18" max="18" width="1.6640625" style="207" customWidth="1"/>
    <col min="19" max="19" width="8.1640625" style="207" customWidth="1"/>
    <col min="20" max="20" width="29.6640625" style="207" hidden="1" customWidth="1"/>
    <col min="21" max="21" width="16.33203125" style="207" hidden="1" customWidth="1"/>
    <col min="22" max="22" width="12.33203125" style="207" hidden="1" customWidth="1"/>
    <col min="23" max="23" width="16.33203125" style="207" hidden="1" customWidth="1"/>
    <col min="24" max="24" width="12.1640625" style="207" hidden="1" customWidth="1"/>
    <col min="25" max="25" width="15" style="207" hidden="1" customWidth="1"/>
    <col min="26" max="26" width="11" style="207" hidden="1" customWidth="1"/>
    <col min="27" max="27" width="15" style="207" hidden="1" customWidth="1"/>
    <col min="28" max="28" width="16.33203125" style="207" hidden="1" customWidth="1"/>
    <col min="29" max="29" width="11" style="207" customWidth="1"/>
    <col min="30" max="30" width="15" style="207" customWidth="1"/>
    <col min="31" max="31" width="16.33203125" style="207" customWidth="1"/>
    <col min="32" max="41" width="10.5" style="207" customWidth="1"/>
    <col min="42" max="42" width="10.5" style="207" hidden="1" customWidth="1"/>
    <col min="43" max="43" width="15.83203125" style="207" hidden="1" customWidth="1"/>
    <col min="44" max="53" width="10.5" style="207" hidden="1" customWidth="1"/>
    <col min="54" max="54" width="6.5" style="207" hidden="1" customWidth="1"/>
    <col min="55" max="55" width="11.33203125" style="207" hidden="1" customWidth="1"/>
    <col min="56" max="56" width="5.83203125" style="207" hidden="1" customWidth="1"/>
    <col min="57" max="57" width="8" style="207" hidden="1" customWidth="1"/>
    <col min="58" max="58" width="9.1640625" style="207" hidden="1" customWidth="1"/>
    <col min="59" max="59" width="10.33203125" style="207" hidden="1" customWidth="1"/>
    <col min="60" max="60" width="9.6640625" style="207" hidden="1" customWidth="1"/>
    <col min="61" max="61" width="12.5" style="207" hidden="1" customWidth="1"/>
    <col min="62" max="62" width="11.6640625" style="207" hidden="1" customWidth="1"/>
    <col min="63" max="63" width="16.6640625" style="207" hidden="1" customWidth="1"/>
    <col min="64" max="64" width="6.6640625" style="207" hidden="1" customWidth="1"/>
    <col min="65" max="74" width="0" style="207" hidden="1" customWidth="1"/>
    <col min="75" max="16384" width="10.5" style="207"/>
  </cols>
  <sheetData>
    <row r="1" spans="2:46" s="5" customFormat="1" ht="22.5" customHeight="1" x14ac:dyDescent="0.3">
      <c r="B1" s="2"/>
      <c r="C1" s="2"/>
      <c r="D1" s="3" t="s">
        <v>0</v>
      </c>
      <c r="E1" s="2"/>
      <c r="F1" s="4" t="s">
        <v>116</v>
      </c>
      <c r="G1" s="4"/>
      <c r="H1" s="328" t="s">
        <v>117</v>
      </c>
      <c r="I1" s="328"/>
      <c r="J1" s="328"/>
      <c r="K1" s="328"/>
      <c r="L1" s="4" t="s">
        <v>118</v>
      </c>
      <c r="M1" s="2"/>
      <c r="N1" s="2"/>
      <c r="O1" s="3" t="s">
        <v>80</v>
      </c>
      <c r="P1" s="2"/>
      <c r="Q1" s="2"/>
      <c r="R1" s="2"/>
      <c r="S1" s="4" t="s">
        <v>119</v>
      </c>
      <c r="T1" s="4"/>
    </row>
    <row r="2" spans="2:46" ht="37.5" customHeight="1" x14ac:dyDescent="0.3">
      <c r="C2" s="32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S2" s="269" t="s">
        <v>3</v>
      </c>
      <c r="T2" s="270"/>
      <c r="U2" s="270"/>
      <c r="V2" s="270"/>
      <c r="W2" s="270"/>
      <c r="X2" s="270"/>
      <c r="Y2" s="270"/>
      <c r="Z2" s="270"/>
      <c r="AA2" s="270"/>
      <c r="AB2" s="270"/>
      <c r="AC2" s="270"/>
      <c r="AT2" s="207" t="s">
        <v>71</v>
      </c>
    </row>
    <row r="3" spans="2:46" ht="7.5" customHeight="1" x14ac:dyDescent="0.3"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10"/>
      <c r="AT3" s="207" t="s">
        <v>70</v>
      </c>
    </row>
    <row r="4" spans="2:46" ht="37.5" customHeight="1" x14ac:dyDescent="0.3">
      <c r="B4" s="11"/>
      <c r="C4" s="291" t="s">
        <v>81</v>
      </c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270"/>
      <c r="Q4" s="270"/>
      <c r="R4" s="12"/>
      <c r="T4" s="13" t="s">
        <v>8</v>
      </c>
      <c r="AT4" s="207" t="s">
        <v>2</v>
      </c>
    </row>
    <row r="5" spans="2:46" ht="7.5" customHeight="1" x14ac:dyDescent="0.3">
      <c r="B5" s="11"/>
      <c r="R5" s="12"/>
    </row>
    <row r="6" spans="2:46" ht="26.25" customHeight="1" x14ac:dyDescent="0.3">
      <c r="B6" s="11"/>
      <c r="D6" s="18" t="s">
        <v>12</v>
      </c>
      <c r="F6" s="321" t="str">
        <f>Rekapitulace!$K$6</f>
        <v>Instalace FVE pro vlastní spotřebu elektřiny ve společnosti ČEPRO, a.s. v areálu Hněvice</v>
      </c>
      <c r="G6" s="270"/>
      <c r="H6" s="270"/>
      <c r="I6" s="270"/>
      <c r="J6" s="270"/>
      <c r="K6" s="270"/>
      <c r="L6" s="270"/>
      <c r="M6" s="270"/>
      <c r="N6" s="270"/>
      <c r="O6" s="270"/>
      <c r="P6" s="270"/>
      <c r="R6" s="12"/>
    </row>
    <row r="7" spans="2:46" ht="26.25" customHeight="1" x14ac:dyDescent="0.3">
      <c r="B7" s="11"/>
      <c r="D7" s="18" t="s">
        <v>82</v>
      </c>
      <c r="F7" s="321" t="str">
        <f>Rekapitulace!J97</f>
        <v>SO 10 - Instalace FVE 10 o výkonu 21,76 kWp na střeše budovy "803 - Sklad"</v>
      </c>
      <c r="G7" s="270"/>
      <c r="H7" s="270"/>
      <c r="I7" s="270"/>
      <c r="J7" s="270"/>
      <c r="K7" s="270"/>
      <c r="L7" s="270"/>
      <c r="M7" s="270"/>
      <c r="N7" s="270"/>
      <c r="O7" s="270"/>
      <c r="P7" s="270"/>
      <c r="R7" s="12"/>
    </row>
    <row r="8" spans="2:46" s="209" customFormat="1" ht="33.75" customHeight="1" x14ac:dyDescent="0.3">
      <c r="B8" s="184"/>
      <c r="D8" s="17" t="s">
        <v>83</v>
      </c>
      <c r="F8" s="288" t="s">
        <v>338</v>
      </c>
      <c r="G8" s="267"/>
      <c r="H8" s="267"/>
      <c r="I8" s="267"/>
      <c r="J8" s="267"/>
      <c r="K8" s="267"/>
      <c r="L8" s="267"/>
      <c r="M8" s="267"/>
      <c r="N8" s="267"/>
      <c r="O8" s="267"/>
      <c r="P8" s="267"/>
      <c r="R8" s="185"/>
    </row>
    <row r="9" spans="2:46" s="209" customFormat="1" ht="15" customHeight="1" x14ac:dyDescent="0.3">
      <c r="B9" s="184"/>
      <c r="D9" s="18" t="s">
        <v>13</v>
      </c>
      <c r="F9" s="208"/>
      <c r="M9" s="18" t="s">
        <v>14</v>
      </c>
      <c r="O9" s="208"/>
      <c r="R9" s="185"/>
    </row>
    <row r="10" spans="2:46" s="209" customFormat="1" ht="15" customHeight="1" x14ac:dyDescent="0.3">
      <c r="B10" s="184"/>
      <c r="D10" s="18" t="s">
        <v>15</v>
      </c>
      <c r="F10" s="287" t="str">
        <f>Rekapitulace!L80</f>
        <v>Areál skladu ČEPRO, a.s. - Hněvice 62, 411 08 Štětí, Hněvice</v>
      </c>
      <c r="G10" s="287"/>
      <c r="H10" s="287"/>
      <c r="I10" s="287"/>
      <c r="J10" s="287"/>
      <c r="K10" s="287"/>
      <c r="L10" s="287"/>
      <c r="M10" s="18" t="s">
        <v>16</v>
      </c>
      <c r="O10" s="322">
        <f>Rekapitulace!$AN$8</f>
        <v>44105</v>
      </c>
      <c r="P10" s="322"/>
      <c r="R10" s="185"/>
    </row>
    <row r="11" spans="2:46" s="209" customFormat="1" ht="12" customHeight="1" x14ac:dyDescent="0.3">
      <c r="B11" s="184"/>
      <c r="R11" s="185"/>
    </row>
    <row r="12" spans="2:46" s="209" customFormat="1" ht="15" customHeight="1" x14ac:dyDescent="0.3">
      <c r="B12" s="184"/>
      <c r="D12" s="18" t="s">
        <v>17</v>
      </c>
      <c r="M12" s="18" t="s">
        <v>18</v>
      </c>
      <c r="O12" s="287">
        <f>IF(Rekapitulace!$AN$10="","",Rekapitulace!$AN$10)</f>
        <v>60193531</v>
      </c>
      <c r="P12" s="267"/>
      <c r="R12" s="185"/>
    </row>
    <row r="13" spans="2:46" s="209" customFormat="1" ht="18.75" customHeight="1" x14ac:dyDescent="0.3">
      <c r="B13" s="184"/>
      <c r="E13" s="208" t="str">
        <f>IF(Rekapitulace!$E$11="","",Rekapitulace!$E$11)</f>
        <v>ČEPRO, a.s., Dělnická 213/12, Holešovice, 170 00 Praha 7</v>
      </c>
      <c r="M13" s="18" t="s">
        <v>19</v>
      </c>
      <c r="O13" s="287" t="str">
        <f>IF(Rekapitulace!$AN$11="","",Rekapitulace!$AN$11)</f>
        <v>CZ60193531</v>
      </c>
      <c r="P13" s="267"/>
      <c r="R13" s="185"/>
    </row>
    <row r="14" spans="2:46" s="209" customFormat="1" ht="7.5" customHeight="1" x14ac:dyDescent="0.3">
      <c r="B14" s="184"/>
      <c r="R14" s="185"/>
    </row>
    <row r="15" spans="2:46" s="209" customFormat="1" ht="15" customHeight="1" x14ac:dyDescent="0.3">
      <c r="B15" s="184"/>
      <c r="D15" s="18" t="s">
        <v>20</v>
      </c>
      <c r="M15" s="18" t="s">
        <v>18</v>
      </c>
      <c r="O15" s="318" t="str">
        <f>IF(Rekapitulace!$AN$13="","",Rekapitulace!$AN$13)</f>
        <v>Vyplň údaj</v>
      </c>
      <c r="P15" s="265"/>
      <c r="R15" s="185"/>
    </row>
    <row r="16" spans="2:46" s="209" customFormat="1" ht="18.75" customHeight="1" x14ac:dyDescent="0.3">
      <c r="B16" s="184"/>
      <c r="E16" s="318" t="str">
        <f>IF(Rekapitulace!$E$14="","",Rekapitulace!$E$14)</f>
        <v>Vyplň údaj</v>
      </c>
      <c r="F16" s="265"/>
      <c r="G16" s="265"/>
      <c r="H16" s="265"/>
      <c r="I16" s="265"/>
      <c r="J16" s="265"/>
      <c r="K16" s="265"/>
      <c r="L16" s="265"/>
      <c r="M16" s="18" t="s">
        <v>19</v>
      </c>
      <c r="O16" s="318" t="str">
        <f>IF(Rekapitulace!$AN$14="","",Rekapitulace!$AN$14)</f>
        <v>Vyplň údaj</v>
      </c>
      <c r="P16" s="265"/>
      <c r="R16" s="185"/>
    </row>
    <row r="17" spans="2:18" s="209" customFormat="1" ht="7.5" customHeight="1" x14ac:dyDescent="0.3">
      <c r="B17" s="184"/>
      <c r="R17" s="185"/>
    </row>
    <row r="18" spans="2:18" s="209" customFormat="1" ht="15" customHeight="1" x14ac:dyDescent="0.3">
      <c r="B18" s="184"/>
      <c r="D18" s="18" t="s">
        <v>22</v>
      </c>
      <c r="M18" s="18" t="s">
        <v>18</v>
      </c>
      <c r="O18" s="287" t="str">
        <f>IF(Rekapitulace!$AN$16="","",Rekapitulace!$AN$16)</f>
        <v>04083351</v>
      </c>
      <c r="P18" s="267"/>
      <c r="R18" s="185"/>
    </row>
    <row r="19" spans="2:18" s="209" customFormat="1" ht="18.75" customHeight="1" x14ac:dyDescent="0.3">
      <c r="B19" s="184"/>
      <c r="E19" s="208" t="str">
        <f>IF(Rekapitulace!$E$17="","",Rekapitulace!$E$17)</f>
        <v>YOUNG4ENERGY s.r.o.</v>
      </c>
      <c r="M19" s="18" t="s">
        <v>19</v>
      </c>
      <c r="O19" s="287" t="str">
        <f>IF(Rekapitulace!$AN$17="","",Rekapitulace!$AN$17)</f>
        <v>CZ04083351</v>
      </c>
      <c r="P19" s="267"/>
      <c r="R19" s="185"/>
    </row>
    <row r="20" spans="2:18" s="209" customFormat="1" ht="7.5" customHeight="1" x14ac:dyDescent="0.3">
      <c r="B20" s="184"/>
      <c r="R20" s="185"/>
    </row>
    <row r="21" spans="2:18" s="209" customFormat="1" ht="15" customHeight="1" x14ac:dyDescent="0.3">
      <c r="B21" s="184"/>
      <c r="D21" s="18" t="s">
        <v>23</v>
      </c>
      <c r="M21" s="18" t="s">
        <v>18</v>
      </c>
      <c r="O21" s="287" t="str">
        <f>IF(Rekapitulace!$AN$19="","",Rekapitulace!$AN$19)</f>
        <v>04083351</v>
      </c>
      <c r="P21" s="267"/>
      <c r="R21" s="185"/>
    </row>
    <row r="22" spans="2:18" s="209" customFormat="1" ht="18.75" customHeight="1" x14ac:dyDescent="0.3">
      <c r="B22" s="184"/>
      <c r="E22" s="208" t="str">
        <f>IF(Rekapitulace!$E$20="","",Rekapitulace!$E$20)</f>
        <v>YOUNG4ENERGY s.r.o.</v>
      </c>
      <c r="M22" s="18" t="s">
        <v>19</v>
      </c>
      <c r="O22" s="287" t="str">
        <f>IF(Rekapitulace!$AN$20="","",Rekapitulace!$AN$20)</f>
        <v>CZ04083351</v>
      </c>
      <c r="P22" s="267"/>
      <c r="R22" s="185"/>
    </row>
    <row r="23" spans="2:18" s="209" customFormat="1" ht="7.5" customHeight="1" x14ac:dyDescent="0.3">
      <c r="B23" s="184"/>
      <c r="R23" s="185"/>
    </row>
    <row r="24" spans="2:18" s="209" customFormat="1" ht="7.5" customHeight="1" x14ac:dyDescent="0.3">
      <c r="B24" s="184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R24" s="185"/>
    </row>
    <row r="25" spans="2:18" s="209" customFormat="1" ht="15" customHeight="1" x14ac:dyDescent="0.3">
      <c r="B25" s="184"/>
      <c r="D25" s="76" t="s">
        <v>84</v>
      </c>
      <c r="M25" s="298">
        <f>$N$88</f>
        <v>0</v>
      </c>
      <c r="N25" s="267"/>
      <c r="O25" s="267"/>
      <c r="P25" s="267"/>
      <c r="R25" s="185"/>
    </row>
    <row r="26" spans="2:18" s="209" customFormat="1" ht="7.5" customHeight="1" x14ac:dyDescent="0.3">
      <c r="B26" s="184"/>
      <c r="R26" s="185"/>
    </row>
    <row r="27" spans="2:18" s="209" customFormat="1" ht="26.25" customHeight="1" x14ac:dyDescent="0.3">
      <c r="B27" s="184"/>
      <c r="D27" s="96" t="s">
        <v>26</v>
      </c>
      <c r="M27" s="319">
        <f>ROUND($M$25,2)</f>
        <v>0</v>
      </c>
      <c r="N27" s="267"/>
      <c r="O27" s="267"/>
      <c r="P27" s="267"/>
      <c r="R27" s="185"/>
    </row>
    <row r="28" spans="2:18" s="209" customFormat="1" ht="7.5" customHeight="1" x14ac:dyDescent="0.3">
      <c r="B28" s="184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R28" s="185"/>
    </row>
    <row r="29" spans="2:18" s="209" customFormat="1" ht="15" customHeight="1" x14ac:dyDescent="0.3">
      <c r="B29" s="184"/>
      <c r="D29" s="203" t="s">
        <v>27</v>
      </c>
      <c r="E29" s="203" t="s">
        <v>28</v>
      </c>
      <c r="F29" s="204">
        <v>0.21</v>
      </c>
      <c r="G29" s="97" t="s">
        <v>29</v>
      </c>
      <c r="H29" s="317">
        <f>M27</f>
        <v>0</v>
      </c>
      <c r="I29" s="267"/>
      <c r="J29" s="267"/>
      <c r="M29" s="317">
        <f>(H29)*$F$29</f>
        <v>0</v>
      </c>
      <c r="N29" s="267"/>
      <c r="O29" s="267"/>
      <c r="P29" s="267"/>
      <c r="R29" s="185"/>
    </row>
    <row r="30" spans="2:18" s="209" customFormat="1" ht="15" customHeight="1" x14ac:dyDescent="0.3">
      <c r="B30" s="184"/>
      <c r="E30" s="203" t="s">
        <v>30</v>
      </c>
      <c r="F30" s="204">
        <v>0.15</v>
      </c>
      <c r="G30" s="97" t="s">
        <v>29</v>
      </c>
      <c r="H30" s="317">
        <v>0</v>
      </c>
      <c r="I30" s="267"/>
      <c r="J30" s="267"/>
      <c r="M30" s="317">
        <v>0</v>
      </c>
      <c r="N30" s="267"/>
      <c r="O30" s="267"/>
      <c r="P30" s="267"/>
      <c r="R30" s="185"/>
    </row>
    <row r="31" spans="2:18" s="209" customFormat="1" ht="15" hidden="1" customHeight="1" x14ac:dyDescent="0.3">
      <c r="B31" s="184"/>
      <c r="E31" s="203" t="s">
        <v>31</v>
      </c>
      <c r="F31" s="204">
        <v>0.21</v>
      </c>
      <c r="G31" s="97" t="s">
        <v>29</v>
      </c>
      <c r="H31" s="317" t="e">
        <f>(SUM($BG$93:$BG$93)+SUM($BG$112:$BG$163))</f>
        <v>#REF!</v>
      </c>
      <c r="I31" s="267"/>
      <c r="J31" s="267"/>
      <c r="M31" s="317">
        <v>0</v>
      </c>
      <c r="N31" s="267"/>
      <c r="O31" s="267"/>
      <c r="P31" s="267"/>
      <c r="R31" s="185"/>
    </row>
    <row r="32" spans="2:18" s="209" customFormat="1" ht="15" hidden="1" customHeight="1" x14ac:dyDescent="0.3">
      <c r="B32" s="184"/>
      <c r="E32" s="203" t="s">
        <v>32</v>
      </c>
      <c r="F32" s="204">
        <v>0.15</v>
      </c>
      <c r="G32" s="97" t="s">
        <v>29</v>
      </c>
      <c r="H32" s="317" t="e">
        <f>(SUM($BH$93:$BH$93)+SUM($BH$112:$BH$163))</f>
        <v>#REF!</v>
      </c>
      <c r="I32" s="267"/>
      <c r="J32" s="267"/>
      <c r="M32" s="317">
        <v>0</v>
      </c>
      <c r="N32" s="267"/>
      <c r="O32" s="267"/>
      <c r="P32" s="267"/>
      <c r="R32" s="185"/>
    </row>
    <row r="33" spans="2:18" s="209" customFormat="1" ht="15" hidden="1" customHeight="1" x14ac:dyDescent="0.3">
      <c r="B33" s="184"/>
      <c r="E33" s="203" t="s">
        <v>33</v>
      </c>
      <c r="F33" s="204">
        <v>0</v>
      </c>
      <c r="G33" s="97" t="s">
        <v>29</v>
      </c>
      <c r="H33" s="317" t="e">
        <f>(SUM($BI$93:$BI$93)+SUM($BI$112:$BI$163))</f>
        <v>#REF!</v>
      </c>
      <c r="I33" s="267"/>
      <c r="J33" s="267"/>
      <c r="M33" s="317">
        <v>0</v>
      </c>
      <c r="N33" s="267"/>
      <c r="O33" s="267"/>
      <c r="P33" s="267"/>
      <c r="R33" s="185"/>
    </row>
    <row r="34" spans="2:18" s="209" customFormat="1" ht="7.5" customHeight="1" x14ac:dyDescent="0.3">
      <c r="B34" s="184"/>
      <c r="R34" s="185"/>
    </row>
    <row r="35" spans="2:18" s="209" customFormat="1" ht="26.25" customHeight="1" x14ac:dyDescent="0.3">
      <c r="B35" s="184"/>
      <c r="C35" s="210"/>
      <c r="D35" s="31" t="s">
        <v>34</v>
      </c>
      <c r="E35" s="205"/>
      <c r="F35" s="205"/>
      <c r="G35" s="98" t="s">
        <v>35</v>
      </c>
      <c r="H35" s="33" t="s">
        <v>36</v>
      </c>
      <c r="I35" s="205"/>
      <c r="J35" s="205"/>
      <c r="K35" s="205"/>
      <c r="L35" s="290">
        <f>ROUND(SUM($M$27:$M$33),2)</f>
        <v>0</v>
      </c>
      <c r="M35" s="274"/>
      <c r="N35" s="274"/>
      <c r="O35" s="274"/>
      <c r="P35" s="276"/>
      <c r="Q35" s="210"/>
      <c r="R35" s="185"/>
    </row>
    <row r="36" spans="2:18" s="209" customFormat="1" ht="15" customHeight="1" x14ac:dyDescent="0.3">
      <c r="B36" s="184"/>
      <c r="R36" s="185"/>
    </row>
    <row r="37" spans="2:18" s="209" customFormat="1" ht="15" customHeight="1" x14ac:dyDescent="0.3">
      <c r="B37" s="184"/>
      <c r="R37" s="185"/>
    </row>
    <row r="38" spans="2:18" ht="14.25" customHeight="1" x14ac:dyDescent="0.3">
      <c r="B38" s="11"/>
      <c r="R38" s="12"/>
    </row>
    <row r="39" spans="2:18" ht="14.25" customHeight="1" x14ac:dyDescent="0.3">
      <c r="B39" s="11"/>
      <c r="R39" s="12"/>
    </row>
    <row r="40" spans="2:18" ht="14.25" customHeight="1" x14ac:dyDescent="0.3">
      <c r="B40" s="11"/>
      <c r="R40" s="12"/>
    </row>
    <row r="41" spans="2:18" ht="14.25" customHeight="1" x14ac:dyDescent="0.3">
      <c r="B41" s="11"/>
      <c r="R41" s="12"/>
    </row>
    <row r="42" spans="2:18" ht="14.25" customHeight="1" x14ac:dyDescent="0.3">
      <c r="B42" s="11"/>
      <c r="R42" s="12"/>
    </row>
    <row r="43" spans="2:18" ht="14.25" customHeight="1" x14ac:dyDescent="0.3">
      <c r="B43" s="11"/>
      <c r="R43" s="12"/>
    </row>
    <row r="44" spans="2:18" ht="14.25" customHeight="1" x14ac:dyDescent="0.3">
      <c r="B44" s="11"/>
      <c r="R44" s="12"/>
    </row>
    <row r="45" spans="2:18" ht="14.25" customHeight="1" x14ac:dyDescent="0.3">
      <c r="B45" s="11"/>
      <c r="R45" s="12"/>
    </row>
    <row r="46" spans="2:18" ht="14.25" customHeight="1" x14ac:dyDescent="0.3">
      <c r="B46" s="11"/>
      <c r="R46" s="12"/>
    </row>
    <row r="47" spans="2:18" ht="14.25" customHeight="1" x14ac:dyDescent="0.3">
      <c r="B47" s="11"/>
      <c r="R47" s="12"/>
    </row>
    <row r="48" spans="2:18" ht="14.25" customHeight="1" x14ac:dyDescent="0.3">
      <c r="B48" s="11"/>
      <c r="R48" s="12"/>
    </row>
    <row r="49" spans="2:18" s="209" customFormat="1" ht="15.75" customHeight="1" x14ac:dyDescent="0.3">
      <c r="B49" s="184"/>
      <c r="D49" s="34" t="s">
        <v>37</v>
      </c>
      <c r="E49" s="35"/>
      <c r="F49" s="35"/>
      <c r="G49" s="35"/>
      <c r="H49" s="36"/>
      <c r="J49" s="34" t="s">
        <v>38</v>
      </c>
      <c r="K49" s="35"/>
      <c r="L49" s="35"/>
      <c r="M49" s="35"/>
      <c r="N49" s="35"/>
      <c r="O49" s="35"/>
      <c r="P49" s="36"/>
      <c r="R49" s="185"/>
    </row>
    <row r="50" spans="2:18" ht="14.25" customHeight="1" x14ac:dyDescent="0.3">
      <c r="B50" s="11"/>
      <c r="D50" s="37"/>
      <c r="H50" s="38"/>
      <c r="J50" s="37"/>
      <c r="P50" s="38"/>
      <c r="R50" s="12"/>
    </row>
    <row r="51" spans="2:18" ht="14.25" customHeight="1" x14ac:dyDescent="0.3">
      <c r="B51" s="11"/>
      <c r="D51" s="37"/>
      <c r="H51" s="38"/>
      <c r="J51" s="37"/>
      <c r="P51" s="38"/>
      <c r="R51" s="12"/>
    </row>
    <row r="52" spans="2:18" ht="14.25" customHeight="1" x14ac:dyDescent="0.3">
      <c r="B52" s="11"/>
      <c r="D52" s="37"/>
      <c r="H52" s="38"/>
      <c r="J52" s="37"/>
      <c r="P52" s="38"/>
      <c r="R52" s="12"/>
    </row>
    <row r="53" spans="2:18" ht="14.25" customHeight="1" x14ac:dyDescent="0.3">
      <c r="B53" s="11"/>
      <c r="D53" s="37"/>
      <c r="H53" s="38"/>
      <c r="J53" s="37"/>
      <c r="P53" s="38"/>
      <c r="R53" s="12"/>
    </row>
    <row r="54" spans="2:18" ht="14.25" customHeight="1" x14ac:dyDescent="0.3">
      <c r="B54" s="11"/>
      <c r="D54" s="37"/>
      <c r="H54" s="38"/>
      <c r="J54" s="37"/>
      <c r="P54" s="38"/>
      <c r="R54" s="12"/>
    </row>
    <row r="55" spans="2:18" ht="14.25" customHeight="1" x14ac:dyDescent="0.3">
      <c r="B55" s="11"/>
      <c r="D55" s="37"/>
      <c r="H55" s="38"/>
      <c r="J55" s="37"/>
      <c r="P55" s="38"/>
      <c r="R55" s="12"/>
    </row>
    <row r="56" spans="2:18" ht="14.25" customHeight="1" x14ac:dyDescent="0.3">
      <c r="B56" s="11"/>
      <c r="D56" s="37"/>
      <c r="H56" s="38"/>
      <c r="J56" s="37"/>
      <c r="P56" s="38"/>
      <c r="R56" s="12"/>
    </row>
    <row r="57" spans="2:18" ht="14.25" customHeight="1" x14ac:dyDescent="0.3">
      <c r="B57" s="11"/>
      <c r="D57" s="37"/>
      <c r="H57" s="38"/>
      <c r="J57" s="37"/>
      <c r="P57" s="38"/>
      <c r="R57" s="12"/>
    </row>
    <row r="58" spans="2:18" s="209" customFormat="1" ht="15.75" customHeight="1" x14ac:dyDescent="0.3">
      <c r="B58" s="184"/>
      <c r="D58" s="39" t="s">
        <v>39</v>
      </c>
      <c r="E58" s="40"/>
      <c r="F58" s="40"/>
      <c r="G58" s="41" t="s">
        <v>40</v>
      </c>
      <c r="H58" s="42"/>
      <c r="J58" s="39" t="s">
        <v>39</v>
      </c>
      <c r="K58" s="40"/>
      <c r="L58" s="40"/>
      <c r="M58" s="40"/>
      <c r="N58" s="41" t="s">
        <v>40</v>
      </c>
      <c r="O58" s="40"/>
      <c r="P58" s="42"/>
      <c r="R58" s="185"/>
    </row>
    <row r="59" spans="2:18" ht="14.25" customHeight="1" x14ac:dyDescent="0.3">
      <c r="B59" s="11"/>
      <c r="R59" s="12"/>
    </row>
    <row r="60" spans="2:18" s="209" customFormat="1" ht="15.75" customHeight="1" x14ac:dyDescent="0.3">
      <c r="B60" s="184"/>
      <c r="D60" s="34" t="s">
        <v>41</v>
      </c>
      <c r="E60" s="35"/>
      <c r="F60" s="35"/>
      <c r="G60" s="35"/>
      <c r="H60" s="36"/>
      <c r="J60" s="34" t="s">
        <v>42</v>
      </c>
      <c r="K60" s="35"/>
      <c r="L60" s="35"/>
      <c r="M60" s="35"/>
      <c r="N60" s="35"/>
      <c r="O60" s="35"/>
      <c r="P60" s="36"/>
      <c r="R60" s="185"/>
    </row>
    <row r="61" spans="2:18" ht="14.25" customHeight="1" x14ac:dyDescent="0.3">
      <c r="B61" s="11"/>
      <c r="D61" s="37"/>
      <c r="H61" s="38"/>
      <c r="J61" s="37"/>
      <c r="P61" s="38"/>
      <c r="R61" s="12"/>
    </row>
    <row r="62" spans="2:18" ht="14.25" customHeight="1" x14ac:dyDescent="0.3">
      <c r="B62" s="11"/>
      <c r="D62" s="37"/>
      <c r="H62" s="38"/>
      <c r="J62" s="37"/>
      <c r="P62" s="38"/>
      <c r="R62" s="12"/>
    </row>
    <row r="63" spans="2:18" ht="14.25" customHeight="1" x14ac:dyDescent="0.3">
      <c r="B63" s="11"/>
      <c r="D63" s="37"/>
      <c r="H63" s="38"/>
      <c r="J63" s="37"/>
      <c r="P63" s="38"/>
      <c r="R63" s="12"/>
    </row>
    <row r="64" spans="2:18" ht="14.25" customHeight="1" x14ac:dyDescent="0.3">
      <c r="B64" s="11"/>
      <c r="D64" s="37"/>
      <c r="H64" s="38"/>
      <c r="J64" s="37"/>
      <c r="P64" s="38"/>
      <c r="R64" s="12"/>
    </row>
    <row r="65" spans="2:18" ht="14.25" customHeight="1" x14ac:dyDescent="0.3">
      <c r="B65" s="11"/>
      <c r="D65" s="37"/>
      <c r="H65" s="38"/>
      <c r="J65" s="37"/>
      <c r="P65" s="38"/>
      <c r="R65" s="12"/>
    </row>
    <row r="66" spans="2:18" ht="14.25" customHeight="1" x14ac:dyDescent="0.3">
      <c r="B66" s="11"/>
      <c r="D66" s="37"/>
      <c r="H66" s="38"/>
      <c r="J66" s="37"/>
      <c r="P66" s="38"/>
      <c r="R66" s="12"/>
    </row>
    <row r="67" spans="2:18" ht="14.25" customHeight="1" x14ac:dyDescent="0.3">
      <c r="B67" s="11"/>
      <c r="D67" s="37"/>
      <c r="H67" s="38"/>
      <c r="J67" s="37"/>
      <c r="P67" s="38"/>
      <c r="R67" s="12"/>
    </row>
    <row r="68" spans="2:18" ht="14.25" customHeight="1" x14ac:dyDescent="0.3">
      <c r="B68" s="11"/>
      <c r="D68" s="37"/>
      <c r="H68" s="38"/>
      <c r="J68" s="37"/>
      <c r="P68" s="38"/>
      <c r="R68" s="12"/>
    </row>
    <row r="69" spans="2:18" s="209" customFormat="1" ht="15.75" customHeight="1" x14ac:dyDescent="0.3">
      <c r="B69" s="184"/>
      <c r="D69" s="39" t="s">
        <v>39</v>
      </c>
      <c r="E69" s="40"/>
      <c r="F69" s="40"/>
      <c r="G69" s="41" t="s">
        <v>40</v>
      </c>
      <c r="H69" s="42"/>
      <c r="J69" s="39" t="s">
        <v>39</v>
      </c>
      <c r="K69" s="40"/>
      <c r="L69" s="40"/>
      <c r="M69" s="40"/>
      <c r="N69" s="41" t="s">
        <v>40</v>
      </c>
      <c r="O69" s="40"/>
      <c r="P69" s="42"/>
      <c r="R69" s="185"/>
    </row>
    <row r="70" spans="2:18" s="209" customFormat="1" ht="15" customHeight="1" x14ac:dyDescent="0.3">
      <c r="B70" s="43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5"/>
    </row>
    <row r="74" spans="2:18" s="209" customFormat="1" ht="7.5" customHeight="1" x14ac:dyDescent="0.3">
      <c r="B74" s="46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8"/>
    </row>
    <row r="75" spans="2:18" s="209" customFormat="1" ht="37.5" customHeight="1" x14ac:dyDescent="0.3">
      <c r="B75" s="184"/>
      <c r="C75" s="291" t="s">
        <v>85</v>
      </c>
      <c r="D75" s="267"/>
      <c r="E75" s="267"/>
      <c r="F75" s="267"/>
      <c r="G75" s="267"/>
      <c r="H75" s="267"/>
      <c r="I75" s="267"/>
      <c r="J75" s="267"/>
      <c r="K75" s="267"/>
      <c r="L75" s="267"/>
      <c r="M75" s="267"/>
      <c r="N75" s="267"/>
      <c r="O75" s="267"/>
      <c r="P75" s="267"/>
      <c r="Q75" s="267"/>
      <c r="R75" s="185"/>
    </row>
    <row r="76" spans="2:18" s="209" customFormat="1" ht="7.5" customHeight="1" x14ac:dyDescent="0.3">
      <c r="B76" s="184"/>
      <c r="R76" s="185"/>
    </row>
    <row r="77" spans="2:18" s="209" customFormat="1" ht="30.75" customHeight="1" x14ac:dyDescent="0.3">
      <c r="B77" s="184"/>
      <c r="C77" s="18" t="s">
        <v>12</v>
      </c>
      <c r="F77" s="321" t="str">
        <f>$F$6</f>
        <v>Instalace FVE pro vlastní spotřebu elektřiny ve společnosti ČEPRO, a.s. v areálu Hněvice</v>
      </c>
      <c r="G77" s="267"/>
      <c r="H77" s="267"/>
      <c r="I77" s="267"/>
      <c r="J77" s="267"/>
      <c r="K77" s="267"/>
      <c r="L77" s="267"/>
      <c r="M77" s="267"/>
      <c r="N77" s="267"/>
      <c r="O77" s="267"/>
      <c r="P77" s="267"/>
      <c r="R77" s="185"/>
    </row>
    <row r="78" spans="2:18" ht="30.75" customHeight="1" x14ac:dyDescent="0.3">
      <c r="B78" s="11"/>
      <c r="C78" s="18" t="s">
        <v>82</v>
      </c>
      <c r="F78" s="321" t="str">
        <f>F7</f>
        <v>SO 10 - Instalace FVE 10 o výkonu 21,76 kWp na střeše budovy "803 - Sklad"</v>
      </c>
      <c r="G78" s="270"/>
      <c r="H78" s="270"/>
      <c r="I78" s="270"/>
      <c r="J78" s="270"/>
      <c r="K78" s="270"/>
      <c r="L78" s="270"/>
      <c r="M78" s="270"/>
      <c r="N78" s="270"/>
      <c r="O78" s="270"/>
      <c r="P78" s="270"/>
      <c r="R78" s="12"/>
    </row>
    <row r="79" spans="2:18" s="209" customFormat="1" ht="37.5" customHeight="1" x14ac:dyDescent="0.3">
      <c r="B79" s="184"/>
      <c r="C79" s="51" t="s">
        <v>83</v>
      </c>
      <c r="F79" s="292" t="str">
        <f>F8</f>
        <v>SO 10 - Instalace FVE 10 o výkonu 21,76 kWp na střeše budovy "803 - Sklad"</v>
      </c>
      <c r="G79" s="267"/>
      <c r="H79" s="267"/>
      <c r="I79" s="267"/>
      <c r="J79" s="267"/>
      <c r="K79" s="267"/>
      <c r="L79" s="267"/>
      <c r="M79" s="267"/>
      <c r="N79" s="267"/>
      <c r="O79" s="267"/>
      <c r="P79" s="267"/>
      <c r="R79" s="185"/>
    </row>
    <row r="80" spans="2:18" s="209" customFormat="1" ht="7.5" customHeight="1" x14ac:dyDescent="0.3">
      <c r="B80" s="184"/>
      <c r="R80" s="185"/>
    </row>
    <row r="81" spans="2:47" s="209" customFormat="1" ht="18.75" customHeight="1" x14ac:dyDescent="0.3">
      <c r="B81" s="184"/>
      <c r="C81" s="18" t="s">
        <v>15</v>
      </c>
      <c r="F81" s="208" t="str">
        <f>$F$10</f>
        <v>Areál skladu ČEPRO, a.s. - Hněvice 62, 411 08 Štětí, Hněvice</v>
      </c>
      <c r="L81" s="18" t="s">
        <v>16</v>
      </c>
      <c r="M81" s="355">
        <f>IF($O$10="","",$O$10)</f>
        <v>44105</v>
      </c>
      <c r="N81" s="267"/>
      <c r="O81" s="267"/>
      <c r="P81" s="267"/>
      <c r="R81" s="185"/>
    </row>
    <row r="82" spans="2:47" s="209" customFormat="1" ht="7.5" customHeight="1" x14ac:dyDescent="0.3">
      <c r="B82" s="184"/>
      <c r="R82" s="185"/>
    </row>
    <row r="83" spans="2:47" s="209" customFormat="1" ht="15.75" customHeight="1" x14ac:dyDescent="0.3">
      <c r="B83" s="184"/>
      <c r="C83" s="18" t="s">
        <v>17</v>
      </c>
      <c r="F83" s="208" t="str">
        <f>$E$13</f>
        <v>ČEPRO, a.s., Dělnická 213/12, Holešovice, 170 00 Praha 7</v>
      </c>
      <c r="L83" s="18" t="s">
        <v>22</v>
      </c>
      <c r="M83" s="287" t="str">
        <f>$E$19</f>
        <v>YOUNG4ENERGY s.r.o.</v>
      </c>
      <c r="N83" s="267"/>
      <c r="O83" s="267"/>
      <c r="P83" s="267"/>
      <c r="Q83" s="267"/>
      <c r="R83" s="185"/>
    </row>
    <row r="84" spans="2:47" s="209" customFormat="1" ht="15" customHeight="1" x14ac:dyDescent="0.3">
      <c r="B84" s="184"/>
      <c r="C84" s="18" t="s">
        <v>20</v>
      </c>
      <c r="F84" s="208" t="str">
        <f>IF($E$16="","",$E$16)</f>
        <v>Vyplň údaj</v>
      </c>
      <c r="L84" s="18" t="s">
        <v>23</v>
      </c>
      <c r="M84" s="287" t="str">
        <f>$E$22</f>
        <v>YOUNG4ENERGY s.r.o.</v>
      </c>
      <c r="N84" s="267"/>
      <c r="O84" s="267"/>
      <c r="P84" s="267"/>
      <c r="Q84" s="267"/>
      <c r="R84" s="185"/>
    </row>
    <row r="85" spans="2:47" s="209" customFormat="1" ht="11.25" customHeight="1" x14ac:dyDescent="0.3">
      <c r="B85" s="184"/>
      <c r="R85" s="185"/>
    </row>
    <row r="86" spans="2:47" s="209" customFormat="1" ht="30" customHeight="1" x14ac:dyDescent="0.3">
      <c r="B86" s="184"/>
      <c r="C86" s="330" t="s">
        <v>86</v>
      </c>
      <c r="D86" s="257"/>
      <c r="E86" s="257"/>
      <c r="F86" s="257"/>
      <c r="G86" s="257"/>
      <c r="H86" s="210"/>
      <c r="I86" s="210"/>
      <c r="J86" s="210"/>
      <c r="K86" s="210"/>
      <c r="L86" s="210"/>
      <c r="M86" s="210"/>
      <c r="N86" s="330" t="s">
        <v>87</v>
      </c>
      <c r="O86" s="267"/>
      <c r="P86" s="267"/>
      <c r="Q86" s="267"/>
      <c r="R86" s="185"/>
    </row>
    <row r="87" spans="2:47" s="209" customFormat="1" ht="11.25" customHeight="1" x14ac:dyDescent="0.3">
      <c r="B87" s="184"/>
      <c r="R87" s="185"/>
    </row>
    <row r="88" spans="2:47" s="209" customFormat="1" ht="30" customHeight="1" x14ac:dyDescent="0.3">
      <c r="B88" s="184"/>
      <c r="C88" s="206" t="s">
        <v>88</v>
      </c>
      <c r="N88" s="271">
        <f>ROUND($N$112,2)</f>
        <v>0</v>
      </c>
      <c r="O88" s="267"/>
      <c r="P88" s="267"/>
      <c r="Q88" s="267"/>
      <c r="R88" s="185"/>
      <c r="AU88" s="209" t="s">
        <v>89</v>
      </c>
    </row>
    <row r="89" spans="2:47" s="64" customFormat="1" ht="25.5" customHeight="1" x14ac:dyDescent="0.35">
      <c r="B89" s="99"/>
      <c r="D89" s="113" t="str">
        <f>D113</f>
        <v>Instalace FVE 10</v>
      </c>
      <c r="N89" s="326">
        <f>ROUND($N$113,2)</f>
        <v>0</v>
      </c>
      <c r="O89" s="327"/>
      <c r="P89" s="327"/>
      <c r="Q89" s="327"/>
      <c r="R89" s="100"/>
    </row>
    <row r="90" spans="2:47" s="76" customFormat="1" ht="21" customHeight="1" x14ac:dyDescent="0.35">
      <c r="B90" s="101"/>
      <c r="D90" s="113" t="s">
        <v>127</v>
      </c>
      <c r="E90" s="64"/>
      <c r="F90" s="64"/>
      <c r="G90" s="64"/>
      <c r="H90" s="64"/>
      <c r="I90" s="64"/>
      <c r="J90" s="64"/>
      <c r="K90" s="64"/>
      <c r="L90" s="64"/>
      <c r="M90" s="64"/>
      <c r="N90" s="326">
        <f>ROUND($N$123,2)</f>
        <v>0</v>
      </c>
      <c r="O90" s="327"/>
      <c r="P90" s="327"/>
      <c r="Q90" s="327"/>
      <c r="R90" s="102"/>
    </row>
    <row r="91" spans="2:47" s="76" customFormat="1" ht="21" customHeight="1" x14ac:dyDescent="0.35">
      <c r="B91" s="101"/>
      <c r="D91" s="113" t="str">
        <f>D146</f>
        <v>Ostatní materiál</v>
      </c>
      <c r="E91" s="64"/>
      <c r="F91" s="64"/>
      <c r="G91" s="64"/>
      <c r="H91" s="64"/>
      <c r="I91" s="64"/>
      <c r="J91" s="64"/>
      <c r="K91" s="64"/>
      <c r="L91" s="64"/>
      <c r="M91" s="64"/>
      <c r="N91" s="326">
        <f>ROUND($N$146,2)</f>
        <v>0</v>
      </c>
      <c r="O91" s="327"/>
      <c r="P91" s="327"/>
      <c r="Q91" s="327"/>
      <c r="R91" s="102"/>
    </row>
    <row r="92" spans="2:47" s="76" customFormat="1" ht="21" customHeight="1" x14ac:dyDescent="0.35">
      <c r="B92" s="101"/>
      <c r="D92" s="113" t="s">
        <v>430</v>
      </c>
      <c r="E92" s="64"/>
      <c r="F92" s="64"/>
      <c r="G92" s="64"/>
      <c r="H92" s="64"/>
      <c r="I92" s="64"/>
      <c r="J92" s="64"/>
      <c r="K92" s="64"/>
      <c r="L92" s="64"/>
      <c r="M92" s="64"/>
      <c r="N92" s="326">
        <f>ROUND($N$165,2)</f>
        <v>0</v>
      </c>
      <c r="O92" s="327"/>
      <c r="P92" s="327"/>
      <c r="Q92" s="327"/>
      <c r="R92" s="102"/>
    </row>
    <row r="93" spans="2:47" s="209" customFormat="1" ht="14.25" customHeight="1" x14ac:dyDescent="0.3">
      <c r="B93" s="184"/>
      <c r="R93" s="185"/>
    </row>
    <row r="94" spans="2:47" s="209" customFormat="1" ht="30" customHeight="1" x14ac:dyDescent="0.3">
      <c r="B94" s="184"/>
      <c r="C94" s="94" t="s">
        <v>142</v>
      </c>
      <c r="D94" s="210"/>
      <c r="E94" s="210"/>
      <c r="F94" s="210"/>
      <c r="G94" s="210"/>
      <c r="H94" s="210"/>
      <c r="I94" s="210"/>
      <c r="J94" s="210"/>
      <c r="K94" s="210"/>
      <c r="L94" s="256">
        <f>ROUND(SUM($N$89:$Q$92),2)</f>
        <v>0</v>
      </c>
      <c r="M94" s="257"/>
      <c r="N94" s="257"/>
      <c r="O94" s="257"/>
      <c r="P94" s="257"/>
      <c r="Q94" s="257"/>
      <c r="R94" s="185"/>
    </row>
    <row r="95" spans="2:47" s="209" customFormat="1" ht="7.5" customHeight="1" x14ac:dyDescent="0.3">
      <c r="B95" s="43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5"/>
    </row>
    <row r="99" spans="2:63" s="209" customFormat="1" ht="7.5" customHeight="1" x14ac:dyDescent="0.3">
      <c r="B99" s="46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8"/>
    </row>
    <row r="100" spans="2:63" s="209" customFormat="1" ht="37.5" customHeight="1" x14ac:dyDescent="0.3">
      <c r="B100" s="184"/>
      <c r="C100" s="291" t="s">
        <v>90</v>
      </c>
      <c r="D100" s="267"/>
      <c r="E100" s="267"/>
      <c r="F100" s="267"/>
      <c r="G100" s="267"/>
      <c r="H100" s="267"/>
      <c r="I100" s="267"/>
      <c r="J100" s="267"/>
      <c r="K100" s="267"/>
      <c r="L100" s="267"/>
      <c r="M100" s="267"/>
      <c r="N100" s="267"/>
      <c r="O100" s="267"/>
      <c r="P100" s="267"/>
      <c r="Q100" s="267"/>
      <c r="R100" s="185"/>
    </row>
    <row r="101" spans="2:63" s="209" customFormat="1" ht="7.5" customHeight="1" x14ac:dyDescent="0.3">
      <c r="B101" s="184"/>
      <c r="R101" s="185"/>
    </row>
    <row r="102" spans="2:63" s="209" customFormat="1" ht="30.75" customHeight="1" x14ac:dyDescent="0.3">
      <c r="B102" s="184"/>
      <c r="C102" s="18" t="s">
        <v>12</v>
      </c>
      <c r="F102" s="321" t="str">
        <f>$F$6</f>
        <v>Instalace FVE pro vlastní spotřebu elektřiny ve společnosti ČEPRO, a.s. v areálu Hněvice</v>
      </c>
      <c r="G102" s="267"/>
      <c r="H102" s="267"/>
      <c r="I102" s="267"/>
      <c r="J102" s="267"/>
      <c r="K102" s="267"/>
      <c r="L102" s="267"/>
      <c r="M102" s="267"/>
      <c r="N102" s="267"/>
      <c r="O102" s="267"/>
      <c r="P102" s="267"/>
      <c r="R102" s="185"/>
    </row>
    <row r="103" spans="2:63" ht="30.75" customHeight="1" x14ac:dyDescent="0.3">
      <c r="B103" s="11"/>
      <c r="C103" s="18" t="s">
        <v>82</v>
      </c>
      <c r="F103" s="321" t="str">
        <f>F7</f>
        <v>SO 10 - Instalace FVE 10 o výkonu 21,76 kWp na střeše budovy "803 - Sklad"</v>
      </c>
      <c r="G103" s="270"/>
      <c r="H103" s="270"/>
      <c r="I103" s="270"/>
      <c r="J103" s="270"/>
      <c r="K103" s="270"/>
      <c r="L103" s="270"/>
      <c r="M103" s="270"/>
      <c r="N103" s="270"/>
      <c r="O103" s="270"/>
      <c r="P103" s="270"/>
      <c r="R103" s="12"/>
    </row>
    <row r="104" spans="2:63" s="209" customFormat="1" ht="37.5" customHeight="1" x14ac:dyDescent="0.3">
      <c r="B104" s="184"/>
      <c r="C104" s="51" t="s">
        <v>83</v>
      </c>
      <c r="F104" s="292" t="str">
        <f>F8</f>
        <v>SO 10 - Instalace FVE 10 o výkonu 21,76 kWp na střeše budovy "803 - Sklad"</v>
      </c>
      <c r="G104" s="267"/>
      <c r="H104" s="267"/>
      <c r="I104" s="267"/>
      <c r="J104" s="267"/>
      <c r="K104" s="267"/>
      <c r="L104" s="267"/>
      <c r="M104" s="267"/>
      <c r="N104" s="267"/>
      <c r="O104" s="267"/>
      <c r="P104" s="267"/>
      <c r="R104" s="185"/>
    </row>
    <row r="105" spans="2:63" s="209" customFormat="1" ht="7.5" customHeight="1" x14ac:dyDescent="0.3">
      <c r="B105" s="184"/>
      <c r="R105" s="185"/>
    </row>
    <row r="106" spans="2:63" s="209" customFormat="1" ht="18.75" customHeight="1" x14ac:dyDescent="0.3">
      <c r="B106" s="184"/>
      <c r="C106" s="18" t="s">
        <v>15</v>
      </c>
      <c r="F106" s="208" t="str">
        <f>$F$10</f>
        <v>Areál skladu ČEPRO, a.s. - Hněvice 62, 411 08 Štětí, Hněvice</v>
      </c>
      <c r="L106" s="18" t="s">
        <v>16</v>
      </c>
      <c r="M106" s="293">
        <f>IF($O$10="","",$O$10)</f>
        <v>44105</v>
      </c>
      <c r="N106" s="267"/>
      <c r="O106" s="267"/>
      <c r="P106" s="267"/>
      <c r="R106" s="185"/>
    </row>
    <row r="107" spans="2:63" s="209" customFormat="1" ht="7.5" customHeight="1" x14ac:dyDescent="0.3">
      <c r="B107" s="184"/>
      <c r="R107" s="185"/>
    </row>
    <row r="108" spans="2:63" s="209" customFormat="1" ht="15.75" customHeight="1" x14ac:dyDescent="0.3">
      <c r="B108" s="184"/>
      <c r="C108" s="18" t="s">
        <v>17</v>
      </c>
      <c r="F108" s="208" t="str">
        <f>$E$13</f>
        <v>ČEPRO, a.s., Dělnická 213/12, Holešovice, 170 00 Praha 7</v>
      </c>
      <c r="L108" s="18" t="s">
        <v>22</v>
      </c>
      <c r="M108" s="287" t="str">
        <f>$E$19</f>
        <v>YOUNG4ENERGY s.r.o.</v>
      </c>
      <c r="N108" s="267"/>
      <c r="O108" s="267"/>
      <c r="P108" s="267"/>
      <c r="Q108" s="267"/>
      <c r="R108" s="185"/>
    </row>
    <row r="109" spans="2:63" s="209" customFormat="1" ht="15" customHeight="1" x14ac:dyDescent="0.3">
      <c r="B109" s="184"/>
      <c r="C109" s="18" t="s">
        <v>20</v>
      </c>
      <c r="F109" s="208" t="str">
        <f>IF($E$16="","",$E$16)</f>
        <v>Vyplň údaj</v>
      </c>
      <c r="L109" s="18" t="s">
        <v>23</v>
      </c>
      <c r="M109" s="287" t="str">
        <f>$E$22</f>
        <v>YOUNG4ENERGY s.r.o.</v>
      </c>
      <c r="N109" s="267"/>
      <c r="O109" s="267"/>
      <c r="P109" s="267"/>
      <c r="Q109" s="267"/>
      <c r="R109" s="185"/>
    </row>
    <row r="110" spans="2:63" s="209" customFormat="1" ht="11.25" customHeight="1" x14ac:dyDescent="0.3">
      <c r="B110" s="184"/>
      <c r="R110" s="185"/>
    </row>
    <row r="111" spans="2:63" s="107" customFormat="1" ht="30" customHeight="1" x14ac:dyDescent="0.3">
      <c r="B111" s="103"/>
      <c r="C111" s="104" t="s">
        <v>91</v>
      </c>
      <c r="D111" s="213" t="s">
        <v>92</v>
      </c>
      <c r="E111" s="213" t="s">
        <v>45</v>
      </c>
      <c r="F111" s="323" t="s">
        <v>93</v>
      </c>
      <c r="G111" s="324"/>
      <c r="H111" s="324"/>
      <c r="I111" s="324"/>
      <c r="J111" s="213" t="s">
        <v>94</v>
      </c>
      <c r="K111" s="213" t="s">
        <v>95</v>
      </c>
      <c r="L111" s="323" t="s">
        <v>96</v>
      </c>
      <c r="M111" s="324"/>
      <c r="N111" s="323" t="s">
        <v>97</v>
      </c>
      <c r="O111" s="324"/>
      <c r="P111" s="324"/>
      <c r="Q111" s="325"/>
      <c r="R111" s="106"/>
      <c r="T111" s="55" t="s">
        <v>98</v>
      </c>
      <c r="U111" s="56" t="s">
        <v>27</v>
      </c>
      <c r="V111" s="56" t="s">
        <v>99</v>
      </c>
      <c r="W111" s="56" t="s">
        <v>100</v>
      </c>
      <c r="X111" s="56" t="s">
        <v>101</v>
      </c>
      <c r="Y111" s="56" t="s">
        <v>102</v>
      </c>
      <c r="Z111" s="56" t="s">
        <v>103</v>
      </c>
      <c r="AA111" s="57" t="s">
        <v>104</v>
      </c>
    </row>
    <row r="112" spans="2:63" s="209" customFormat="1" ht="30" customHeight="1" x14ac:dyDescent="0.3">
      <c r="B112" s="184"/>
      <c r="C112" s="206" t="s">
        <v>84</v>
      </c>
      <c r="N112" s="271">
        <f>N113+N146+N123+N165</f>
        <v>0</v>
      </c>
      <c r="O112" s="267"/>
      <c r="P112" s="267"/>
      <c r="Q112" s="267"/>
      <c r="R112" s="185"/>
      <c r="T112" s="58"/>
      <c r="U112" s="35"/>
      <c r="V112" s="35"/>
      <c r="W112" s="108" t="e">
        <f>$W$113+#REF!+#REF!</f>
        <v>#REF!</v>
      </c>
      <c r="X112" s="35"/>
      <c r="Y112" s="108" t="e">
        <f>$Y$113+#REF!+#REF!</f>
        <v>#REF!</v>
      </c>
      <c r="Z112" s="35"/>
      <c r="AA112" s="109" t="e">
        <f>$AA$113+#REF!+#REF!</f>
        <v>#REF!</v>
      </c>
      <c r="AT112" s="209" t="s">
        <v>62</v>
      </c>
      <c r="AU112" s="209" t="s">
        <v>89</v>
      </c>
      <c r="BK112" s="110" t="e">
        <f>$BK$113+#REF!+#REF!</f>
        <v>#REF!</v>
      </c>
    </row>
    <row r="113" spans="2:64" s="141" customFormat="1" ht="24.95" customHeight="1" x14ac:dyDescent="0.35">
      <c r="B113" s="140"/>
      <c r="D113" s="113" t="s">
        <v>448</v>
      </c>
      <c r="E113" s="113"/>
      <c r="F113" s="113"/>
      <c r="G113" s="113"/>
      <c r="H113" s="113"/>
      <c r="I113" s="113"/>
      <c r="J113" s="113"/>
      <c r="K113" s="113"/>
      <c r="L113" s="113"/>
      <c r="M113" s="113"/>
      <c r="N113" s="305">
        <f>N114</f>
        <v>0</v>
      </c>
      <c r="O113" s="302"/>
      <c r="P113" s="302"/>
      <c r="Q113" s="302"/>
      <c r="R113" s="142"/>
      <c r="T113" s="143"/>
      <c r="W113" s="144" t="e">
        <f>$W$114+#REF!+$W$124+#REF!+#REF!+#REF!</f>
        <v>#REF!</v>
      </c>
      <c r="Y113" s="144" t="e">
        <f>$Y$114+#REF!+$Y$124+#REF!+#REF!+#REF!</f>
        <v>#REF!</v>
      </c>
      <c r="AA113" s="145" t="e">
        <f>$AA$114+#REF!+$AA$124+#REF!+#REF!+#REF!</f>
        <v>#REF!</v>
      </c>
      <c r="AR113" s="212" t="s">
        <v>70</v>
      </c>
      <c r="AT113" s="212" t="s">
        <v>62</v>
      </c>
      <c r="AU113" s="212" t="s">
        <v>63</v>
      </c>
      <c r="AY113" s="212" t="s">
        <v>105</v>
      </c>
      <c r="BK113" s="146" t="e">
        <f>$BK$114+#REF!+$BK$124+#REF!+#REF!+#REF!</f>
        <v>#REF!</v>
      </c>
    </row>
    <row r="114" spans="2:64" s="141" customFormat="1" ht="20.100000000000001" customHeight="1" x14ac:dyDescent="0.3">
      <c r="B114" s="140"/>
      <c r="D114" s="138" t="s">
        <v>166</v>
      </c>
      <c r="E114" s="138"/>
      <c r="F114" s="138"/>
      <c r="G114" s="138"/>
      <c r="H114" s="138"/>
      <c r="I114" s="138"/>
      <c r="J114" s="138"/>
      <c r="K114" s="138"/>
      <c r="L114" s="138"/>
      <c r="M114" s="138"/>
      <c r="N114" s="301">
        <f>SUM(N115:Q122)</f>
        <v>0</v>
      </c>
      <c r="O114" s="302"/>
      <c r="P114" s="302"/>
      <c r="Q114" s="302"/>
      <c r="R114" s="142"/>
      <c r="T114" s="143"/>
      <c r="W114" s="144" t="e">
        <f>SUM($W$115:$W$122)</f>
        <v>#REF!</v>
      </c>
      <c r="Y114" s="144" t="e">
        <f>SUM($Y$115:$Y$122)</f>
        <v>#REF!</v>
      </c>
      <c r="AA114" s="145" t="e">
        <f>SUM($AA$115:$AA$122)</f>
        <v>#REF!</v>
      </c>
      <c r="AR114" s="212" t="s">
        <v>70</v>
      </c>
      <c r="AT114" s="212" t="s">
        <v>62</v>
      </c>
      <c r="AU114" s="212" t="s">
        <v>68</v>
      </c>
      <c r="AY114" s="212" t="s">
        <v>105</v>
      </c>
      <c r="BK114" s="146" t="e">
        <f>SUM($BK$115:$BK$122)</f>
        <v>#REF!</v>
      </c>
    </row>
    <row r="115" spans="2:64" s="209" customFormat="1" ht="20.100000000000001" customHeight="1" x14ac:dyDescent="0.3">
      <c r="B115" s="184"/>
      <c r="C115" s="188">
        <v>1</v>
      </c>
      <c r="D115" s="193"/>
      <c r="E115" s="199"/>
      <c r="F115" s="310" t="s">
        <v>120</v>
      </c>
      <c r="G115" s="311" t="s">
        <v>120</v>
      </c>
      <c r="H115" s="311" t="s">
        <v>120</v>
      </c>
      <c r="I115" s="312" t="s">
        <v>120</v>
      </c>
      <c r="J115" s="122" t="s">
        <v>112</v>
      </c>
      <c r="K115" s="189">
        <v>64</v>
      </c>
      <c r="L115" s="315">
        <v>0</v>
      </c>
      <c r="M115" s="316"/>
      <c r="N115" s="303">
        <f>ROUND(K115*L115,2)</f>
        <v>0</v>
      </c>
      <c r="O115" s="304"/>
      <c r="P115" s="304"/>
      <c r="Q115" s="304"/>
      <c r="R115" s="185"/>
      <c r="T115" s="124"/>
      <c r="U115" s="186" t="s">
        <v>28</v>
      </c>
      <c r="V115" s="190">
        <v>0.497</v>
      </c>
      <c r="W115" s="190">
        <f>$V$115*$K$115</f>
        <v>31.808</v>
      </c>
      <c r="X115" s="190">
        <v>3.4000000000000002E-4</v>
      </c>
      <c r="Y115" s="190">
        <f>$X$115*$K$115</f>
        <v>2.1760000000000002E-2</v>
      </c>
      <c r="Z115" s="190">
        <v>0</v>
      </c>
      <c r="AA115" s="126">
        <f>$Z$115*$K$115</f>
        <v>0</v>
      </c>
      <c r="AR115" s="209" t="s">
        <v>68</v>
      </c>
      <c r="AT115" s="209" t="s">
        <v>106</v>
      </c>
      <c r="AU115" s="209" t="s">
        <v>70</v>
      </c>
      <c r="AY115" s="209" t="s">
        <v>105</v>
      </c>
      <c r="BE115" s="187">
        <f>IF($U$115="základní",$N$115,0)</f>
        <v>0</v>
      </c>
      <c r="BF115" s="187">
        <f>IF($U$115="snížená",$N$115,0)</f>
        <v>0</v>
      </c>
      <c r="BG115" s="187">
        <f>IF($U$115="zákl. přenesená",$N$115,0)</f>
        <v>0</v>
      </c>
      <c r="BH115" s="187">
        <f>IF($U$115="sníž. přenesená",$N$115,0)</f>
        <v>0</v>
      </c>
      <c r="BI115" s="187">
        <f>IF($U$115="nulová",$N$115,0)</f>
        <v>0</v>
      </c>
      <c r="BJ115" s="209" t="s">
        <v>68</v>
      </c>
      <c r="BK115" s="187">
        <f>ROUND($L$115*$K$115,2)</f>
        <v>0</v>
      </c>
      <c r="BL115" s="209" t="s">
        <v>68</v>
      </c>
    </row>
    <row r="116" spans="2:64" s="209" customFormat="1" ht="45" customHeight="1" x14ac:dyDescent="0.3">
      <c r="B116" s="184"/>
      <c r="C116" s="188">
        <f t="shared" ref="C116:C122" si="0">C115+1</f>
        <v>2</v>
      </c>
      <c r="D116" s="131"/>
      <c r="E116" s="199"/>
      <c r="F116" s="310" t="s">
        <v>312</v>
      </c>
      <c r="G116" s="311" t="s">
        <v>146</v>
      </c>
      <c r="H116" s="311" t="s">
        <v>146</v>
      </c>
      <c r="I116" s="312" t="s">
        <v>146</v>
      </c>
      <c r="J116" s="192" t="s">
        <v>112</v>
      </c>
      <c r="K116" s="189">
        <v>64</v>
      </c>
      <c r="L116" s="315">
        <v>0</v>
      </c>
      <c r="M116" s="316"/>
      <c r="N116" s="303">
        <f t="shared" ref="N116:N122" si="1">ROUND(K116*L116,2)</f>
        <v>0</v>
      </c>
      <c r="O116" s="304"/>
      <c r="P116" s="304"/>
      <c r="Q116" s="304"/>
      <c r="R116" s="185"/>
      <c r="T116" s="124"/>
      <c r="U116" s="186" t="s">
        <v>28</v>
      </c>
      <c r="V116" s="190">
        <v>0.497</v>
      </c>
      <c r="W116" s="190">
        <f>$V$116*$K$116</f>
        <v>31.808</v>
      </c>
      <c r="X116" s="190">
        <v>3.4000000000000002E-4</v>
      </c>
      <c r="Y116" s="190">
        <f>$X$116*$K$116</f>
        <v>2.1760000000000002E-2</v>
      </c>
      <c r="Z116" s="190">
        <v>0</v>
      </c>
      <c r="AA116" s="126">
        <f>$Z$116*$K$116</f>
        <v>0</v>
      </c>
      <c r="AR116" s="209" t="s">
        <v>68</v>
      </c>
      <c r="AT116" s="209" t="s">
        <v>106</v>
      </c>
      <c r="AU116" s="209" t="s">
        <v>70</v>
      </c>
      <c r="AY116" s="209" t="s">
        <v>105</v>
      </c>
      <c r="BE116" s="187">
        <f>IF($U$116="základní",$N$116,0)</f>
        <v>0</v>
      </c>
      <c r="BF116" s="187">
        <f>IF($U$116="snížená",$N$116,0)</f>
        <v>0</v>
      </c>
      <c r="BG116" s="187">
        <f>IF($U$116="zákl. přenesená",$N$116,0)</f>
        <v>0</v>
      </c>
      <c r="BH116" s="187">
        <f>IF($U$116="sníž. přenesená",$N$116,0)</f>
        <v>0</v>
      </c>
      <c r="BI116" s="187">
        <f>IF($U$116="nulová",$N$116,0)</f>
        <v>0</v>
      </c>
      <c r="BJ116" s="209" t="s">
        <v>68</v>
      </c>
      <c r="BK116" s="187">
        <f>ROUND($L$116*$K$116,2)</f>
        <v>0</v>
      </c>
      <c r="BL116" s="209" t="s">
        <v>68</v>
      </c>
    </row>
    <row r="117" spans="2:64" s="209" customFormat="1" ht="30" customHeight="1" x14ac:dyDescent="0.3">
      <c r="B117" s="184"/>
      <c r="C117" s="188">
        <f t="shared" si="0"/>
        <v>3</v>
      </c>
      <c r="D117" s="188"/>
      <c r="E117" s="199"/>
      <c r="F117" s="310" t="s">
        <v>248</v>
      </c>
      <c r="G117" s="311" t="s">
        <v>121</v>
      </c>
      <c r="H117" s="311" t="s">
        <v>121</v>
      </c>
      <c r="I117" s="312" t="s">
        <v>121</v>
      </c>
      <c r="J117" s="192" t="s">
        <v>112</v>
      </c>
      <c r="K117" s="189">
        <v>64</v>
      </c>
      <c r="L117" s="315">
        <v>0</v>
      </c>
      <c r="M117" s="316"/>
      <c r="N117" s="303">
        <f t="shared" si="1"/>
        <v>0</v>
      </c>
      <c r="O117" s="304"/>
      <c r="P117" s="304"/>
      <c r="Q117" s="304"/>
      <c r="R117" s="185"/>
      <c r="T117" s="124"/>
      <c r="U117" s="186" t="s">
        <v>28</v>
      </c>
      <c r="V117" s="190">
        <v>0.497</v>
      </c>
      <c r="W117" s="190">
        <f>$V$117*$K$117</f>
        <v>31.808</v>
      </c>
      <c r="X117" s="190">
        <v>3.4000000000000002E-4</v>
      </c>
      <c r="Y117" s="190">
        <f>$X$117*$K$117</f>
        <v>2.1760000000000002E-2</v>
      </c>
      <c r="Z117" s="190">
        <v>0</v>
      </c>
      <c r="AA117" s="126">
        <f>$Z$117*$K$117</f>
        <v>0</v>
      </c>
      <c r="AR117" s="209" t="s">
        <v>68</v>
      </c>
      <c r="AT117" s="209" t="s">
        <v>106</v>
      </c>
      <c r="AU117" s="209" t="s">
        <v>70</v>
      </c>
      <c r="AY117" s="209" t="s">
        <v>105</v>
      </c>
      <c r="BE117" s="187">
        <f>IF($U$117="základní",$N$117,0)</f>
        <v>0</v>
      </c>
      <c r="BF117" s="187">
        <f>IF($U$117="snížená",$N$117,0)</f>
        <v>0</v>
      </c>
      <c r="BG117" s="187">
        <f>IF($U$117="zákl. přenesená",$N$117,0)</f>
        <v>0</v>
      </c>
      <c r="BH117" s="187">
        <f>IF($U$117="sníž. přenesená",$N$117,0)</f>
        <v>0</v>
      </c>
      <c r="BI117" s="187">
        <f>IF($U$117="nulová",$N$117,0)</f>
        <v>0</v>
      </c>
      <c r="BJ117" s="209" t="s">
        <v>68</v>
      </c>
      <c r="BK117" s="187">
        <f>ROUND($L$117*$K$117,2)</f>
        <v>0</v>
      </c>
      <c r="BL117" s="209" t="s">
        <v>68</v>
      </c>
    </row>
    <row r="118" spans="2:64" s="209" customFormat="1" ht="30" customHeight="1" x14ac:dyDescent="0.3">
      <c r="B118" s="184"/>
      <c r="C118" s="188">
        <f t="shared" si="0"/>
        <v>4</v>
      </c>
      <c r="D118" s="188"/>
      <c r="E118" s="199"/>
      <c r="F118" s="310" t="s">
        <v>249</v>
      </c>
      <c r="G118" s="311" t="s">
        <v>122</v>
      </c>
      <c r="H118" s="311" t="s">
        <v>122</v>
      </c>
      <c r="I118" s="312" t="s">
        <v>122</v>
      </c>
      <c r="J118" s="192" t="s">
        <v>109</v>
      </c>
      <c r="K118" s="189">
        <v>1</v>
      </c>
      <c r="L118" s="315">
        <v>0</v>
      </c>
      <c r="M118" s="316"/>
      <c r="N118" s="303">
        <f t="shared" si="1"/>
        <v>0</v>
      </c>
      <c r="O118" s="304"/>
      <c r="P118" s="304"/>
      <c r="Q118" s="304"/>
      <c r="R118" s="185"/>
      <c r="T118" s="124"/>
      <c r="U118" s="186" t="s">
        <v>28</v>
      </c>
      <c r="V118" s="190">
        <v>0.497</v>
      </c>
      <c r="W118" s="190">
        <f>$V$118*$K$118</f>
        <v>0.497</v>
      </c>
      <c r="X118" s="190">
        <v>3.4000000000000002E-4</v>
      </c>
      <c r="Y118" s="190">
        <f>$X$118*$K$118</f>
        <v>3.4000000000000002E-4</v>
      </c>
      <c r="Z118" s="190">
        <v>0</v>
      </c>
      <c r="AA118" s="126">
        <f>$Z$118*$K$118</f>
        <v>0</v>
      </c>
      <c r="AR118" s="209" t="s">
        <v>68</v>
      </c>
      <c r="AT118" s="209" t="s">
        <v>106</v>
      </c>
      <c r="AU118" s="209" t="s">
        <v>70</v>
      </c>
      <c r="AY118" s="209" t="s">
        <v>105</v>
      </c>
      <c r="BE118" s="187">
        <f>IF($U$118="základní",$N$118,0)</f>
        <v>0</v>
      </c>
      <c r="BF118" s="187">
        <f>IF($U$118="snížená",$N$118,0)</f>
        <v>0</v>
      </c>
      <c r="BG118" s="187">
        <f>IF($U$118="zákl. přenesená",$N$118,0)</f>
        <v>0</v>
      </c>
      <c r="BH118" s="187">
        <f>IF($U$118="sníž. přenesená",$N$118,0)</f>
        <v>0</v>
      </c>
      <c r="BI118" s="187">
        <f>IF($U$118="nulová",$N$118,0)</f>
        <v>0</v>
      </c>
      <c r="BJ118" s="209" t="s">
        <v>68</v>
      </c>
      <c r="BK118" s="187">
        <f>ROUND($L$118*$K$118,2)</f>
        <v>0</v>
      </c>
      <c r="BL118" s="209" t="s">
        <v>68</v>
      </c>
    </row>
    <row r="119" spans="2:64" s="209" customFormat="1" ht="60" customHeight="1" x14ac:dyDescent="0.3">
      <c r="B119" s="184"/>
      <c r="C119" s="188">
        <f t="shared" si="0"/>
        <v>5</v>
      </c>
      <c r="D119" s="188"/>
      <c r="E119" s="199"/>
      <c r="F119" s="310" t="s">
        <v>315</v>
      </c>
      <c r="G119" s="311" t="s">
        <v>147</v>
      </c>
      <c r="H119" s="311" t="s">
        <v>147</v>
      </c>
      <c r="I119" s="312" t="s">
        <v>147</v>
      </c>
      <c r="J119" s="192" t="s">
        <v>112</v>
      </c>
      <c r="K119" s="189">
        <v>1</v>
      </c>
      <c r="L119" s="308">
        <v>0</v>
      </c>
      <c r="M119" s="309"/>
      <c r="N119" s="303">
        <f t="shared" si="1"/>
        <v>0</v>
      </c>
      <c r="O119" s="304"/>
      <c r="P119" s="304"/>
      <c r="Q119" s="304"/>
      <c r="R119" s="185"/>
      <c r="T119" s="124"/>
      <c r="U119" s="186" t="s">
        <v>28</v>
      </c>
      <c r="V119" s="190">
        <v>0.26700000000000002</v>
      </c>
      <c r="W119" s="190" t="e">
        <f>#REF!*#REF!</f>
        <v>#REF!</v>
      </c>
      <c r="X119" s="190">
        <v>1E-4</v>
      </c>
      <c r="Y119" s="190" t="e">
        <f>#REF!*#REF!</f>
        <v>#REF!</v>
      </c>
      <c r="Z119" s="190">
        <v>0</v>
      </c>
      <c r="AA119" s="126" t="e">
        <f>#REF!*#REF!</f>
        <v>#REF!</v>
      </c>
      <c r="AR119" s="209" t="s">
        <v>108</v>
      </c>
      <c r="AT119" s="209" t="s">
        <v>106</v>
      </c>
      <c r="AU119" s="209" t="s">
        <v>70</v>
      </c>
      <c r="AY119" s="209" t="s">
        <v>105</v>
      </c>
      <c r="BE119" s="187" t="e">
        <f>IF(#REF!="základní",#REF!,0)</f>
        <v>#REF!</v>
      </c>
      <c r="BF119" s="187" t="e">
        <f>IF(#REF!="snížená",#REF!,0)</f>
        <v>#REF!</v>
      </c>
      <c r="BG119" s="187" t="e">
        <f>IF(#REF!="zákl. přenesená",#REF!,0)</f>
        <v>#REF!</v>
      </c>
      <c r="BH119" s="187" t="e">
        <f>IF(#REF!="sníž. přenesená",#REF!,0)</f>
        <v>#REF!</v>
      </c>
      <c r="BI119" s="187" t="e">
        <f>IF(#REF!="nulová",#REF!,0)</f>
        <v>#REF!</v>
      </c>
      <c r="BJ119" s="209" t="s">
        <v>68</v>
      </c>
      <c r="BK119" s="187" t="e">
        <f>ROUND(#REF!*#REF!,2)</f>
        <v>#REF!</v>
      </c>
      <c r="BL119" s="209" t="s">
        <v>108</v>
      </c>
    </row>
    <row r="120" spans="2:64" s="209" customFormat="1" ht="84.95" customHeight="1" x14ac:dyDescent="0.3">
      <c r="B120" s="184"/>
      <c r="C120" s="188">
        <f>C119+1</f>
        <v>6</v>
      </c>
      <c r="D120" s="188"/>
      <c r="E120" s="199"/>
      <c r="F120" s="310" t="s">
        <v>386</v>
      </c>
      <c r="G120" s="311" t="s">
        <v>123</v>
      </c>
      <c r="H120" s="311" t="s">
        <v>123</v>
      </c>
      <c r="I120" s="312" t="s">
        <v>123</v>
      </c>
      <c r="J120" s="192" t="s">
        <v>112</v>
      </c>
      <c r="K120" s="189">
        <v>32</v>
      </c>
      <c r="L120" s="338">
        <v>0</v>
      </c>
      <c r="M120" s="316"/>
      <c r="N120" s="303">
        <f t="shared" si="1"/>
        <v>0</v>
      </c>
      <c r="O120" s="304"/>
      <c r="P120" s="304"/>
      <c r="Q120" s="304"/>
      <c r="R120" s="185"/>
      <c r="T120" s="124"/>
      <c r="U120" s="186"/>
      <c r="V120" s="190"/>
      <c r="W120" s="190"/>
      <c r="X120" s="190"/>
      <c r="Y120" s="190"/>
      <c r="Z120" s="190"/>
      <c r="AA120" s="126"/>
      <c r="BE120" s="187"/>
      <c r="BF120" s="187"/>
      <c r="BG120" s="187"/>
      <c r="BH120" s="187"/>
      <c r="BI120" s="187"/>
      <c r="BK120" s="187"/>
    </row>
    <row r="121" spans="2:64" s="209" customFormat="1" ht="20.100000000000001" customHeight="1" x14ac:dyDescent="0.3">
      <c r="B121" s="184"/>
      <c r="C121" s="188">
        <f>C120+1</f>
        <v>7</v>
      </c>
      <c r="D121" s="188"/>
      <c r="E121" s="199"/>
      <c r="F121" s="310" t="s">
        <v>123</v>
      </c>
      <c r="G121" s="311" t="s">
        <v>123</v>
      </c>
      <c r="H121" s="311" t="s">
        <v>123</v>
      </c>
      <c r="I121" s="312" t="s">
        <v>123</v>
      </c>
      <c r="J121" s="192" t="s">
        <v>112</v>
      </c>
      <c r="K121" s="189">
        <v>1</v>
      </c>
      <c r="L121" s="308">
        <v>0</v>
      </c>
      <c r="M121" s="309"/>
      <c r="N121" s="303">
        <f t="shared" si="1"/>
        <v>0</v>
      </c>
      <c r="O121" s="304"/>
      <c r="P121" s="304"/>
      <c r="Q121" s="304"/>
      <c r="R121" s="185"/>
      <c r="T121" s="124"/>
      <c r="U121" s="186"/>
      <c r="V121" s="190"/>
      <c r="W121" s="190"/>
      <c r="X121" s="190"/>
      <c r="Y121" s="190"/>
      <c r="Z121" s="190"/>
      <c r="AA121" s="126"/>
      <c r="BE121" s="187"/>
      <c r="BF121" s="187"/>
      <c r="BG121" s="187"/>
      <c r="BH121" s="187"/>
      <c r="BI121" s="187"/>
      <c r="BK121" s="187"/>
    </row>
    <row r="122" spans="2:64" s="209" customFormat="1" ht="45" customHeight="1" x14ac:dyDescent="0.3">
      <c r="B122" s="184"/>
      <c r="C122" s="188">
        <f t="shared" si="0"/>
        <v>8</v>
      </c>
      <c r="D122" s="188"/>
      <c r="E122" s="199"/>
      <c r="F122" s="310" t="s">
        <v>370</v>
      </c>
      <c r="G122" s="311" t="s">
        <v>124</v>
      </c>
      <c r="H122" s="311" t="s">
        <v>124</v>
      </c>
      <c r="I122" s="312" t="s">
        <v>124</v>
      </c>
      <c r="J122" s="192" t="s">
        <v>109</v>
      </c>
      <c r="K122" s="189">
        <v>1</v>
      </c>
      <c r="L122" s="315">
        <v>0</v>
      </c>
      <c r="M122" s="316"/>
      <c r="N122" s="303">
        <f t="shared" si="1"/>
        <v>0</v>
      </c>
      <c r="O122" s="304"/>
      <c r="P122" s="304"/>
      <c r="Q122" s="304"/>
      <c r="R122" s="185"/>
      <c r="T122" s="124"/>
      <c r="U122" s="186"/>
      <c r="V122" s="190"/>
      <c r="W122" s="190"/>
      <c r="X122" s="190"/>
      <c r="Y122" s="190"/>
      <c r="Z122" s="190"/>
      <c r="AA122" s="126"/>
      <c r="BE122" s="187"/>
      <c r="BF122" s="187"/>
      <c r="BG122" s="187"/>
      <c r="BH122" s="187"/>
      <c r="BI122" s="187"/>
      <c r="BK122" s="187"/>
    </row>
    <row r="123" spans="2:64" s="141" customFormat="1" ht="24.95" customHeight="1" x14ac:dyDescent="0.35">
      <c r="B123" s="140"/>
      <c r="D123" s="113" t="s">
        <v>127</v>
      </c>
      <c r="E123" s="113"/>
      <c r="F123" s="113"/>
      <c r="G123" s="113"/>
      <c r="H123" s="113"/>
      <c r="I123" s="113"/>
      <c r="J123" s="113"/>
      <c r="K123" s="113"/>
      <c r="L123" s="113"/>
      <c r="M123" s="113"/>
      <c r="N123" s="305">
        <f>N124+N129+N136+N138+N143+N132</f>
        <v>0</v>
      </c>
      <c r="O123" s="305"/>
      <c r="P123" s="305"/>
      <c r="Q123" s="305"/>
      <c r="R123" s="142"/>
      <c r="T123" s="143"/>
      <c r="W123" s="144"/>
      <c r="Y123" s="144"/>
      <c r="AA123" s="145"/>
      <c r="AR123" s="212"/>
      <c r="AT123" s="212"/>
      <c r="AU123" s="212"/>
      <c r="AY123" s="212"/>
      <c r="BK123" s="146"/>
    </row>
    <row r="124" spans="2:64" s="141" customFormat="1" ht="20.100000000000001" customHeight="1" x14ac:dyDescent="0.3">
      <c r="B124" s="140"/>
      <c r="D124" s="138" t="s">
        <v>129</v>
      </c>
      <c r="E124" s="138"/>
      <c r="F124" s="138"/>
      <c r="G124" s="138"/>
      <c r="H124" s="138"/>
      <c r="I124" s="138"/>
      <c r="J124" s="138"/>
      <c r="K124" s="138"/>
      <c r="L124" s="138"/>
      <c r="M124" s="138"/>
      <c r="N124" s="301">
        <f>SUM(N125:Q128)</f>
        <v>0</v>
      </c>
      <c r="O124" s="302"/>
      <c r="P124" s="302"/>
      <c r="Q124" s="302"/>
      <c r="R124" s="142"/>
      <c r="T124" s="143"/>
      <c r="W124" s="144" t="e">
        <f>SUM(#REF!)</f>
        <v>#REF!</v>
      </c>
      <c r="Y124" s="144" t="e">
        <f>SUM(#REF!)</f>
        <v>#REF!</v>
      </c>
      <c r="AA124" s="145" t="e">
        <f>SUM(#REF!)</f>
        <v>#REF!</v>
      </c>
      <c r="AR124" s="212" t="s">
        <v>70</v>
      </c>
      <c r="AT124" s="212" t="s">
        <v>62</v>
      </c>
      <c r="AU124" s="212" t="s">
        <v>68</v>
      </c>
      <c r="AY124" s="212" t="s">
        <v>105</v>
      </c>
      <c r="BK124" s="146" t="e">
        <f>SUM(#REF!)</f>
        <v>#REF!</v>
      </c>
    </row>
    <row r="125" spans="2:64" s="209" customFormat="1" ht="30" customHeight="1" x14ac:dyDescent="0.3">
      <c r="B125" s="184"/>
      <c r="C125" s="188">
        <f>C122+1</f>
        <v>9</v>
      </c>
      <c r="D125" s="188"/>
      <c r="E125" s="200"/>
      <c r="F125" s="313" t="s">
        <v>259</v>
      </c>
      <c r="G125" s="356"/>
      <c r="H125" s="356"/>
      <c r="I125" s="356"/>
      <c r="J125" s="192" t="s">
        <v>107</v>
      </c>
      <c r="K125" s="189">
        <v>30</v>
      </c>
      <c r="L125" s="308">
        <v>0</v>
      </c>
      <c r="M125" s="309"/>
      <c r="N125" s="303">
        <f>ROUND(K125*L125,2)</f>
        <v>0</v>
      </c>
      <c r="O125" s="304"/>
      <c r="P125" s="304"/>
      <c r="Q125" s="304"/>
      <c r="R125" s="185"/>
      <c r="T125" s="124"/>
      <c r="U125" s="186"/>
      <c r="V125" s="190"/>
      <c r="W125" s="190"/>
      <c r="X125" s="190"/>
      <c r="Y125" s="190"/>
      <c r="Z125" s="190"/>
      <c r="AA125" s="126"/>
      <c r="BE125" s="187"/>
      <c r="BF125" s="187"/>
      <c r="BG125" s="187"/>
      <c r="BH125" s="187"/>
      <c r="BI125" s="187"/>
      <c r="BK125" s="187"/>
    </row>
    <row r="126" spans="2:64" s="209" customFormat="1" ht="30" customHeight="1" x14ac:dyDescent="0.3">
      <c r="B126" s="184"/>
      <c r="C126" s="188">
        <f>C125+1</f>
        <v>10</v>
      </c>
      <c r="D126" s="188"/>
      <c r="E126" s="200"/>
      <c r="F126" s="313" t="s">
        <v>260</v>
      </c>
      <c r="G126" s="356"/>
      <c r="H126" s="356"/>
      <c r="I126" s="356"/>
      <c r="J126" s="192" t="s">
        <v>107</v>
      </c>
      <c r="K126" s="189">
        <v>45</v>
      </c>
      <c r="L126" s="308">
        <v>0</v>
      </c>
      <c r="M126" s="309"/>
      <c r="N126" s="303">
        <f t="shared" ref="N126:N128" si="2">ROUND(K126*L126,2)</f>
        <v>0</v>
      </c>
      <c r="O126" s="304"/>
      <c r="P126" s="304"/>
      <c r="Q126" s="304"/>
      <c r="R126" s="185"/>
      <c r="T126" s="124"/>
      <c r="U126" s="186"/>
      <c r="V126" s="190"/>
      <c r="W126" s="190"/>
      <c r="X126" s="190"/>
      <c r="Y126" s="190"/>
      <c r="Z126" s="190"/>
      <c r="AA126" s="126"/>
      <c r="BE126" s="187"/>
      <c r="BF126" s="187"/>
      <c r="BG126" s="187"/>
      <c r="BH126" s="187"/>
      <c r="BI126" s="187"/>
      <c r="BK126" s="187"/>
    </row>
    <row r="127" spans="2:64" s="209" customFormat="1" ht="30" customHeight="1" x14ac:dyDescent="0.3">
      <c r="B127" s="184"/>
      <c r="C127" s="188">
        <f>C126+1</f>
        <v>11</v>
      </c>
      <c r="D127" s="131"/>
      <c r="E127" s="200"/>
      <c r="F127" s="313" t="s">
        <v>250</v>
      </c>
      <c r="G127" s="314"/>
      <c r="H127" s="314"/>
      <c r="I127" s="314"/>
      <c r="J127" s="192" t="s">
        <v>112</v>
      </c>
      <c r="K127" s="189">
        <v>8</v>
      </c>
      <c r="L127" s="308">
        <v>0</v>
      </c>
      <c r="M127" s="309"/>
      <c r="N127" s="303">
        <f t="shared" si="2"/>
        <v>0</v>
      </c>
      <c r="O127" s="304"/>
      <c r="P127" s="304"/>
      <c r="Q127" s="304"/>
      <c r="R127" s="185"/>
      <c r="T127" s="124"/>
      <c r="U127" s="186"/>
      <c r="V127" s="190"/>
      <c r="W127" s="190"/>
      <c r="X127" s="190"/>
      <c r="Y127" s="190"/>
      <c r="Z127" s="190"/>
      <c r="AA127" s="126"/>
      <c r="BE127" s="187"/>
      <c r="BF127" s="187"/>
      <c r="BG127" s="187"/>
      <c r="BH127" s="187"/>
      <c r="BI127" s="187"/>
      <c r="BK127" s="187"/>
    </row>
    <row r="128" spans="2:64" s="209" customFormat="1" ht="30" customHeight="1" x14ac:dyDescent="0.3">
      <c r="B128" s="184"/>
      <c r="C128" s="188">
        <f>C127+1</f>
        <v>12</v>
      </c>
      <c r="D128" s="131"/>
      <c r="E128" s="200"/>
      <c r="F128" s="313" t="s">
        <v>251</v>
      </c>
      <c r="G128" s="314"/>
      <c r="H128" s="314"/>
      <c r="I128" s="314"/>
      <c r="J128" s="192" t="s">
        <v>112</v>
      </c>
      <c r="K128" s="189">
        <v>8</v>
      </c>
      <c r="L128" s="308">
        <v>0</v>
      </c>
      <c r="M128" s="309"/>
      <c r="N128" s="303">
        <f t="shared" si="2"/>
        <v>0</v>
      </c>
      <c r="O128" s="304"/>
      <c r="P128" s="304"/>
      <c r="Q128" s="304"/>
      <c r="R128" s="185"/>
      <c r="T128" s="124"/>
      <c r="U128" s="186"/>
      <c r="V128" s="190"/>
      <c r="W128" s="190"/>
      <c r="X128" s="190"/>
      <c r="Y128" s="190"/>
      <c r="Z128" s="190"/>
      <c r="AA128" s="126"/>
      <c r="BE128" s="187"/>
      <c r="BF128" s="187"/>
      <c r="BG128" s="187"/>
      <c r="BH128" s="187"/>
      <c r="BI128" s="187"/>
      <c r="BK128" s="187"/>
    </row>
    <row r="129" spans="2:63" s="141" customFormat="1" ht="20.100000000000001" customHeight="1" x14ac:dyDescent="0.3">
      <c r="B129" s="140"/>
      <c r="D129" s="138" t="s">
        <v>128</v>
      </c>
      <c r="E129" s="138"/>
      <c r="F129" s="138"/>
      <c r="G129" s="138"/>
      <c r="H129" s="138"/>
      <c r="I129" s="138"/>
      <c r="J129" s="138"/>
      <c r="K129" s="138"/>
      <c r="L129" s="138"/>
      <c r="M129" s="138"/>
      <c r="N129" s="301">
        <f>SUM(N130:Q131)</f>
        <v>0</v>
      </c>
      <c r="O129" s="302"/>
      <c r="P129" s="302"/>
      <c r="Q129" s="302"/>
      <c r="R129" s="142"/>
      <c r="T129" s="143"/>
      <c r="W129" s="144"/>
      <c r="Y129" s="144"/>
      <c r="AA129" s="145"/>
      <c r="AR129" s="212"/>
      <c r="AT129" s="212"/>
      <c r="AU129" s="212"/>
      <c r="AY129" s="212"/>
      <c r="BK129" s="146"/>
    </row>
    <row r="130" spans="2:63" s="209" customFormat="1" ht="30" customHeight="1" x14ac:dyDescent="0.3">
      <c r="B130" s="184"/>
      <c r="C130" s="188">
        <f>C128+1</f>
        <v>13</v>
      </c>
      <c r="D130" s="188"/>
      <c r="E130" s="200"/>
      <c r="F130" s="310" t="s">
        <v>413</v>
      </c>
      <c r="G130" s="311" t="s">
        <v>148</v>
      </c>
      <c r="H130" s="311" t="s">
        <v>148</v>
      </c>
      <c r="I130" s="312" t="s">
        <v>148</v>
      </c>
      <c r="J130" s="192" t="s">
        <v>109</v>
      </c>
      <c r="K130" s="189">
        <v>1</v>
      </c>
      <c r="L130" s="308">
        <v>0</v>
      </c>
      <c r="M130" s="309"/>
      <c r="N130" s="303">
        <f>ROUND(L130*K130,2)</f>
        <v>0</v>
      </c>
      <c r="O130" s="304"/>
      <c r="P130" s="304"/>
      <c r="Q130" s="304"/>
      <c r="R130" s="185"/>
      <c r="T130" s="124"/>
      <c r="U130" s="186"/>
      <c r="V130" s="190"/>
      <c r="W130" s="190"/>
      <c r="X130" s="190"/>
      <c r="Y130" s="190"/>
      <c r="Z130" s="190"/>
      <c r="AA130" s="126"/>
      <c r="BE130" s="187"/>
      <c r="BF130" s="187"/>
      <c r="BG130" s="187"/>
      <c r="BH130" s="187"/>
      <c r="BI130" s="187"/>
      <c r="BK130" s="187"/>
    </row>
    <row r="131" spans="2:63" s="209" customFormat="1" ht="30" customHeight="1" x14ac:dyDescent="0.3">
      <c r="B131" s="184"/>
      <c r="C131" s="188">
        <f>C130+1</f>
        <v>14</v>
      </c>
      <c r="D131" s="188"/>
      <c r="E131" s="200"/>
      <c r="F131" s="310" t="s">
        <v>421</v>
      </c>
      <c r="G131" s="311" t="s">
        <v>148</v>
      </c>
      <c r="H131" s="311" t="s">
        <v>148</v>
      </c>
      <c r="I131" s="312" t="s">
        <v>148</v>
      </c>
      <c r="J131" s="192" t="s">
        <v>109</v>
      </c>
      <c r="K131" s="189">
        <v>1</v>
      </c>
      <c r="L131" s="308">
        <v>0</v>
      </c>
      <c r="M131" s="309"/>
      <c r="N131" s="303">
        <f>ROUND(L131*K131,2)</f>
        <v>0</v>
      </c>
      <c r="O131" s="304"/>
      <c r="P131" s="304"/>
      <c r="Q131" s="304"/>
      <c r="R131" s="185"/>
      <c r="T131" s="124"/>
      <c r="U131" s="186"/>
      <c r="V131" s="190"/>
      <c r="W131" s="190"/>
      <c r="X131" s="190"/>
      <c r="Y131" s="190"/>
      <c r="Z131" s="190"/>
      <c r="AA131" s="126"/>
      <c r="BE131" s="187"/>
      <c r="BF131" s="187"/>
      <c r="BG131" s="187"/>
      <c r="BH131" s="187"/>
      <c r="BI131" s="187"/>
      <c r="BK131" s="187"/>
    </row>
    <row r="132" spans="2:63" s="209" customFormat="1" ht="20.100000000000001" customHeight="1" x14ac:dyDescent="0.3">
      <c r="B132" s="184"/>
      <c r="C132" s="141"/>
      <c r="D132" s="138" t="s">
        <v>362</v>
      </c>
      <c r="E132" s="138"/>
      <c r="F132" s="138"/>
      <c r="G132" s="138"/>
      <c r="H132" s="138"/>
      <c r="I132" s="138"/>
      <c r="J132" s="138"/>
      <c r="K132" s="138"/>
      <c r="L132" s="138"/>
      <c r="M132" s="138"/>
      <c r="N132" s="301">
        <f>SUM(N133:Q135)</f>
        <v>0</v>
      </c>
      <c r="O132" s="302"/>
      <c r="P132" s="302"/>
      <c r="Q132" s="302"/>
      <c r="R132" s="185"/>
      <c r="T132" s="133"/>
      <c r="U132" s="186"/>
      <c r="V132" s="190"/>
      <c r="W132" s="190"/>
      <c r="X132" s="190"/>
      <c r="Y132" s="190"/>
      <c r="Z132" s="190"/>
      <c r="AA132" s="126"/>
      <c r="BE132" s="187"/>
      <c r="BF132" s="187"/>
      <c r="BG132" s="187"/>
      <c r="BH132" s="187"/>
      <c r="BI132" s="187"/>
      <c r="BK132" s="187"/>
    </row>
    <row r="133" spans="2:63" s="209" customFormat="1" ht="30" customHeight="1" x14ac:dyDescent="0.3">
      <c r="B133" s="184"/>
      <c r="C133" s="188">
        <f>C131+1</f>
        <v>15</v>
      </c>
      <c r="D133" s="131"/>
      <c r="E133" s="200"/>
      <c r="F133" s="313" t="s">
        <v>360</v>
      </c>
      <c r="G133" s="314" t="s">
        <v>149</v>
      </c>
      <c r="H133" s="314" t="s">
        <v>149</v>
      </c>
      <c r="I133" s="314" t="s">
        <v>149</v>
      </c>
      <c r="J133" s="192" t="s">
        <v>112</v>
      </c>
      <c r="K133" s="189">
        <v>3</v>
      </c>
      <c r="L133" s="308">
        <v>0</v>
      </c>
      <c r="M133" s="309"/>
      <c r="N133" s="303">
        <f>ROUND(L133*K133,2)</f>
        <v>0</v>
      </c>
      <c r="O133" s="304"/>
      <c r="P133" s="304"/>
      <c r="Q133" s="304"/>
      <c r="R133" s="185"/>
      <c r="T133" s="133"/>
      <c r="U133" s="186"/>
      <c r="V133" s="190"/>
      <c r="W133" s="190"/>
      <c r="X133" s="190"/>
      <c r="Y133" s="190"/>
      <c r="Z133" s="190"/>
      <c r="AA133" s="126"/>
      <c r="BE133" s="187"/>
      <c r="BF133" s="187"/>
      <c r="BG133" s="187"/>
      <c r="BH133" s="187"/>
      <c r="BI133" s="187"/>
      <c r="BK133" s="187"/>
    </row>
    <row r="134" spans="2:63" s="209" customFormat="1" ht="45" customHeight="1" x14ac:dyDescent="0.3">
      <c r="B134" s="184"/>
      <c r="C134" s="188">
        <f>C133+1</f>
        <v>16</v>
      </c>
      <c r="D134" s="131"/>
      <c r="E134" s="200"/>
      <c r="F134" s="313" t="s">
        <v>349</v>
      </c>
      <c r="G134" s="314" t="s">
        <v>150</v>
      </c>
      <c r="H134" s="314" t="s">
        <v>150</v>
      </c>
      <c r="I134" s="314" t="s">
        <v>150</v>
      </c>
      <c r="J134" s="192" t="s">
        <v>109</v>
      </c>
      <c r="K134" s="189">
        <v>1</v>
      </c>
      <c r="L134" s="308">
        <v>0</v>
      </c>
      <c r="M134" s="309"/>
      <c r="N134" s="303">
        <f>ROUND(L134*K134,2)</f>
        <v>0</v>
      </c>
      <c r="O134" s="304"/>
      <c r="P134" s="304"/>
      <c r="Q134" s="304"/>
      <c r="R134" s="185"/>
      <c r="T134" s="133"/>
      <c r="U134" s="186"/>
      <c r="V134" s="190"/>
      <c r="W134" s="190"/>
      <c r="X134" s="190"/>
      <c r="Y134" s="190"/>
      <c r="Z134" s="190"/>
      <c r="AA134" s="126"/>
      <c r="BE134" s="187"/>
      <c r="BF134" s="187"/>
      <c r="BG134" s="187"/>
      <c r="BH134" s="187"/>
      <c r="BI134" s="187"/>
      <c r="BK134" s="187"/>
    </row>
    <row r="135" spans="2:63" s="209" customFormat="1" ht="20.100000000000001" customHeight="1" x14ac:dyDescent="0.3">
      <c r="B135" s="184"/>
      <c r="C135" s="188">
        <f>C134+1</f>
        <v>17</v>
      </c>
      <c r="D135" s="131"/>
      <c r="E135" s="200"/>
      <c r="F135" s="313" t="s">
        <v>167</v>
      </c>
      <c r="G135" s="314" t="s">
        <v>150</v>
      </c>
      <c r="H135" s="314" t="s">
        <v>150</v>
      </c>
      <c r="I135" s="314" t="s">
        <v>150</v>
      </c>
      <c r="J135" s="192" t="s">
        <v>139</v>
      </c>
      <c r="K135" s="189">
        <v>5</v>
      </c>
      <c r="L135" s="308">
        <v>0</v>
      </c>
      <c r="M135" s="309"/>
      <c r="N135" s="303">
        <f>ROUND(L135*K135,2)</f>
        <v>0</v>
      </c>
      <c r="O135" s="304"/>
      <c r="P135" s="304"/>
      <c r="Q135" s="304"/>
      <c r="R135" s="185"/>
      <c r="T135" s="133"/>
      <c r="U135" s="186"/>
      <c r="V135" s="190"/>
      <c r="W135" s="190"/>
      <c r="X135" s="190"/>
      <c r="Y135" s="190"/>
      <c r="Z135" s="190"/>
      <c r="AA135" s="126"/>
      <c r="BE135" s="187"/>
      <c r="BF135" s="187"/>
      <c r="BG135" s="187"/>
      <c r="BH135" s="187"/>
      <c r="BI135" s="187"/>
      <c r="BK135" s="187"/>
    </row>
    <row r="136" spans="2:63" s="209" customFormat="1" ht="20.100000000000001" customHeight="1" x14ac:dyDescent="0.3">
      <c r="B136" s="184"/>
      <c r="C136" s="141"/>
      <c r="D136" s="138" t="s">
        <v>168</v>
      </c>
      <c r="E136" s="138"/>
      <c r="F136" s="138"/>
      <c r="G136" s="138"/>
      <c r="H136" s="138"/>
      <c r="I136" s="138"/>
      <c r="J136" s="138"/>
      <c r="K136" s="138"/>
      <c r="L136" s="138"/>
      <c r="M136" s="138"/>
      <c r="N136" s="301">
        <f>SUM(N137)</f>
        <v>0</v>
      </c>
      <c r="O136" s="302"/>
      <c r="P136" s="302"/>
      <c r="Q136" s="302"/>
      <c r="R136" s="185"/>
      <c r="T136" s="124"/>
      <c r="U136" s="186"/>
      <c r="V136" s="190"/>
      <c r="W136" s="190"/>
      <c r="X136" s="190"/>
      <c r="Y136" s="190"/>
      <c r="Z136" s="190"/>
      <c r="AA136" s="126"/>
      <c r="BE136" s="187"/>
      <c r="BF136" s="187"/>
      <c r="BG136" s="187"/>
      <c r="BH136" s="187"/>
      <c r="BI136" s="187"/>
      <c r="BK136" s="187"/>
    </row>
    <row r="137" spans="2:63" s="209" customFormat="1" ht="75" customHeight="1" x14ac:dyDescent="0.3">
      <c r="B137" s="184"/>
      <c r="C137" s="188">
        <f>C135+1</f>
        <v>18</v>
      </c>
      <c r="D137" s="188"/>
      <c r="E137" s="200"/>
      <c r="F137" s="313" t="s">
        <v>245</v>
      </c>
      <c r="G137" s="314" t="s">
        <v>169</v>
      </c>
      <c r="H137" s="314" t="s">
        <v>169</v>
      </c>
      <c r="I137" s="314" t="s">
        <v>169</v>
      </c>
      <c r="J137" s="192" t="s">
        <v>112</v>
      </c>
      <c r="K137" s="189">
        <v>1</v>
      </c>
      <c r="L137" s="308">
        <v>0</v>
      </c>
      <c r="M137" s="309"/>
      <c r="N137" s="303">
        <f>ROUND(L137*K137,2)</f>
        <v>0</v>
      </c>
      <c r="O137" s="304"/>
      <c r="P137" s="304"/>
      <c r="Q137" s="304"/>
      <c r="R137" s="185"/>
      <c r="T137" s="124"/>
      <c r="U137" s="186"/>
      <c r="V137" s="190"/>
      <c r="W137" s="190"/>
      <c r="X137" s="190"/>
      <c r="Y137" s="190"/>
      <c r="Z137" s="190"/>
      <c r="AA137" s="126"/>
      <c r="BE137" s="187"/>
      <c r="BF137" s="187"/>
      <c r="BG137" s="187"/>
      <c r="BH137" s="187"/>
      <c r="BI137" s="187"/>
      <c r="BK137" s="187"/>
    </row>
    <row r="138" spans="2:63" s="209" customFormat="1" ht="20.100000000000001" customHeight="1" x14ac:dyDescent="0.3">
      <c r="B138" s="184"/>
      <c r="C138" s="141"/>
      <c r="D138" s="138" t="s">
        <v>170</v>
      </c>
      <c r="E138" s="138"/>
      <c r="F138" s="138"/>
      <c r="G138" s="138"/>
      <c r="H138" s="138"/>
      <c r="I138" s="138"/>
      <c r="J138" s="138"/>
      <c r="K138" s="138"/>
      <c r="L138" s="138"/>
      <c r="M138" s="138"/>
      <c r="N138" s="301">
        <f>SUM(N139:Q142)</f>
        <v>0</v>
      </c>
      <c r="O138" s="302"/>
      <c r="P138" s="302"/>
      <c r="Q138" s="302"/>
      <c r="R138" s="185"/>
      <c r="T138" s="124"/>
      <c r="U138" s="186"/>
      <c r="V138" s="190"/>
      <c r="W138" s="190"/>
      <c r="X138" s="190"/>
      <c r="Y138" s="190"/>
      <c r="Z138" s="190"/>
      <c r="AA138" s="126"/>
      <c r="BE138" s="187"/>
      <c r="BF138" s="187"/>
      <c r="BG138" s="187"/>
      <c r="BH138" s="187"/>
      <c r="BI138" s="187"/>
      <c r="BK138" s="187"/>
    </row>
    <row r="139" spans="2:63" s="209" customFormat="1" ht="30" customHeight="1" x14ac:dyDescent="0.3">
      <c r="B139" s="184"/>
      <c r="C139" s="188">
        <f>C137+1</f>
        <v>19</v>
      </c>
      <c r="D139" s="188"/>
      <c r="E139" s="200"/>
      <c r="F139" s="310" t="s">
        <v>254</v>
      </c>
      <c r="G139" s="311" t="s">
        <v>171</v>
      </c>
      <c r="H139" s="311" t="s">
        <v>171</v>
      </c>
      <c r="I139" s="312" t="s">
        <v>171</v>
      </c>
      <c r="J139" s="192" t="s">
        <v>107</v>
      </c>
      <c r="K139" s="189">
        <v>20</v>
      </c>
      <c r="L139" s="308">
        <v>0</v>
      </c>
      <c r="M139" s="309"/>
      <c r="N139" s="303">
        <f>ROUND(L139*K139,2)</f>
        <v>0</v>
      </c>
      <c r="O139" s="304"/>
      <c r="P139" s="304"/>
      <c r="Q139" s="304"/>
      <c r="R139" s="185"/>
      <c r="T139" s="133"/>
      <c r="U139" s="186"/>
      <c r="V139" s="190"/>
      <c r="W139" s="190"/>
      <c r="X139" s="190"/>
      <c r="Y139" s="190"/>
      <c r="Z139" s="190"/>
      <c r="AA139" s="126"/>
      <c r="BE139" s="187"/>
      <c r="BF139" s="187"/>
      <c r="BG139" s="187"/>
      <c r="BH139" s="187"/>
      <c r="BI139" s="187"/>
      <c r="BK139" s="187"/>
    </row>
    <row r="140" spans="2:63" s="209" customFormat="1" ht="30" customHeight="1" x14ac:dyDescent="0.3">
      <c r="B140" s="184"/>
      <c r="C140" s="188">
        <f>C139+1</f>
        <v>20</v>
      </c>
      <c r="D140" s="188"/>
      <c r="E140" s="200"/>
      <c r="F140" s="310" t="s">
        <v>269</v>
      </c>
      <c r="G140" s="311" t="s">
        <v>135</v>
      </c>
      <c r="H140" s="311" t="s">
        <v>135</v>
      </c>
      <c r="I140" s="312" t="s">
        <v>135</v>
      </c>
      <c r="J140" s="192" t="s">
        <v>107</v>
      </c>
      <c r="K140" s="189">
        <v>20</v>
      </c>
      <c r="L140" s="308">
        <v>0</v>
      </c>
      <c r="M140" s="309"/>
      <c r="N140" s="303">
        <f t="shared" ref="N140:N142" si="3">ROUND(L140*K140,2)</f>
        <v>0</v>
      </c>
      <c r="O140" s="304"/>
      <c r="P140" s="304"/>
      <c r="Q140" s="304"/>
      <c r="R140" s="185"/>
      <c r="T140" s="124"/>
      <c r="U140" s="186"/>
      <c r="V140" s="190"/>
      <c r="W140" s="190"/>
      <c r="X140" s="190"/>
      <c r="Y140" s="190"/>
      <c r="Z140" s="190"/>
      <c r="AA140" s="126"/>
      <c r="BE140" s="187"/>
      <c r="BF140" s="187"/>
      <c r="BG140" s="187"/>
      <c r="BH140" s="187"/>
      <c r="BI140" s="187"/>
      <c r="BK140" s="187"/>
    </row>
    <row r="141" spans="2:63" s="209" customFormat="1" ht="30" customHeight="1" x14ac:dyDescent="0.3">
      <c r="B141" s="184"/>
      <c r="C141" s="188">
        <f t="shared" ref="C141" si="4">C140+1</f>
        <v>21</v>
      </c>
      <c r="D141" s="188"/>
      <c r="E141" s="200"/>
      <c r="F141" s="310" t="s">
        <v>261</v>
      </c>
      <c r="G141" s="311" t="s">
        <v>135</v>
      </c>
      <c r="H141" s="311" t="s">
        <v>135</v>
      </c>
      <c r="I141" s="312" t="s">
        <v>135</v>
      </c>
      <c r="J141" s="192" t="s">
        <v>107</v>
      </c>
      <c r="K141" s="189">
        <v>5</v>
      </c>
      <c r="L141" s="308">
        <v>0</v>
      </c>
      <c r="M141" s="309"/>
      <c r="N141" s="303">
        <f t="shared" si="3"/>
        <v>0</v>
      </c>
      <c r="O141" s="304"/>
      <c r="P141" s="304"/>
      <c r="Q141" s="304"/>
      <c r="R141" s="185"/>
      <c r="T141" s="124"/>
      <c r="U141" s="186"/>
      <c r="V141" s="190"/>
      <c r="W141" s="190"/>
      <c r="X141" s="190"/>
      <c r="Y141" s="190"/>
      <c r="Z141" s="190"/>
      <c r="AA141" s="126"/>
      <c r="BE141" s="187"/>
      <c r="BF141" s="187"/>
      <c r="BG141" s="187"/>
      <c r="BH141" s="187"/>
      <c r="BI141" s="187"/>
      <c r="BK141" s="187"/>
    </row>
    <row r="142" spans="2:63" s="209" customFormat="1" ht="30" customHeight="1" x14ac:dyDescent="0.3">
      <c r="B142" s="184"/>
      <c r="C142" s="188">
        <f>C141+1</f>
        <v>22</v>
      </c>
      <c r="D142" s="188"/>
      <c r="E142" s="200"/>
      <c r="F142" s="310" t="s">
        <v>262</v>
      </c>
      <c r="G142" s="311" t="s">
        <v>135</v>
      </c>
      <c r="H142" s="311" t="s">
        <v>135</v>
      </c>
      <c r="I142" s="312" t="s">
        <v>135</v>
      </c>
      <c r="J142" s="192" t="s">
        <v>107</v>
      </c>
      <c r="K142" s="189">
        <v>20</v>
      </c>
      <c r="L142" s="308">
        <v>0</v>
      </c>
      <c r="M142" s="309"/>
      <c r="N142" s="303">
        <f t="shared" si="3"/>
        <v>0</v>
      </c>
      <c r="O142" s="304"/>
      <c r="P142" s="304"/>
      <c r="Q142" s="304"/>
      <c r="R142" s="185"/>
      <c r="T142" s="124"/>
      <c r="U142" s="186"/>
      <c r="V142" s="190"/>
      <c r="W142" s="190"/>
      <c r="X142" s="190"/>
      <c r="Y142" s="190"/>
      <c r="Z142" s="190"/>
      <c r="AA142" s="126"/>
      <c r="BE142" s="187"/>
      <c r="BF142" s="187"/>
      <c r="BG142" s="187"/>
      <c r="BH142" s="187"/>
      <c r="BI142" s="187"/>
      <c r="BK142" s="187"/>
    </row>
    <row r="143" spans="2:63" s="141" customFormat="1" ht="20.100000000000001" customHeight="1" x14ac:dyDescent="0.3">
      <c r="B143" s="140"/>
      <c r="C143" s="132"/>
      <c r="D143" s="138" t="s">
        <v>173</v>
      </c>
      <c r="E143" s="138"/>
      <c r="F143" s="138"/>
      <c r="G143" s="138"/>
      <c r="H143" s="138"/>
      <c r="I143" s="138"/>
      <c r="J143" s="138"/>
      <c r="K143" s="138"/>
      <c r="L143" s="138"/>
      <c r="M143" s="138"/>
      <c r="N143" s="301">
        <f>SUM(N144:Q145)</f>
        <v>0</v>
      </c>
      <c r="O143" s="302"/>
      <c r="P143" s="302"/>
      <c r="Q143" s="302"/>
      <c r="R143" s="142"/>
      <c r="T143" s="143"/>
      <c r="W143" s="144"/>
      <c r="Y143" s="144"/>
      <c r="AA143" s="145"/>
      <c r="AR143" s="212"/>
      <c r="AT143" s="212"/>
      <c r="AU143" s="212"/>
      <c r="AY143" s="212"/>
      <c r="BK143" s="146"/>
    </row>
    <row r="144" spans="2:63" s="209" customFormat="1" ht="20.100000000000001" customHeight="1" x14ac:dyDescent="0.3">
      <c r="B144" s="184"/>
      <c r="C144" s="188">
        <f>C142+1</f>
        <v>23</v>
      </c>
      <c r="D144" s="188"/>
      <c r="E144" s="200"/>
      <c r="F144" s="306" t="s">
        <v>373</v>
      </c>
      <c r="G144" s="304" t="s">
        <v>152</v>
      </c>
      <c r="H144" s="304" t="s">
        <v>152</v>
      </c>
      <c r="I144" s="304" t="s">
        <v>152</v>
      </c>
      <c r="J144" s="192" t="s">
        <v>107</v>
      </c>
      <c r="K144" s="189">
        <v>12</v>
      </c>
      <c r="L144" s="308">
        <v>0</v>
      </c>
      <c r="M144" s="309"/>
      <c r="N144" s="303">
        <f t="shared" ref="N144:N145" si="5">ROUND(K144*L144,2)</f>
        <v>0</v>
      </c>
      <c r="O144" s="304"/>
      <c r="P144" s="304"/>
      <c r="Q144" s="304"/>
      <c r="R144" s="185"/>
      <c r="T144" s="124"/>
      <c r="U144" s="186"/>
      <c r="V144" s="190"/>
      <c r="W144" s="190"/>
      <c r="X144" s="190"/>
      <c r="Y144" s="190"/>
      <c r="Z144" s="190"/>
      <c r="AA144" s="126"/>
      <c r="BE144" s="187"/>
      <c r="BF144" s="187"/>
      <c r="BG144" s="187"/>
      <c r="BH144" s="187"/>
      <c r="BI144" s="187"/>
      <c r="BK144" s="187"/>
    </row>
    <row r="145" spans="2:63" s="209" customFormat="1" ht="20.100000000000001" customHeight="1" x14ac:dyDescent="0.3">
      <c r="B145" s="184"/>
      <c r="C145" s="188">
        <f>C144+1</f>
        <v>24</v>
      </c>
      <c r="D145" s="188"/>
      <c r="E145" s="200"/>
      <c r="F145" s="306" t="s">
        <v>375</v>
      </c>
      <c r="G145" s="304" t="s">
        <v>152</v>
      </c>
      <c r="H145" s="304" t="s">
        <v>152</v>
      </c>
      <c r="I145" s="304" t="s">
        <v>152</v>
      </c>
      <c r="J145" s="192" t="s">
        <v>107</v>
      </c>
      <c r="K145" s="189">
        <v>35</v>
      </c>
      <c r="L145" s="308">
        <v>0</v>
      </c>
      <c r="M145" s="309"/>
      <c r="N145" s="303">
        <f t="shared" si="5"/>
        <v>0</v>
      </c>
      <c r="O145" s="304"/>
      <c r="P145" s="304"/>
      <c r="Q145" s="304"/>
      <c r="R145" s="185"/>
      <c r="T145" s="124"/>
      <c r="U145" s="186"/>
      <c r="V145" s="190"/>
      <c r="W145" s="190"/>
      <c r="X145" s="190"/>
      <c r="Y145" s="190"/>
      <c r="Z145" s="190"/>
      <c r="AA145" s="126"/>
      <c r="BE145" s="187"/>
      <c r="BF145" s="187"/>
      <c r="BG145" s="187"/>
      <c r="BH145" s="187"/>
      <c r="BI145" s="187"/>
      <c r="BK145" s="187"/>
    </row>
    <row r="146" spans="2:63" s="209" customFormat="1" ht="24.95" customHeight="1" x14ac:dyDescent="0.35">
      <c r="B146" s="184"/>
      <c r="C146" s="141"/>
      <c r="D146" s="113" t="s">
        <v>145</v>
      </c>
      <c r="E146" s="113"/>
      <c r="F146" s="113"/>
      <c r="G146" s="113"/>
      <c r="H146" s="113"/>
      <c r="I146" s="113"/>
      <c r="J146" s="113"/>
      <c r="K146" s="113"/>
      <c r="L146" s="113"/>
      <c r="M146" s="113"/>
      <c r="N146" s="305">
        <f>N160+N158+N147+N156</f>
        <v>0</v>
      </c>
      <c r="O146" s="305"/>
      <c r="P146" s="305"/>
      <c r="Q146" s="305"/>
      <c r="R146" s="185"/>
      <c r="T146" s="124"/>
      <c r="U146" s="186"/>
      <c r="V146" s="190"/>
      <c r="W146" s="190"/>
      <c r="X146" s="190"/>
      <c r="Y146" s="190"/>
      <c r="Z146" s="190"/>
      <c r="AA146" s="126"/>
      <c r="BE146" s="187"/>
      <c r="BF146" s="187"/>
      <c r="BG146" s="187"/>
      <c r="BH146" s="187"/>
      <c r="BI146" s="187"/>
      <c r="BK146" s="187"/>
    </row>
    <row r="147" spans="2:63" s="209" customFormat="1" ht="20.100000000000001" customHeight="1" x14ac:dyDescent="0.3">
      <c r="B147" s="184"/>
      <c r="C147" s="141"/>
      <c r="D147" s="138" t="s">
        <v>130</v>
      </c>
      <c r="E147" s="138"/>
      <c r="F147" s="138"/>
      <c r="G147" s="138"/>
      <c r="H147" s="138"/>
      <c r="I147" s="138"/>
      <c r="J147" s="138"/>
      <c r="K147" s="138"/>
      <c r="L147" s="138"/>
      <c r="M147" s="138"/>
      <c r="N147" s="301">
        <f>SUM(N148:Q155)</f>
        <v>0</v>
      </c>
      <c r="O147" s="302"/>
      <c r="P147" s="302"/>
      <c r="Q147" s="302"/>
      <c r="R147" s="185"/>
      <c r="T147" s="124"/>
      <c r="U147" s="186"/>
      <c r="V147" s="190"/>
      <c r="W147" s="190"/>
      <c r="X147" s="190"/>
      <c r="Y147" s="190"/>
      <c r="Z147" s="190"/>
      <c r="AA147" s="126"/>
      <c r="BE147" s="187"/>
      <c r="BF147" s="187"/>
      <c r="BG147" s="187"/>
      <c r="BH147" s="187"/>
      <c r="BI147" s="187"/>
      <c r="BK147" s="187"/>
    </row>
    <row r="148" spans="2:63" s="209" customFormat="1" ht="20.100000000000001" customHeight="1" x14ac:dyDescent="0.3">
      <c r="B148" s="184"/>
      <c r="C148" s="188">
        <f>C145+1</f>
        <v>25</v>
      </c>
      <c r="D148" s="188"/>
      <c r="E148" s="200"/>
      <c r="F148" s="306" t="s">
        <v>379</v>
      </c>
      <c r="G148" s="307" t="s">
        <v>154</v>
      </c>
      <c r="H148" s="307" t="s">
        <v>154</v>
      </c>
      <c r="I148" s="307" t="s">
        <v>154</v>
      </c>
      <c r="J148" s="192" t="s">
        <v>112</v>
      </c>
      <c r="K148" s="189">
        <v>2</v>
      </c>
      <c r="L148" s="308">
        <v>0</v>
      </c>
      <c r="M148" s="309"/>
      <c r="N148" s="303">
        <f t="shared" ref="N148:N155" si="6">ROUND(K148*L148,2)</f>
        <v>0</v>
      </c>
      <c r="O148" s="304"/>
      <c r="P148" s="304"/>
      <c r="Q148" s="304"/>
      <c r="R148" s="185"/>
      <c r="T148" s="124"/>
      <c r="U148" s="186"/>
      <c r="V148" s="190"/>
      <c r="W148" s="190"/>
      <c r="X148" s="190"/>
      <c r="Y148" s="190"/>
      <c r="Z148" s="190"/>
      <c r="AA148" s="126"/>
      <c r="BE148" s="187"/>
      <c r="BF148" s="187"/>
      <c r="BG148" s="187"/>
      <c r="BH148" s="187"/>
      <c r="BI148" s="187"/>
      <c r="BK148" s="187"/>
    </row>
    <row r="149" spans="2:63" s="209" customFormat="1" ht="20.100000000000001" customHeight="1" x14ac:dyDescent="0.3">
      <c r="B149" s="184"/>
      <c r="C149" s="188">
        <f t="shared" ref="C149:C153" si="7">C148+1</f>
        <v>26</v>
      </c>
      <c r="D149" s="188"/>
      <c r="E149" s="200"/>
      <c r="F149" s="306" t="s">
        <v>389</v>
      </c>
      <c r="G149" s="304" t="s">
        <v>154</v>
      </c>
      <c r="H149" s="304" t="s">
        <v>154</v>
      </c>
      <c r="I149" s="304" t="s">
        <v>154</v>
      </c>
      <c r="J149" s="192" t="s">
        <v>112</v>
      </c>
      <c r="K149" s="189">
        <v>2</v>
      </c>
      <c r="L149" s="308">
        <v>0</v>
      </c>
      <c r="M149" s="309"/>
      <c r="N149" s="303">
        <f t="shared" si="6"/>
        <v>0</v>
      </c>
      <c r="O149" s="304"/>
      <c r="P149" s="304"/>
      <c r="Q149" s="304"/>
      <c r="R149" s="185"/>
      <c r="T149" s="124"/>
      <c r="U149" s="186"/>
      <c r="V149" s="190"/>
      <c r="W149" s="190"/>
      <c r="X149" s="190"/>
      <c r="Y149" s="190"/>
      <c r="Z149" s="190"/>
      <c r="AA149" s="126"/>
      <c r="BE149" s="187"/>
      <c r="BF149" s="187"/>
      <c r="BG149" s="187"/>
      <c r="BH149" s="187"/>
      <c r="BI149" s="187"/>
      <c r="BK149" s="187"/>
    </row>
    <row r="150" spans="2:63" s="209" customFormat="1" ht="20.100000000000001" customHeight="1" x14ac:dyDescent="0.3">
      <c r="B150" s="184"/>
      <c r="C150" s="188">
        <f t="shared" si="7"/>
        <v>27</v>
      </c>
      <c r="D150" s="188"/>
      <c r="E150" s="200"/>
      <c r="F150" s="331" t="s">
        <v>416</v>
      </c>
      <c r="G150" s="332" t="s">
        <v>154</v>
      </c>
      <c r="H150" s="332" t="s">
        <v>154</v>
      </c>
      <c r="I150" s="333" t="s">
        <v>154</v>
      </c>
      <c r="J150" s="192" t="s">
        <v>112</v>
      </c>
      <c r="K150" s="189">
        <v>2</v>
      </c>
      <c r="L150" s="308">
        <v>0</v>
      </c>
      <c r="M150" s="309"/>
      <c r="N150" s="303">
        <f t="shared" si="6"/>
        <v>0</v>
      </c>
      <c r="O150" s="304"/>
      <c r="P150" s="304"/>
      <c r="Q150" s="304"/>
      <c r="R150" s="185"/>
      <c r="T150" s="124"/>
      <c r="U150" s="186"/>
      <c r="V150" s="190"/>
      <c r="W150" s="190"/>
      <c r="X150" s="190"/>
      <c r="Y150" s="190"/>
      <c r="Z150" s="190"/>
      <c r="AA150" s="126"/>
      <c r="BE150" s="187"/>
      <c r="BF150" s="187"/>
      <c r="BG150" s="187"/>
      <c r="BH150" s="187"/>
      <c r="BI150" s="187"/>
      <c r="BK150" s="187"/>
    </row>
    <row r="151" spans="2:63" s="209" customFormat="1" ht="20.100000000000001" customHeight="1" x14ac:dyDescent="0.3">
      <c r="B151" s="184"/>
      <c r="C151" s="188">
        <f t="shared" si="7"/>
        <v>28</v>
      </c>
      <c r="D151" s="188"/>
      <c r="E151" s="200"/>
      <c r="F151" s="331" t="s">
        <v>381</v>
      </c>
      <c r="G151" s="332" t="s">
        <v>154</v>
      </c>
      <c r="H151" s="332" t="s">
        <v>154</v>
      </c>
      <c r="I151" s="333" t="s">
        <v>154</v>
      </c>
      <c r="J151" s="192" t="s">
        <v>112</v>
      </c>
      <c r="K151" s="189">
        <v>2</v>
      </c>
      <c r="L151" s="308">
        <v>0</v>
      </c>
      <c r="M151" s="309"/>
      <c r="N151" s="303">
        <f t="shared" si="6"/>
        <v>0</v>
      </c>
      <c r="O151" s="304"/>
      <c r="P151" s="304"/>
      <c r="Q151" s="304"/>
      <c r="R151" s="185"/>
      <c r="T151" s="124"/>
      <c r="U151" s="186"/>
      <c r="V151" s="190"/>
      <c r="W151" s="190"/>
      <c r="X151" s="190"/>
      <c r="Y151" s="190"/>
      <c r="Z151" s="190"/>
      <c r="AA151" s="126"/>
      <c r="BE151" s="187"/>
      <c r="BF151" s="187"/>
      <c r="BG151" s="187"/>
      <c r="BH151" s="187"/>
      <c r="BI151" s="187"/>
      <c r="BK151" s="187"/>
    </row>
    <row r="152" spans="2:63" s="209" customFormat="1" ht="30" customHeight="1" x14ac:dyDescent="0.3">
      <c r="B152" s="184"/>
      <c r="C152" s="188">
        <f>C151+1</f>
        <v>29</v>
      </c>
      <c r="D152" s="188"/>
      <c r="E152" s="200"/>
      <c r="F152" s="306" t="s">
        <v>255</v>
      </c>
      <c r="G152" s="304" t="s">
        <v>156</v>
      </c>
      <c r="H152" s="304" t="s">
        <v>156</v>
      </c>
      <c r="I152" s="304" t="s">
        <v>156</v>
      </c>
      <c r="J152" s="192" t="s">
        <v>112</v>
      </c>
      <c r="K152" s="189">
        <v>8</v>
      </c>
      <c r="L152" s="308">
        <v>0</v>
      </c>
      <c r="M152" s="309"/>
      <c r="N152" s="303">
        <f t="shared" si="6"/>
        <v>0</v>
      </c>
      <c r="O152" s="304"/>
      <c r="P152" s="304"/>
      <c r="Q152" s="304"/>
      <c r="R152" s="185"/>
      <c r="T152" s="124"/>
      <c r="U152" s="186"/>
      <c r="V152" s="190"/>
      <c r="W152" s="190"/>
      <c r="X152" s="190"/>
      <c r="Y152" s="190"/>
      <c r="Z152" s="190"/>
      <c r="AA152" s="126"/>
      <c r="BE152" s="187"/>
      <c r="BF152" s="187"/>
      <c r="BG152" s="187"/>
      <c r="BH152" s="187"/>
      <c r="BI152" s="187"/>
      <c r="BK152" s="187"/>
    </row>
    <row r="153" spans="2:63" s="209" customFormat="1" ht="30" customHeight="1" x14ac:dyDescent="0.3">
      <c r="B153" s="184"/>
      <c r="C153" s="188">
        <f t="shared" si="7"/>
        <v>30</v>
      </c>
      <c r="D153" s="188"/>
      <c r="E153" s="200"/>
      <c r="F153" s="306" t="s">
        <v>256</v>
      </c>
      <c r="G153" s="304" t="s">
        <v>157</v>
      </c>
      <c r="H153" s="304" t="s">
        <v>157</v>
      </c>
      <c r="I153" s="304" t="s">
        <v>157</v>
      </c>
      <c r="J153" s="192" t="s">
        <v>112</v>
      </c>
      <c r="K153" s="189">
        <v>4</v>
      </c>
      <c r="L153" s="308">
        <v>0</v>
      </c>
      <c r="M153" s="309"/>
      <c r="N153" s="303">
        <f t="shared" si="6"/>
        <v>0</v>
      </c>
      <c r="O153" s="304"/>
      <c r="P153" s="304"/>
      <c r="Q153" s="304"/>
      <c r="R153" s="185"/>
      <c r="T153" s="124"/>
      <c r="U153" s="186"/>
      <c r="V153" s="190"/>
      <c r="W153" s="190"/>
      <c r="X153" s="190"/>
      <c r="Y153" s="190"/>
      <c r="Z153" s="190"/>
      <c r="AA153" s="126"/>
      <c r="BE153" s="187"/>
      <c r="BF153" s="187"/>
      <c r="BG153" s="187"/>
      <c r="BH153" s="187"/>
      <c r="BI153" s="187"/>
      <c r="BK153" s="187"/>
    </row>
    <row r="154" spans="2:63" s="209" customFormat="1" ht="30" customHeight="1" x14ac:dyDescent="0.3">
      <c r="B154" s="184"/>
      <c r="C154" s="188">
        <f>C153+1</f>
        <v>31</v>
      </c>
      <c r="D154" s="188"/>
      <c r="E154" s="200"/>
      <c r="F154" s="313" t="s">
        <v>363</v>
      </c>
      <c r="G154" s="314" t="s">
        <v>125</v>
      </c>
      <c r="H154" s="314" t="s">
        <v>125</v>
      </c>
      <c r="I154" s="314" t="s">
        <v>125</v>
      </c>
      <c r="J154" s="192" t="s">
        <v>112</v>
      </c>
      <c r="K154" s="189">
        <v>2</v>
      </c>
      <c r="L154" s="315">
        <v>0</v>
      </c>
      <c r="M154" s="316"/>
      <c r="N154" s="303">
        <f t="shared" si="6"/>
        <v>0</v>
      </c>
      <c r="O154" s="304"/>
      <c r="P154" s="304"/>
      <c r="Q154" s="304"/>
      <c r="R154" s="185"/>
      <c r="T154" s="124"/>
      <c r="U154" s="186"/>
      <c r="V154" s="190"/>
      <c r="W154" s="190"/>
      <c r="X154" s="190"/>
      <c r="Y154" s="190"/>
      <c r="Z154" s="190"/>
      <c r="AA154" s="126"/>
      <c r="BE154" s="187"/>
      <c r="BF154" s="187"/>
      <c r="BG154" s="187"/>
      <c r="BH154" s="187"/>
      <c r="BI154" s="187"/>
      <c r="BK154" s="187"/>
    </row>
    <row r="155" spans="2:63" s="141" customFormat="1" ht="45" customHeight="1" x14ac:dyDescent="0.3">
      <c r="B155" s="140"/>
      <c r="C155" s="188">
        <f>C154+1</f>
        <v>32</v>
      </c>
      <c r="D155" s="188"/>
      <c r="E155" s="200"/>
      <c r="F155" s="313" t="s">
        <v>371</v>
      </c>
      <c r="G155" s="314" t="s">
        <v>126</v>
      </c>
      <c r="H155" s="314" t="s">
        <v>126</v>
      </c>
      <c r="I155" s="314" t="s">
        <v>126</v>
      </c>
      <c r="J155" s="192" t="s">
        <v>112</v>
      </c>
      <c r="K155" s="189">
        <v>1</v>
      </c>
      <c r="L155" s="308">
        <v>0</v>
      </c>
      <c r="M155" s="309"/>
      <c r="N155" s="303">
        <f t="shared" si="6"/>
        <v>0</v>
      </c>
      <c r="O155" s="304"/>
      <c r="P155" s="304"/>
      <c r="Q155" s="304"/>
      <c r="R155" s="142"/>
      <c r="T155" s="143"/>
      <c r="W155" s="144"/>
      <c r="Y155" s="144"/>
      <c r="AA155" s="145"/>
      <c r="AR155" s="212"/>
      <c r="AT155" s="212"/>
      <c r="AU155" s="212"/>
      <c r="AY155" s="212"/>
      <c r="BK155" s="146"/>
    </row>
    <row r="156" spans="2:63" s="209" customFormat="1" ht="20.100000000000001" customHeight="1" x14ac:dyDescent="0.3">
      <c r="B156" s="184"/>
      <c r="C156" s="141"/>
      <c r="D156" s="138" t="s">
        <v>131</v>
      </c>
      <c r="E156" s="138"/>
      <c r="F156" s="138"/>
      <c r="G156" s="138"/>
      <c r="H156" s="138"/>
      <c r="I156" s="138"/>
      <c r="J156" s="138"/>
      <c r="K156" s="138"/>
      <c r="L156" s="138"/>
      <c r="M156" s="138"/>
      <c r="N156" s="301">
        <f>SUM(N157:Q157)</f>
        <v>0</v>
      </c>
      <c r="O156" s="302"/>
      <c r="P156" s="302"/>
      <c r="Q156" s="302"/>
      <c r="R156" s="185"/>
      <c r="T156" s="124"/>
      <c r="U156" s="186"/>
      <c r="V156" s="190"/>
      <c r="W156" s="190"/>
      <c r="X156" s="190"/>
      <c r="Y156" s="190"/>
      <c r="Z156" s="190"/>
      <c r="AA156" s="126"/>
      <c r="BE156" s="187"/>
      <c r="BF156" s="187"/>
      <c r="BG156" s="187"/>
      <c r="BH156" s="187"/>
      <c r="BI156" s="187"/>
      <c r="BK156" s="187"/>
    </row>
    <row r="157" spans="2:63" s="209" customFormat="1" ht="30" customHeight="1" x14ac:dyDescent="0.3">
      <c r="B157" s="184"/>
      <c r="C157" s="188">
        <f>C155+1</f>
        <v>33</v>
      </c>
      <c r="D157" s="188"/>
      <c r="E157" s="200"/>
      <c r="F157" s="313" t="s">
        <v>369</v>
      </c>
      <c r="G157" s="314"/>
      <c r="H157" s="314"/>
      <c r="I157" s="314"/>
      <c r="J157" s="192" t="s">
        <v>109</v>
      </c>
      <c r="K157" s="189">
        <v>1</v>
      </c>
      <c r="L157" s="308">
        <v>0</v>
      </c>
      <c r="M157" s="309"/>
      <c r="N157" s="303">
        <f>ROUND(K157*L157,2)</f>
        <v>0</v>
      </c>
      <c r="O157" s="304"/>
      <c r="P157" s="304"/>
      <c r="Q157" s="304"/>
      <c r="R157" s="185"/>
      <c r="T157" s="124"/>
      <c r="U157" s="186"/>
      <c r="V157" s="190"/>
      <c r="W157" s="190"/>
      <c r="X157" s="190"/>
      <c r="Y157" s="190"/>
      <c r="Z157" s="190"/>
      <c r="AA157" s="126"/>
      <c r="BE157" s="187"/>
      <c r="BF157" s="187"/>
      <c r="BG157" s="187"/>
      <c r="BH157" s="187"/>
      <c r="BI157" s="187"/>
      <c r="BK157" s="187"/>
    </row>
    <row r="158" spans="2:63" s="141" customFormat="1" ht="20.100000000000001" customHeight="1" x14ac:dyDescent="0.3">
      <c r="B158" s="140"/>
      <c r="D158" s="138" t="s">
        <v>141</v>
      </c>
      <c r="E158" s="138"/>
      <c r="F158" s="138"/>
      <c r="G158" s="138"/>
      <c r="H158" s="138"/>
      <c r="I158" s="138"/>
      <c r="J158" s="138"/>
      <c r="K158" s="138"/>
      <c r="L158" s="138"/>
      <c r="M158" s="138"/>
      <c r="N158" s="301">
        <f>SUM(N159:Q159)</f>
        <v>0</v>
      </c>
      <c r="O158" s="302"/>
      <c r="P158" s="302"/>
      <c r="Q158" s="302"/>
      <c r="R158" s="142"/>
      <c r="T158" s="143"/>
      <c r="W158" s="144"/>
      <c r="Y158" s="144"/>
      <c r="AA158" s="145"/>
      <c r="AR158" s="212"/>
      <c r="AT158" s="212"/>
      <c r="AU158" s="212"/>
      <c r="AY158" s="212"/>
      <c r="BK158" s="146"/>
    </row>
    <row r="159" spans="2:63" s="209" customFormat="1" ht="20.100000000000001" customHeight="1" x14ac:dyDescent="0.3">
      <c r="B159" s="184"/>
      <c r="C159" s="188">
        <f>C157+1</f>
        <v>34</v>
      </c>
      <c r="D159" s="188"/>
      <c r="E159" s="200"/>
      <c r="F159" s="306" t="s">
        <v>253</v>
      </c>
      <c r="G159" s="304" t="s">
        <v>158</v>
      </c>
      <c r="H159" s="304" t="s">
        <v>158</v>
      </c>
      <c r="I159" s="304" t="s">
        <v>158</v>
      </c>
      <c r="J159" s="192" t="s">
        <v>107</v>
      </c>
      <c r="K159" s="189">
        <v>15</v>
      </c>
      <c r="L159" s="315">
        <v>0</v>
      </c>
      <c r="M159" s="316"/>
      <c r="N159" s="303">
        <f t="shared" ref="N159" si="8">ROUND(K159*L159,2)</f>
        <v>0</v>
      </c>
      <c r="O159" s="304"/>
      <c r="P159" s="304"/>
      <c r="Q159" s="304"/>
      <c r="R159" s="185"/>
      <c r="T159" s="133"/>
      <c r="U159" s="186"/>
      <c r="V159" s="190"/>
      <c r="W159" s="190"/>
      <c r="X159" s="190"/>
      <c r="Y159" s="190"/>
      <c r="Z159" s="190"/>
      <c r="AA159" s="126"/>
      <c r="BE159" s="187"/>
      <c r="BF159" s="187"/>
      <c r="BG159" s="187"/>
      <c r="BH159" s="187"/>
      <c r="BI159" s="187"/>
      <c r="BK159" s="187"/>
    </row>
    <row r="160" spans="2:63" s="209" customFormat="1" ht="20.100000000000001" customHeight="1" x14ac:dyDescent="0.3">
      <c r="B160" s="184"/>
      <c r="C160" s="141"/>
      <c r="D160" s="138" t="s">
        <v>136</v>
      </c>
      <c r="E160" s="138"/>
      <c r="F160" s="138"/>
      <c r="G160" s="138"/>
      <c r="H160" s="138"/>
      <c r="I160" s="138"/>
      <c r="J160" s="138"/>
      <c r="K160" s="138"/>
      <c r="L160" s="138"/>
      <c r="M160" s="138"/>
      <c r="N160" s="301">
        <f>SUM(N161:Q164)</f>
        <v>0</v>
      </c>
      <c r="O160" s="302"/>
      <c r="P160" s="302"/>
      <c r="Q160" s="302"/>
      <c r="R160" s="185"/>
      <c r="T160" s="124"/>
      <c r="U160" s="186"/>
      <c r="V160" s="190"/>
      <c r="W160" s="190"/>
      <c r="X160" s="190"/>
      <c r="Y160" s="190"/>
      <c r="Z160" s="190"/>
      <c r="AA160" s="126"/>
      <c r="BE160" s="187"/>
      <c r="BF160" s="187"/>
      <c r="BG160" s="187"/>
      <c r="BH160" s="187"/>
      <c r="BI160" s="187"/>
      <c r="BK160" s="187"/>
    </row>
    <row r="161" spans="1:63" s="209" customFormat="1" ht="60" customHeight="1" x14ac:dyDescent="0.3">
      <c r="B161" s="184"/>
      <c r="C161" s="188">
        <f>C159+1</f>
        <v>35</v>
      </c>
      <c r="D161" s="188"/>
      <c r="E161" s="199"/>
      <c r="F161" s="313" t="s">
        <v>377</v>
      </c>
      <c r="G161" s="314" t="s">
        <v>159</v>
      </c>
      <c r="H161" s="314" t="s">
        <v>159</v>
      </c>
      <c r="I161" s="314" t="s">
        <v>159</v>
      </c>
      <c r="J161" s="122" t="s">
        <v>109</v>
      </c>
      <c r="K161" s="189">
        <v>1</v>
      </c>
      <c r="L161" s="308">
        <v>0</v>
      </c>
      <c r="M161" s="309"/>
      <c r="N161" s="303">
        <f>ROUND(K161*L161,2)</f>
        <v>0</v>
      </c>
      <c r="O161" s="304"/>
      <c r="P161" s="304"/>
      <c r="Q161" s="304"/>
      <c r="R161" s="185"/>
      <c r="T161" s="124"/>
      <c r="U161" s="186"/>
      <c r="V161" s="190"/>
      <c r="W161" s="190"/>
      <c r="X161" s="190"/>
      <c r="Y161" s="190"/>
      <c r="Z161" s="190"/>
      <c r="AA161" s="126"/>
      <c r="BE161" s="187"/>
      <c r="BF161" s="187"/>
      <c r="BG161" s="187"/>
      <c r="BH161" s="187"/>
      <c r="BI161" s="187"/>
      <c r="BK161" s="187"/>
    </row>
    <row r="162" spans="1:63" s="209" customFormat="1" ht="20.100000000000001" customHeight="1" x14ac:dyDescent="0.3">
      <c r="B162" s="184"/>
      <c r="C162" s="188">
        <f>C161+1</f>
        <v>36</v>
      </c>
      <c r="D162" s="188"/>
      <c r="E162" s="199"/>
      <c r="F162" s="310" t="s">
        <v>376</v>
      </c>
      <c r="G162" s="311" t="s">
        <v>160</v>
      </c>
      <c r="H162" s="311" t="s">
        <v>160</v>
      </c>
      <c r="I162" s="312" t="s">
        <v>160</v>
      </c>
      <c r="J162" s="122" t="s">
        <v>107</v>
      </c>
      <c r="K162" s="189">
        <v>20</v>
      </c>
      <c r="L162" s="315">
        <v>0</v>
      </c>
      <c r="M162" s="316"/>
      <c r="N162" s="303">
        <f t="shared" ref="N162:N164" si="9">ROUND(K162*L162,2)</f>
        <v>0</v>
      </c>
      <c r="O162" s="304"/>
      <c r="P162" s="304"/>
      <c r="Q162" s="304"/>
      <c r="R162" s="185"/>
      <c r="T162" s="124"/>
      <c r="U162" s="186"/>
      <c r="V162" s="190"/>
      <c r="W162" s="190"/>
      <c r="X162" s="190"/>
      <c r="Y162" s="190"/>
      <c r="Z162" s="190"/>
      <c r="AA162" s="126"/>
      <c r="BE162" s="187"/>
      <c r="BF162" s="187"/>
      <c r="BG162" s="187"/>
      <c r="BH162" s="187"/>
      <c r="BI162" s="187"/>
      <c r="BK162" s="187"/>
    </row>
    <row r="163" spans="1:63" s="209" customFormat="1" ht="20.100000000000001" customHeight="1" x14ac:dyDescent="0.3">
      <c r="B163" s="184"/>
      <c r="C163" s="188">
        <f t="shared" ref="C163" si="10">C162+1</f>
        <v>37</v>
      </c>
      <c r="D163" s="188"/>
      <c r="E163" s="200"/>
      <c r="F163" s="310" t="s">
        <v>263</v>
      </c>
      <c r="G163" s="311" t="s">
        <v>160</v>
      </c>
      <c r="H163" s="311" t="s">
        <v>160</v>
      </c>
      <c r="I163" s="312" t="s">
        <v>160</v>
      </c>
      <c r="J163" s="192" t="s">
        <v>107</v>
      </c>
      <c r="K163" s="189">
        <v>5</v>
      </c>
      <c r="L163" s="315">
        <v>0</v>
      </c>
      <c r="M163" s="316"/>
      <c r="N163" s="303">
        <f t="shared" si="9"/>
        <v>0</v>
      </c>
      <c r="O163" s="304"/>
      <c r="P163" s="304"/>
      <c r="Q163" s="304"/>
      <c r="R163" s="185"/>
      <c r="T163" s="124"/>
      <c r="U163" s="186"/>
      <c r="V163" s="190"/>
      <c r="W163" s="190"/>
      <c r="X163" s="190"/>
      <c r="Y163" s="190"/>
      <c r="Z163" s="190"/>
      <c r="AA163" s="126"/>
      <c r="BE163" s="187"/>
      <c r="BF163" s="187"/>
      <c r="BG163" s="187"/>
      <c r="BH163" s="187"/>
      <c r="BI163" s="187"/>
      <c r="BK163" s="187"/>
    </row>
    <row r="164" spans="1:63" ht="30" customHeight="1" x14ac:dyDescent="0.3">
      <c r="A164" s="254"/>
      <c r="B164" s="250"/>
      <c r="C164" s="188">
        <f>C163+1</f>
        <v>38</v>
      </c>
      <c r="D164" s="188"/>
      <c r="E164" s="200"/>
      <c r="F164" s="310" t="s">
        <v>246</v>
      </c>
      <c r="G164" s="311" t="s">
        <v>138</v>
      </c>
      <c r="H164" s="311" t="s">
        <v>138</v>
      </c>
      <c r="I164" s="312" t="s">
        <v>138</v>
      </c>
      <c r="J164" s="192" t="s">
        <v>107</v>
      </c>
      <c r="K164" s="189">
        <v>40</v>
      </c>
      <c r="L164" s="315">
        <v>0</v>
      </c>
      <c r="M164" s="316"/>
      <c r="N164" s="303">
        <f t="shared" si="9"/>
        <v>0</v>
      </c>
      <c r="O164" s="304"/>
      <c r="P164" s="304"/>
      <c r="Q164" s="304"/>
      <c r="R164" s="185"/>
    </row>
    <row r="165" spans="1:63" ht="24.95" customHeight="1" x14ac:dyDescent="0.35">
      <c r="A165" s="254"/>
      <c r="B165" s="251"/>
      <c r="C165" s="141"/>
      <c r="D165" s="113" t="s">
        <v>430</v>
      </c>
      <c r="E165" s="113"/>
      <c r="F165" s="113"/>
      <c r="G165" s="113"/>
      <c r="H165" s="113"/>
      <c r="I165" s="113"/>
      <c r="J165" s="113"/>
      <c r="K165" s="113"/>
      <c r="L165" s="113"/>
      <c r="M165" s="113"/>
      <c r="N165" s="305">
        <f>N181+N179+N166+N177</f>
        <v>0</v>
      </c>
      <c r="O165" s="305"/>
      <c r="P165" s="305"/>
      <c r="Q165" s="305"/>
      <c r="R165" s="229"/>
    </row>
    <row r="166" spans="1:63" ht="20.100000000000001" customHeight="1" x14ac:dyDescent="0.3">
      <c r="A166" s="229"/>
      <c r="B166" s="251"/>
      <c r="C166" s="252"/>
      <c r="D166" s="138" t="s">
        <v>431</v>
      </c>
      <c r="E166" s="138"/>
      <c r="F166" s="138"/>
      <c r="G166" s="138"/>
      <c r="H166" s="138"/>
      <c r="I166" s="138"/>
      <c r="J166" s="138"/>
      <c r="K166" s="138"/>
      <c r="L166" s="138"/>
      <c r="M166" s="138"/>
      <c r="N166" s="301">
        <f>SUM(N167:Q176)</f>
        <v>0</v>
      </c>
      <c r="O166" s="302"/>
      <c r="P166" s="302"/>
      <c r="Q166" s="302"/>
      <c r="R166" s="229"/>
    </row>
    <row r="167" spans="1:63" ht="75" customHeight="1" x14ac:dyDescent="0.3">
      <c r="A167" s="229"/>
      <c r="B167" s="249"/>
      <c r="C167" s="188">
        <f>C164+1</f>
        <v>39</v>
      </c>
      <c r="D167" s="188"/>
      <c r="E167" s="200"/>
      <c r="F167" s="306" t="s">
        <v>439</v>
      </c>
      <c r="G167" s="307" t="s">
        <v>154</v>
      </c>
      <c r="H167" s="307" t="s">
        <v>154</v>
      </c>
      <c r="I167" s="307" t="s">
        <v>154</v>
      </c>
      <c r="J167" s="192" t="s">
        <v>109</v>
      </c>
      <c r="K167" s="189">
        <v>1</v>
      </c>
      <c r="L167" s="308">
        <v>0</v>
      </c>
      <c r="M167" s="309"/>
      <c r="N167" s="303">
        <f t="shared" ref="N167" si="11">ROUND(L167*K167,2)</f>
        <v>0</v>
      </c>
      <c r="O167" s="304"/>
      <c r="P167" s="304"/>
      <c r="Q167" s="304"/>
      <c r="R167" s="229"/>
    </row>
    <row r="168" spans="1:63" ht="7.5" customHeight="1" x14ac:dyDescent="0.3">
      <c r="A168" s="229"/>
      <c r="B168" s="253"/>
      <c r="C168" s="253"/>
      <c r="D168" s="253"/>
      <c r="E168" s="253"/>
      <c r="F168" s="253"/>
      <c r="G168" s="253"/>
      <c r="H168" s="253"/>
      <c r="I168" s="253"/>
      <c r="J168" s="253"/>
      <c r="K168" s="253"/>
      <c r="L168" s="253"/>
      <c r="M168" s="253"/>
      <c r="N168" s="253"/>
      <c r="O168" s="253"/>
      <c r="P168" s="253"/>
      <c r="Q168" s="253"/>
      <c r="R168" s="136"/>
    </row>
  </sheetData>
  <sheetProtection algorithmName="SHA-512" hashValue="HF4y8KCFgYn7TMk+njxaF6rf7VNOLMrBgdggNBoOr7Ff3DHgY5XjKf9rc97RoL6TgvDNode8ZR0mZsH2CZRvLQ==" saltValue="o9DwRfHU9SPyI6g9HFFhJw==" spinCount="100000" sheet="1" selectLockedCells="1"/>
  <mergeCells count="190">
    <mergeCell ref="N160:Q160"/>
    <mergeCell ref="F161:I161"/>
    <mergeCell ref="L161:M161"/>
    <mergeCell ref="N161:Q161"/>
    <mergeCell ref="L162:M162"/>
    <mergeCell ref="N162:Q162"/>
    <mergeCell ref="F164:I164"/>
    <mergeCell ref="L164:M164"/>
    <mergeCell ref="N164:Q164"/>
    <mergeCell ref="F152:I152"/>
    <mergeCell ref="L152:M152"/>
    <mergeCell ref="N152:Q152"/>
    <mergeCell ref="F153:I153"/>
    <mergeCell ref="L153:M153"/>
    <mergeCell ref="N153:Q153"/>
    <mergeCell ref="F162:I162"/>
    <mergeCell ref="F163:I163"/>
    <mergeCell ref="F154:I154"/>
    <mergeCell ref="L154:M154"/>
    <mergeCell ref="N154:Q154"/>
    <mergeCell ref="F155:I155"/>
    <mergeCell ref="L155:M155"/>
    <mergeCell ref="N155:Q155"/>
    <mergeCell ref="N156:Q156"/>
    <mergeCell ref="F159:I159"/>
    <mergeCell ref="L159:M159"/>
    <mergeCell ref="N159:Q159"/>
    <mergeCell ref="F157:I157"/>
    <mergeCell ref="L157:M157"/>
    <mergeCell ref="N157:Q157"/>
    <mergeCell ref="N158:Q158"/>
    <mergeCell ref="L163:M163"/>
    <mergeCell ref="N163:Q163"/>
    <mergeCell ref="F151:I151"/>
    <mergeCell ref="L151:M151"/>
    <mergeCell ref="N151:Q151"/>
    <mergeCell ref="F149:I149"/>
    <mergeCell ref="L149:M149"/>
    <mergeCell ref="N149:Q149"/>
    <mergeCell ref="F150:I150"/>
    <mergeCell ref="L150:M150"/>
    <mergeCell ref="N150:Q150"/>
    <mergeCell ref="N143:Q143"/>
    <mergeCell ref="F144:I144"/>
    <mergeCell ref="L144:M144"/>
    <mergeCell ref="N144:Q144"/>
    <mergeCell ref="F148:I148"/>
    <mergeCell ref="L148:M148"/>
    <mergeCell ref="N148:Q148"/>
    <mergeCell ref="F145:I145"/>
    <mergeCell ref="L145:M145"/>
    <mergeCell ref="N145:Q145"/>
    <mergeCell ref="N146:Q146"/>
    <mergeCell ref="N147:Q147"/>
    <mergeCell ref="F141:I141"/>
    <mergeCell ref="L141:M141"/>
    <mergeCell ref="N141:Q141"/>
    <mergeCell ref="F142:I142"/>
    <mergeCell ref="L142:M142"/>
    <mergeCell ref="N142:Q142"/>
    <mergeCell ref="N138:Q138"/>
    <mergeCell ref="F139:I139"/>
    <mergeCell ref="L139:M139"/>
    <mergeCell ref="N139:Q139"/>
    <mergeCell ref="F140:I140"/>
    <mergeCell ref="L140:M140"/>
    <mergeCell ref="N140:Q140"/>
    <mergeCell ref="N136:Q136"/>
    <mergeCell ref="F137:I137"/>
    <mergeCell ref="L137:M137"/>
    <mergeCell ref="N137:Q137"/>
    <mergeCell ref="F131:I131"/>
    <mergeCell ref="L131:M131"/>
    <mergeCell ref="N131:Q131"/>
    <mergeCell ref="N132:Q132"/>
    <mergeCell ref="F133:I133"/>
    <mergeCell ref="L133:M133"/>
    <mergeCell ref="N133:Q133"/>
    <mergeCell ref="F134:I134"/>
    <mergeCell ref="L134:M134"/>
    <mergeCell ref="N134:Q134"/>
    <mergeCell ref="F135:I135"/>
    <mergeCell ref="L135:M135"/>
    <mergeCell ref="N135:Q135"/>
    <mergeCell ref="F128:I128"/>
    <mergeCell ref="L128:M128"/>
    <mergeCell ref="N128:Q128"/>
    <mergeCell ref="N129:Q129"/>
    <mergeCell ref="F130:I130"/>
    <mergeCell ref="L130:M130"/>
    <mergeCell ref="N130:Q130"/>
    <mergeCell ref="F126:I126"/>
    <mergeCell ref="L126:M126"/>
    <mergeCell ref="N126:Q126"/>
    <mergeCell ref="F127:I127"/>
    <mergeCell ref="L127:M127"/>
    <mergeCell ref="N127:Q127"/>
    <mergeCell ref="F122:I122"/>
    <mergeCell ref="L122:M122"/>
    <mergeCell ref="N122:Q122"/>
    <mergeCell ref="N123:Q123"/>
    <mergeCell ref="N124:Q124"/>
    <mergeCell ref="F125:I125"/>
    <mergeCell ref="L125:M125"/>
    <mergeCell ref="N125:Q125"/>
    <mergeCell ref="F121:I121"/>
    <mergeCell ref="L121:M121"/>
    <mergeCell ref="N121:Q121"/>
    <mergeCell ref="F120:I120"/>
    <mergeCell ref="L120:M120"/>
    <mergeCell ref="N120:Q120"/>
    <mergeCell ref="F118:I118"/>
    <mergeCell ref="L118:M118"/>
    <mergeCell ref="N118:Q118"/>
    <mergeCell ref="F119:I119"/>
    <mergeCell ref="L119:M119"/>
    <mergeCell ref="N119:Q119"/>
    <mergeCell ref="F116:I116"/>
    <mergeCell ref="L116:M116"/>
    <mergeCell ref="N116:Q116"/>
    <mergeCell ref="F117:I117"/>
    <mergeCell ref="L117:M117"/>
    <mergeCell ref="N117:Q117"/>
    <mergeCell ref="N112:Q112"/>
    <mergeCell ref="N113:Q113"/>
    <mergeCell ref="N114:Q114"/>
    <mergeCell ref="F115:I115"/>
    <mergeCell ref="L115:M115"/>
    <mergeCell ref="N115:Q115"/>
    <mergeCell ref="F104:P104"/>
    <mergeCell ref="M106:P106"/>
    <mergeCell ref="M108:Q108"/>
    <mergeCell ref="M109:Q109"/>
    <mergeCell ref="F111:I111"/>
    <mergeCell ref="L111:M111"/>
    <mergeCell ref="N111:Q111"/>
    <mergeCell ref="N90:Q90"/>
    <mergeCell ref="N91:Q91"/>
    <mergeCell ref="L94:Q94"/>
    <mergeCell ref="C100:Q100"/>
    <mergeCell ref="F102:P102"/>
    <mergeCell ref="F103:P103"/>
    <mergeCell ref="M83:Q83"/>
    <mergeCell ref="M84:Q84"/>
    <mergeCell ref="C86:G86"/>
    <mergeCell ref="N86:Q86"/>
    <mergeCell ref="N88:Q88"/>
    <mergeCell ref="N89:Q89"/>
    <mergeCell ref="L35:P35"/>
    <mergeCell ref="C75:Q75"/>
    <mergeCell ref="F77:P77"/>
    <mergeCell ref="F78:P78"/>
    <mergeCell ref="F79:P79"/>
    <mergeCell ref="M81:P81"/>
    <mergeCell ref="H31:J31"/>
    <mergeCell ref="M31:P31"/>
    <mergeCell ref="H32:J32"/>
    <mergeCell ref="M32:P32"/>
    <mergeCell ref="H33:J33"/>
    <mergeCell ref="M33:P33"/>
    <mergeCell ref="M25:P25"/>
    <mergeCell ref="M27:P27"/>
    <mergeCell ref="H29:J29"/>
    <mergeCell ref="M29:P29"/>
    <mergeCell ref="H30:J30"/>
    <mergeCell ref="M30:P30"/>
    <mergeCell ref="N165:Q165"/>
    <mergeCell ref="N166:Q166"/>
    <mergeCell ref="F167:I167"/>
    <mergeCell ref="L167:M167"/>
    <mergeCell ref="N167:Q167"/>
    <mergeCell ref="N92:Q92"/>
    <mergeCell ref="H1:K1"/>
    <mergeCell ref="C2:Q2"/>
    <mergeCell ref="S2:AC2"/>
    <mergeCell ref="C4:Q4"/>
    <mergeCell ref="F6:P6"/>
    <mergeCell ref="F7:P7"/>
    <mergeCell ref="E16:L16"/>
    <mergeCell ref="O16:P16"/>
    <mergeCell ref="O18:P18"/>
    <mergeCell ref="O19:P19"/>
    <mergeCell ref="O21:P21"/>
    <mergeCell ref="O22:P22"/>
    <mergeCell ref="F8:P8"/>
    <mergeCell ref="F10:L10"/>
    <mergeCell ref="O10:P10"/>
    <mergeCell ref="O12:P12"/>
    <mergeCell ref="O13:P13"/>
    <mergeCell ref="O15:P15"/>
  </mergeCells>
  <hyperlinks>
    <hyperlink ref="F1:G1" location="C2" tooltip="Krycí list rozpočtu" display="1) Krycí list rozpočtu" xr:uid="{7C06B95C-D16E-404E-85DC-61DD8929BEC2}"/>
    <hyperlink ref="H1:K1" location="'SO10'!C93" tooltip="Rekapitulace rozpočtu" display="2) Rekapitulace rozpočtu" xr:uid="{9EA40D01-3F83-4B2D-A2F4-0EF2F436153A}"/>
    <hyperlink ref="L1" location="'SO10'!C115" tooltip="Rozpočet" display="3) Rozpočet" xr:uid="{4D9F0815-247E-40A4-9A65-7CE39AF48D3F}"/>
    <hyperlink ref="S1:T1" location="'Rekapitulace stavby'!C2" tooltip="Rekapitulace stavby" display="Rekapitulace stavby" xr:uid="{40B3FD75-4015-4DDC-A972-23DA832F9E7A}"/>
    <hyperlink ref="F1" location="'SO10'!C4" tooltip="Krycí list rozpočtu" display="1) Krycí list rozpočtu" xr:uid="{5935F005-F6A6-468C-BCC3-C3E03ED21C01}"/>
    <hyperlink ref="S1" location="Rekapitulace!C4" tooltip="Rekapitulace stavby" display="Rekapitulace stavby" xr:uid="{D1E9FAD2-0339-4BEB-BEE0-5393185D24CC}"/>
  </hyperlinks>
  <pageMargins left="0.59027779102325439" right="0.59027779102325439" top="0.59027779102325439" bottom="0.59027779102325439" header="0" footer="0"/>
  <pageSetup paperSize="9" fitToWidth="2" fitToHeight="9" orientation="landscape" blackAndWhite="1" r:id="rId1"/>
  <headerFooter alignWithMargins="0">
    <oddFooter>&amp;CStrana &amp;P z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7">
    <pageSetUpPr fitToPage="1"/>
  </sheetPr>
  <dimension ref="B1:BL207"/>
  <sheetViews>
    <sheetView showGridLines="0" zoomScale="115" zoomScaleNormal="115" workbookViewId="0">
      <pane ySplit="1" topLeftCell="A2" activePane="bottomLeft" state="frozenSplit"/>
      <selection activeCell="F151" sqref="F151:I151"/>
      <selection pane="bottomLeft" activeCell="O10" sqref="O10:P10"/>
    </sheetView>
  </sheetViews>
  <sheetFormatPr defaultColWidth="10.5" defaultRowHeight="14.25" customHeight="1" x14ac:dyDescent="0.3"/>
  <cols>
    <col min="1" max="1" width="8.33203125" style="155" customWidth="1"/>
    <col min="2" max="2" width="1.6640625" style="155" customWidth="1"/>
    <col min="3" max="3" width="4.1640625" style="155" customWidth="1"/>
    <col min="4" max="4" width="4.33203125" style="155" customWidth="1"/>
    <col min="5" max="5" width="17.1640625" style="155" customWidth="1"/>
    <col min="6" max="7" width="11.1640625" style="155" customWidth="1"/>
    <col min="8" max="8" width="12.5" style="155" customWidth="1"/>
    <col min="9" max="9" width="7" style="155" customWidth="1"/>
    <col min="10" max="10" width="5.1640625" style="155" customWidth="1"/>
    <col min="11" max="11" width="11.5" style="155" customWidth="1"/>
    <col min="12" max="12" width="12" style="155" customWidth="1"/>
    <col min="13" max="14" width="6" style="155" customWidth="1"/>
    <col min="15" max="15" width="2" style="155" customWidth="1"/>
    <col min="16" max="16" width="12.5" style="155" customWidth="1"/>
    <col min="17" max="17" width="4.1640625" style="155" customWidth="1"/>
    <col min="18" max="18" width="1.6640625" style="155" customWidth="1"/>
    <col min="19" max="19" width="8.1640625" style="155" customWidth="1"/>
    <col min="20" max="20" width="29.6640625" style="155" hidden="1" customWidth="1"/>
    <col min="21" max="21" width="16.33203125" style="155" hidden="1" customWidth="1"/>
    <col min="22" max="22" width="12.33203125" style="155" hidden="1" customWidth="1"/>
    <col min="23" max="23" width="16.33203125" style="155" hidden="1" customWidth="1"/>
    <col min="24" max="24" width="12.1640625" style="155" hidden="1" customWidth="1"/>
    <col min="25" max="25" width="15" style="155" hidden="1" customWidth="1"/>
    <col min="26" max="26" width="11" style="155" hidden="1" customWidth="1"/>
    <col min="27" max="27" width="15" style="155" hidden="1" customWidth="1"/>
    <col min="28" max="28" width="16.33203125" style="155" hidden="1" customWidth="1"/>
    <col min="29" max="29" width="11" style="155" customWidth="1"/>
    <col min="30" max="30" width="15" style="155" customWidth="1"/>
    <col min="31" max="31" width="16.33203125" style="155" customWidth="1"/>
    <col min="32" max="41" width="10.5" style="155" customWidth="1"/>
    <col min="42" max="42" width="10.5" style="155" hidden="1" customWidth="1"/>
    <col min="43" max="43" width="15.83203125" style="155" hidden="1" customWidth="1"/>
    <col min="44" max="53" width="10.5" style="155" hidden="1" customWidth="1"/>
    <col min="54" max="54" width="6.5" style="155" hidden="1" customWidth="1"/>
    <col min="55" max="55" width="11.33203125" style="155" hidden="1" customWidth="1"/>
    <col min="56" max="56" width="5.83203125" style="155" hidden="1" customWidth="1"/>
    <col min="57" max="57" width="8" style="155" hidden="1" customWidth="1"/>
    <col min="58" max="58" width="9.1640625" style="155" hidden="1" customWidth="1"/>
    <col min="59" max="59" width="10.33203125" style="155" hidden="1" customWidth="1"/>
    <col min="60" max="60" width="9.6640625" style="155" hidden="1" customWidth="1"/>
    <col min="61" max="61" width="12.5" style="155" hidden="1" customWidth="1"/>
    <col min="62" max="62" width="11.6640625" style="155" hidden="1" customWidth="1"/>
    <col min="63" max="63" width="16.6640625" style="155" hidden="1" customWidth="1"/>
    <col min="64" max="64" width="6.6640625" style="155" hidden="1" customWidth="1"/>
    <col min="65" max="74" width="0" style="155" hidden="1" customWidth="1"/>
    <col min="75" max="16384" width="10.5" style="155"/>
  </cols>
  <sheetData>
    <row r="1" spans="2:46" s="5" customFormat="1" ht="22.5" customHeight="1" x14ac:dyDescent="0.3">
      <c r="B1" s="2"/>
      <c r="C1" s="2"/>
      <c r="D1" s="3" t="s">
        <v>0</v>
      </c>
      <c r="E1" s="2"/>
      <c r="F1" s="4" t="s">
        <v>116</v>
      </c>
      <c r="G1" s="4"/>
      <c r="H1" s="328" t="s">
        <v>117</v>
      </c>
      <c r="I1" s="328"/>
      <c r="J1" s="328"/>
      <c r="K1" s="328"/>
      <c r="L1" s="4" t="s">
        <v>118</v>
      </c>
      <c r="M1" s="2"/>
      <c r="N1" s="2"/>
      <c r="O1" s="3" t="s">
        <v>80</v>
      </c>
      <c r="P1" s="2"/>
      <c r="Q1" s="2"/>
      <c r="R1" s="2"/>
      <c r="S1" s="4" t="s">
        <v>119</v>
      </c>
      <c r="T1" s="4"/>
    </row>
    <row r="2" spans="2:46" ht="37.5" customHeight="1" x14ac:dyDescent="0.3">
      <c r="C2" s="32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S2" s="269" t="s">
        <v>3</v>
      </c>
      <c r="T2" s="270"/>
      <c r="U2" s="270"/>
      <c r="V2" s="270"/>
      <c r="W2" s="270"/>
      <c r="X2" s="270"/>
      <c r="Y2" s="270"/>
      <c r="Z2" s="270"/>
      <c r="AA2" s="270"/>
      <c r="AB2" s="270"/>
      <c r="AC2" s="270"/>
      <c r="AT2" s="155" t="s">
        <v>71</v>
      </c>
    </row>
    <row r="3" spans="2:46" ht="7.5" customHeight="1" x14ac:dyDescent="0.3"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10"/>
      <c r="AT3" s="155" t="s">
        <v>70</v>
      </c>
    </row>
    <row r="4" spans="2:46" ht="37.5" customHeight="1" x14ac:dyDescent="0.3">
      <c r="B4" s="11"/>
      <c r="C4" s="291" t="s">
        <v>81</v>
      </c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270"/>
      <c r="Q4" s="270"/>
      <c r="R4" s="12"/>
      <c r="T4" s="13" t="s">
        <v>8</v>
      </c>
      <c r="AT4" s="155" t="s">
        <v>2</v>
      </c>
    </row>
    <row r="5" spans="2:46" ht="7.5" customHeight="1" x14ac:dyDescent="0.3">
      <c r="B5" s="11"/>
      <c r="R5" s="12"/>
    </row>
    <row r="6" spans="2:46" ht="26.25" customHeight="1" x14ac:dyDescent="0.3">
      <c r="B6" s="11"/>
      <c r="D6" s="18" t="s">
        <v>12</v>
      </c>
      <c r="F6" s="321" t="str">
        <f>Rekapitulace!$K$6</f>
        <v>Instalace FVE pro vlastní spotřebu elektřiny ve společnosti ČEPRO, a.s. v areálu Hněvice</v>
      </c>
      <c r="G6" s="270"/>
      <c r="H6" s="270"/>
      <c r="I6" s="270"/>
      <c r="J6" s="270"/>
      <c r="K6" s="270"/>
      <c r="L6" s="270"/>
      <c r="M6" s="270"/>
      <c r="N6" s="270"/>
      <c r="O6" s="270"/>
      <c r="P6" s="270"/>
      <c r="R6" s="12"/>
    </row>
    <row r="7" spans="2:46" ht="26.25" customHeight="1" x14ac:dyDescent="0.3">
      <c r="B7" s="11"/>
      <c r="D7" s="18" t="s">
        <v>82</v>
      </c>
      <c r="F7" s="321" t="str">
        <f>Rekapitulace!J98</f>
        <v>SO 11 – Řídicí systém s energetickým managementem</v>
      </c>
      <c r="G7" s="270"/>
      <c r="H7" s="270"/>
      <c r="I7" s="270"/>
      <c r="J7" s="270"/>
      <c r="K7" s="270"/>
      <c r="L7" s="270"/>
      <c r="M7" s="270"/>
      <c r="N7" s="270"/>
      <c r="O7" s="270"/>
      <c r="P7" s="270"/>
      <c r="R7" s="12"/>
    </row>
    <row r="8" spans="2:46" s="154" customFormat="1" ht="33.75" customHeight="1" x14ac:dyDescent="0.3">
      <c r="B8" s="21"/>
      <c r="D8" s="17" t="s">
        <v>83</v>
      </c>
      <c r="F8" s="288" t="s">
        <v>339</v>
      </c>
      <c r="G8" s="267"/>
      <c r="H8" s="267"/>
      <c r="I8" s="267"/>
      <c r="J8" s="267"/>
      <c r="K8" s="267"/>
      <c r="L8" s="267"/>
      <c r="M8" s="267"/>
      <c r="N8" s="267"/>
      <c r="O8" s="267"/>
      <c r="P8" s="267"/>
      <c r="R8" s="22"/>
    </row>
    <row r="9" spans="2:46" s="154" customFormat="1" ht="15" customHeight="1" x14ac:dyDescent="0.3">
      <c r="B9" s="21"/>
      <c r="D9" s="18" t="s">
        <v>13</v>
      </c>
      <c r="F9" s="156"/>
      <c r="M9" s="18" t="s">
        <v>14</v>
      </c>
      <c r="O9" s="156"/>
      <c r="R9" s="22"/>
    </row>
    <row r="10" spans="2:46" s="154" customFormat="1" ht="15" customHeight="1" x14ac:dyDescent="0.3">
      <c r="B10" s="21"/>
      <c r="D10" s="18" t="s">
        <v>15</v>
      </c>
      <c r="F10" s="287" t="str">
        <f>Rekapitulace!L80</f>
        <v>Areál skladu ČEPRO, a.s. - Hněvice 62, 411 08 Štětí, Hněvice</v>
      </c>
      <c r="G10" s="287"/>
      <c r="H10" s="287"/>
      <c r="I10" s="287"/>
      <c r="J10" s="287"/>
      <c r="K10" s="287"/>
      <c r="L10" s="287"/>
      <c r="M10" s="18" t="s">
        <v>16</v>
      </c>
      <c r="O10" s="322">
        <f>Rekapitulace!$AN$8</f>
        <v>44105</v>
      </c>
      <c r="P10" s="322"/>
      <c r="R10" s="22"/>
    </row>
    <row r="11" spans="2:46" s="154" customFormat="1" ht="12" customHeight="1" x14ac:dyDescent="0.3">
      <c r="B11" s="21"/>
      <c r="R11" s="22"/>
    </row>
    <row r="12" spans="2:46" s="154" customFormat="1" ht="15" customHeight="1" x14ac:dyDescent="0.3">
      <c r="B12" s="21"/>
      <c r="D12" s="18" t="s">
        <v>17</v>
      </c>
      <c r="M12" s="18" t="s">
        <v>18</v>
      </c>
      <c r="O12" s="287">
        <f>IF(Rekapitulace!$AN$10="","",Rekapitulace!$AN$10)</f>
        <v>60193531</v>
      </c>
      <c r="P12" s="267"/>
      <c r="R12" s="22"/>
    </row>
    <row r="13" spans="2:46" s="154" customFormat="1" ht="18.75" customHeight="1" x14ac:dyDescent="0.3">
      <c r="B13" s="21"/>
      <c r="E13" s="156" t="str">
        <f>IF(Rekapitulace!$E$11="","",Rekapitulace!$E$11)</f>
        <v>ČEPRO, a.s., Dělnická 213/12, Holešovice, 170 00 Praha 7</v>
      </c>
      <c r="M13" s="18" t="s">
        <v>19</v>
      </c>
      <c r="O13" s="287" t="str">
        <f>IF(Rekapitulace!$AN$11="","",Rekapitulace!$AN$11)</f>
        <v>CZ60193531</v>
      </c>
      <c r="P13" s="267"/>
      <c r="R13" s="22"/>
    </row>
    <row r="14" spans="2:46" s="154" customFormat="1" ht="7.5" customHeight="1" x14ac:dyDescent="0.3">
      <c r="B14" s="21"/>
      <c r="R14" s="22"/>
    </row>
    <row r="15" spans="2:46" s="154" customFormat="1" ht="15" customHeight="1" x14ac:dyDescent="0.3">
      <c r="B15" s="21"/>
      <c r="D15" s="18" t="s">
        <v>20</v>
      </c>
      <c r="M15" s="18" t="s">
        <v>18</v>
      </c>
      <c r="O15" s="318" t="str">
        <f>IF(Rekapitulace!$AN$13="","",Rekapitulace!$AN$13)</f>
        <v>Vyplň údaj</v>
      </c>
      <c r="P15" s="265"/>
      <c r="R15" s="22"/>
    </row>
    <row r="16" spans="2:46" s="154" customFormat="1" ht="18.75" customHeight="1" x14ac:dyDescent="0.3">
      <c r="B16" s="21"/>
      <c r="E16" s="318" t="str">
        <f>IF(Rekapitulace!$E$14="","",Rekapitulace!$E$14)</f>
        <v>Vyplň údaj</v>
      </c>
      <c r="F16" s="265"/>
      <c r="G16" s="265"/>
      <c r="H16" s="265"/>
      <c r="I16" s="265"/>
      <c r="J16" s="265"/>
      <c r="K16" s="265"/>
      <c r="L16" s="265"/>
      <c r="M16" s="18" t="s">
        <v>19</v>
      </c>
      <c r="O16" s="318" t="str">
        <f>IF(Rekapitulace!$AN$14="","",Rekapitulace!$AN$14)</f>
        <v>Vyplň údaj</v>
      </c>
      <c r="P16" s="265"/>
      <c r="R16" s="22"/>
    </row>
    <row r="17" spans="2:18" s="154" customFormat="1" ht="7.5" customHeight="1" x14ac:dyDescent="0.3">
      <c r="B17" s="21"/>
      <c r="R17" s="22"/>
    </row>
    <row r="18" spans="2:18" s="154" customFormat="1" ht="15" customHeight="1" x14ac:dyDescent="0.3">
      <c r="B18" s="21"/>
      <c r="D18" s="18" t="s">
        <v>22</v>
      </c>
      <c r="M18" s="18" t="s">
        <v>18</v>
      </c>
      <c r="O18" s="287" t="str">
        <f>IF(Rekapitulace!$AN$16="","",Rekapitulace!$AN$16)</f>
        <v>04083351</v>
      </c>
      <c r="P18" s="267"/>
      <c r="R18" s="22"/>
    </row>
    <row r="19" spans="2:18" s="154" customFormat="1" ht="18.75" customHeight="1" x14ac:dyDescent="0.3">
      <c r="B19" s="21"/>
      <c r="E19" s="156" t="str">
        <f>IF(Rekapitulace!$E$17="","",Rekapitulace!$E$17)</f>
        <v>YOUNG4ENERGY s.r.o.</v>
      </c>
      <c r="M19" s="18" t="s">
        <v>19</v>
      </c>
      <c r="O19" s="287" t="str">
        <f>IF(Rekapitulace!$AN$17="","",Rekapitulace!$AN$17)</f>
        <v>CZ04083351</v>
      </c>
      <c r="P19" s="267"/>
      <c r="R19" s="22"/>
    </row>
    <row r="20" spans="2:18" s="154" customFormat="1" ht="7.5" customHeight="1" x14ac:dyDescent="0.3">
      <c r="B20" s="21"/>
      <c r="R20" s="22"/>
    </row>
    <row r="21" spans="2:18" s="154" customFormat="1" ht="15" customHeight="1" x14ac:dyDescent="0.3">
      <c r="B21" s="21"/>
      <c r="D21" s="18" t="s">
        <v>23</v>
      </c>
      <c r="M21" s="18" t="s">
        <v>18</v>
      </c>
      <c r="O21" s="287" t="str">
        <f>IF(Rekapitulace!$AN$19="","",Rekapitulace!$AN$19)</f>
        <v>04083351</v>
      </c>
      <c r="P21" s="267"/>
      <c r="R21" s="22"/>
    </row>
    <row r="22" spans="2:18" s="154" customFormat="1" ht="18.75" customHeight="1" x14ac:dyDescent="0.3">
      <c r="B22" s="21"/>
      <c r="E22" s="156" t="str">
        <f>IF(Rekapitulace!$E$20="","",Rekapitulace!$E$20)</f>
        <v>YOUNG4ENERGY s.r.o.</v>
      </c>
      <c r="M22" s="18" t="s">
        <v>19</v>
      </c>
      <c r="O22" s="287" t="str">
        <f>IF(Rekapitulace!$AN$20="","",Rekapitulace!$AN$20)</f>
        <v>CZ04083351</v>
      </c>
      <c r="P22" s="267"/>
      <c r="R22" s="22"/>
    </row>
    <row r="23" spans="2:18" s="154" customFormat="1" ht="7.5" customHeight="1" x14ac:dyDescent="0.3">
      <c r="B23" s="21"/>
      <c r="R23" s="22"/>
    </row>
    <row r="24" spans="2:18" s="154" customFormat="1" ht="7.5" customHeight="1" x14ac:dyDescent="0.3">
      <c r="B24" s="21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R24" s="22"/>
    </row>
    <row r="25" spans="2:18" s="154" customFormat="1" ht="15" customHeight="1" x14ac:dyDescent="0.3">
      <c r="B25" s="21"/>
      <c r="D25" s="76" t="s">
        <v>84</v>
      </c>
      <c r="M25" s="298">
        <f>$N$88</f>
        <v>0</v>
      </c>
      <c r="N25" s="267"/>
      <c r="O25" s="267"/>
      <c r="P25" s="267"/>
      <c r="R25" s="22"/>
    </row>
    <row r="26" spans="2:18" s="154" customFormat="1" ht="7.5" customHeight="1" x14ac:dyDescent="0.3">
      <c r="B26" s="21"/>
      <c r="R26" s="22"/>
    </row>
    <row r="27" spans="2:18" s="154" customFormat="1" ht="26.25" customHeight="1" x14ac:dyDescent="0.3">
      <c r="B27" s="21"/>
      <c r="D27" s="96" t="s">
        <v>26</v>
      </c>
      <c r="M27" s="319">
        <f>ROUND($M$25,2)</f>
        <v>0</v>
      </c>
      <c r="N27" s="267"/>
      <c r="O27" s="267"/>
      <c r="P27" s="267"/>
      <c r="R27" s="22"/>
    </row>
    <row r="28" spans="2:18" s="154" customFormat="1" ht="7.5" customHeight="1" x14ac:dyDescent="0.3">
      <c r="B28" s="21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R28" s="22"/>
    </row>
    <row r="29" spans="2:18" s="154" customFormat="1" ht="15" customHeight="1" x14ac:dyDescent="0.3">
      <c r="B29" s="21"/>
      <c r="D29" s="152" t="s">
        <v>27</v>
      </c>
      <c r="E29" s="152" t="s">
        <v>28</v>
      </c>
      <c r="F29" s="153">
        <v>0.21</v>
      </c>
      <c r="G29" s="97" t="s">
        <v>29</v>
      </c>
      <c r="H29" s="317">
        <f>M27</f>
        <v>0</v>
      </c>
      <c r="I29" s="267"/>
      <c r="J29" s="267"/>
      <c r="M29" s="317">
        <f>(H29)*$F$29</f>
        <v>0</v>
      </c>
      <c r="N29" s="267"/>
      <c r="O29" s="267"/>
      <c r="P29" s="267"/>
      <c r="R29" s="22"/>
    </row>
    <row r="30" spans="2:18" s="154" customFormat="1" ht="15" customHeight="1" x14ac:dyDescent="0.3">
      <c r="B30" s="21"/>
      <c r="E30" s="152" t="s">
        <v>30</v>
      </c>
      <c r="F30" s="153">
        <v>0.15</v>
      </c>
      <c r="G30" s="97" t="s">
        <v>29</v>
      </c>
      <c r="H30" s="317">
        <v>0</v>
      </c>
      <c r="I30" s="267"/>
      <c r="J30" s="267"/>
      <c r="M30" s="317">
        <v>0</v>
      </c>
      <c r="N30" s="267"/>
      <c r="O30" s="267"/>
      <c r="P30" s="267"/>
      <c r="R30" s="22"/>
    </row>
    <row r="31" spans="2:18" s="154" customFormat="1" ht="15" hidden="1" customHeight="1" x14ac:dyDescent="0.3">
      <c r="B31" s="21"/>
      <c r="E31" s="152" t="s">
        <v>31</v>
      </c>
      <c r="F31" s="153">
        <v>0.21</v>
      </c>
      <c r="G31" s="97" t="s">
        <v>29</v>
      </c>
      <c r="H31" s="317" t="e">
        <f>(SUM($BG$90:$BG$90)+SUM($BG$109:$BG$137))</f>
        <v>#REF!</v>
      </c>
      <c r="I31" s="267"/>
      <c r="J31" s="267"/>
      <c r="M31" s="317">
        <v>0</v>
      </c>
      <c r="N31" s="267"/>
      <c r="O31" s="267"/>
      <c r="P31" s="267"/>
      <c r="R31" s="22"/>
    </row>
    <row r="32" spans="2:18" s="154" customFormat="1" ht="15" hidden="1" customHeight="1" x14ac:dyDescent="0.3">
      <c r="B32" s="21"/>
      <c r="E32" s="152" t="s">
        <v>32</v>
      </c>
      <c r="F32" s="153">
        <v>0.15</v>
      </c>
      <c r="G32" s="97" t="s">
        <v>29</v>
      </c>
      <c r="H32" s="317" t="e">
        <f>(SUM($BH$90:$BH$90)+SUM($BH$109:$BH$137))</f>
        <v>#REF!</v>
      </c>
      <c r="I32" s="267"/>
      <c r="J32" s="267"/>
      <c r="M32" s="317">
        <v>0</v>
      </c>
      <c r="N32" s="267"/>
      <c r="O32" s="267"/>
      <c r="P32" s="267"/>
      <c r="R32" s="22"/>
    </row>
    <row r="33" spans="2:18" s="154" customFormat="1" ht="15" hidden="1" customHeight="1" x14ac:dyDescent="0.3">
      <c r="B33" s="21"/>
      <c r="E33" s="152" t="s">
        <v>33</v>
      </c>
      <c r="F33" s="153">
        <v>0</v>
      </c>
      <c r="G33" s="97" t="s">
        <v>29</v>
      </c>
      <c r="H33" s="317" t="e">
        <f>(SUM($BI$90:$BI$90)+SUM($BI$109:$BI$137))</f>
        <v>#REF!</v>
      </c>
      <c r="I33" s="267"/>
      <c r="J33" s="267"/>
      <c r="M33" s="317">
        <v>0</v>
      </c>
      <c r="N33" s="267"/>
      <c r="O33" s="267"/>
      <c r="P33" s="267"/>
      <c r="R33" s="22"/>
    </row>
    <row r="34" spans="2:18" s="154" customFormat="1" ht="7.5" customHeight="1" x14ac:dyDescent="0.3">
      <c r="B34" s="21"/>
      <c r="R34" s="22"/>
    </row>
    <row r="35" spans="2:18" s="154" customFormat="1" ht="26.25" customHeight="1" x14ac:dyDescent="0.3">
      <c r="B35" s="21"/>
      <c r="C35" s="160"/>
      <c r="D35" s="248" t="s">
        <v>34</v>
      </c>
      <c r="E35" s="245"/>
      <c r="F35" s="245"/>
      <c r="G35" s="246" t="s">
        <v>35</v>
      </c>
      <c r="H35" s="247" t="s">
        <v>36</v>
      </c>
      <c r="I35" s="245"/>
      <c r="J35" s="245"/>
      <c r="K35" s="245"/>
      <c r="L35" s="357">
        <f>ROUND(SUM($M$27:$M$33),2)</f>
        <v>0</v>
      </c>
      <c r="M35" s="358"/>
      <c r="N35" s="358"/>
      <c r="O35" s="358"/>
      <c r="P35" s="358"/>
      <c r="Q35" s="245"/>
      <c r="R35" s="22"/>
    </row>
    <row r="36" spans="2:18" s="154" customFormat="1" ht="15" customHeight="1" x14ac:dyDescent="0.3">
      <c r="B36" s="21"/>
      <c r="R36" s="22"/>
    </row>
    <row r="37" spans="2:18" s="154" customFormat="1" ht="15" customHeight="1" x14ac:dyDescent="0.3">
      <c r="B37" s="21"/>
      <c r="R37" s="22"/>
    </row>
    <row r="38" spans="2:18" ht="14.25" customHeight="1" x14ac:dyDescent="0.3">
      <c r="B38" s="11"/>
      <c r="R38" s="12"/>
    </row>
    <row r="39" spans="2:18" ht="14.25" customHeight="1" x14ac:dyDescent="0.3">
      <c r="B39" s="11"/>
      <c r="R39" s="12"/>
    </row>
    <row r="40" spans="2:18" ht="14.25" customHeight="1" x14ac:dyDescent="0.3">
      <c r="B40" s="11"/>
      <c r="R40" s="12"/>
    </row>
    <row r="41" spans="2:18" ht="14.25" customHeight="1" x14ac:dyDescent="0.3">
      <c r="B41" s="11"/>
      <c r="R41" s="12"/>
    </row>
    <row r="42" spans="2:18" ht="14.25" customHeight="1" x14ac:dyDescent="0.3">
      <c r="B42" s="11"/>
      <c r="R42" s="12"/>
    </row>
    <row r="43" spans="2:18" ht="14.25" customHeight="1" x14ac:dyDescent="0.3">
      <c r="B43" s="11"/>
      <c r="R43" s="12"/>
    </row>
    <row r="44" spans="2:18" ht="14.25" customHeight="1" x14ac:dyDescent="0.3">
      <c r="B44" s="11"/>
      <c r="R44" s="12"/>
    </row>
    <row r="45" spans="2:18" ht="14.25" customHeight="1" x14ac:dyDescent="0.3">
      <c r="B45" s="11"/>
      <c r="R45" s="12"/>
    </row>
    <row r="46" spans="2:18" ht="14.25" customHeight="1" x14ac:dyDescent="0.3">
      <c r="B46" s="11"/>
      <c r="R46" s="12"/>
    </row>
    <row r="47" spans="2:18" ht="14.25" customHeight="1" x14ac:dyDescent="0.3">
      <c r="B47" s="11"/>
      <c r="R47" s="12"/>
    </row>
    <row r="48" spans="2:18" ht="14.25" customHeight="1" x14ac:dyDescent="0.3">
      <c r="B48" s="11"/>
      <c r="R48" s="12"/>
    </row>
    <row r="49" spans="2:18" s="154" customFormat="1" ht="15.75" customHeight="1" x14ac:dyDescent="0.3">
      <c r="B49" s="21"/>
      <c r="D49" s="34" t="s">
        <v>37</v>
      </c>
      <c r="E49" s="35"/>
      <c r="F49" s="35"/>
      <c r="G49" s="35"/>
      <c r="H49" s="36"/>
      <c r="J49" s="34" t="s">
        <v>38</v>
      </c>
      <c r="K49" s="35"/>
      <c r="L49" s="35"/>
      <c r="M49" s="35"/>
      <c r="N49" s="35"/>
      <c r="O49" s="35"/>
      <c r="P49" s="36"/>
      <c r="R49" s="22"/>
    </row>
    <row r="50" spans="2:18" ht="14.25" customHeight="1" x14ac:dyDescent="0.3">
      <c r="B50" s="11"/>
      <c r="D50" s="37"/>
      <c r="H50" s="38"/>
      <c r="J50" s="37"/>
      <c r="P50" s="38"/>
      <c r="R50" s="12"/>
    </row>
    <row r="51" spans="2:18" ht="14.25" customHeight="1" x14ac:dyDescent="0.3">
      <c r="B51" s="11"/>
      <c r="D51" s="37"/>
      <c r="H51" s="38"/>
      <c r="J51" s="37"/>
      <c r="P51" s="38"/>
      <c r="R51" s="12"/>
    </row>
    <row r="52" spans="2:18" ht="14.25" customHeight="1" x14ac:dyDescent="0.3">
      <c r="B52" s="11"/>
      <c r="D52" s="37"/>
      <c r="H52" s="38"/>
      <c r="J52" s="37"/>
      <c r="P52" s="38"/>
      <c r="R52" s="12"/>
    </row>
    <row r="53" spans="2:18" ht="14.25" customHeight="1" x14ac:dyDescent="0.3">
      <c r="B53" s="11"/>
      <c r="D53" s="37"/>
      <c r="H53" s="38"/>
      <c r="J53" s="37"/>
      <c r="P53" s="38"/>
      <c r="R53" s="12"/>
    </row>
    <row r="54" spans="2:18" ht="14.25" customHeight="1" x14ac:dyDescent="0.3">
      <c r="B54" s="11"/>
      <c r="D54" s="37"/>
      <c r="H54" s="38"/>
      <c r="J54" s="37"/>
      <c r="P54" s="38"/>
      <c r="R54" s="12"/>
    </row>
    <row r="55" spans="2:18" ht="14.25" customHeight="1" x14ac:dyDescent="0.3">
      <c r="B55" s="11"/>
      <c r="D55" s="37"/>
      <c r="H55" s="38"/>
      <c r="J55" s="37"/>
      <c r="P55" s="38"/>
      <c r="R55" s="12"/>
    </row>
    <row r="56" spans="2:18" ht="14.25" customHeight="1" x14ac:dyDescent="0.3">
      <c r="B56" s="11"/>
      <c r="D56" s="37"/>
      <c r="H56" s="38"/>
      <c r="J56" s="37"/>
      <c r="P56" s="38"/>
      <c r="R56" s="12"/>
    </row>
    <row r="57" spans="2:18" ht="14.25" customHeight="1" x14ac:dyDescent="0.3">
      <c r="B57" s="11"/>
      <c r="D57" s="37"/>
      <c r="H57" s="38"/>
      <c r="J57" s="37"/>
      <c r="P57" s="38"/>
      <c r="R57" s="12"/>
    </row>
    <row r="58" spans="2:18" s="154" customFormat="1" ht="15.75" customHeight="1" x14ac:dyDescent="0.3">
      <c r="B58" s="21"/>
      <c r="D58" s="39" t="s">
        <v>39</v>
      </c>
      <c r="E58" s="40"/>
      <c r="F58" s="40"/>
      <c r="G58" s="41" t="s">
        <v>40</v>
      </c>
      <c r="H58" s="42"/>
      <c r="J58" s="39" t="s">
        <v>39</v>
      </c>
      <c r="K58" s="40"/>
      <c r="L58" s="40"/>
      <c r="M58" s="40"/>
      <c r="N58" s="41" t="s">
        <v>40</v>
      </c>
      <c r="O58" s="40"/>
      <c r="P58" s="42"/>
      <c r="R58" s="22"/>
    </row>
    <row r="59" spans="2:18" ht="14.25" customHeight="1" x14ac:dyDescent="0.3">
      <c r="B59" s="11"/>
      <c r="R59" s="12"/>
    </row>
    <row r="60" spans="2:18" s="154" customFormat="1" ht="15.75" customHeight="1" x14ac:dyDescent="0.3">
      <c r="B60" s="21"/>
      <c r="D60" s="34" t="s">
        <v>41</v>
      </c>
      <c r="E60" s="35"/>
      <c r="F60" s="35"/>
      <c r="G60" s="35"/>
      <c r="H60" s="36"/>
      <c r="J60" s="34" t="s">
        <v>42</v>
      </c>
      <c r="K60" s="35"/>
      <c r="L60" s="35"/>
      <c r="M60" s="35"/>
      <c r="N60" s="35"/>
      <c r="O60" s="35"/>
      <c r="P60" s="36"/>
      <c r="R60" s="22"/>
    </row>
    <row r="61" spans="2:18" ht="14.25" customHeight="1" x14ac:dyDescent="0.3">
      <c r="B61" s="11"/>
      <c r="D61" s="37"/>
      <c r="H61" s="38"/>
      <c r="J61" s="37"/>
      <c r="P61" s="38"/>
      <c r="R61" s="12"/>
    </row>
    <row r="62" spans="2:18" ht="14.25" customHeight="1" x14ac:dyDescent="0.3">
      <c r="B62" s="11"/>
      <c r="D62" s="37"/>
      <c r="H62" s="38"/>
      <c r="J62" s="37"/>
      <c r="P62" s="38"/>
      <c r="R62" s="12"/>
    </row>
    <row r="63" spans="2:18" ht="14.25" customHeight="1" x14ac:dyDescent="0.3">
      <c r="B63" s="11"/>
      <c r="D63" s="37"/>
      <c r="H63" s="38"/>
      <c r="J63" s="37"/>
      <c r="P63" s="38"/>
      <c r="R63" s="12"/>
    </row>
    <row r="64" spans="2:18" ht="14.25" customHeight="1" x14ac:dyDescent="0.3">
      <c r="B64" s="11"/>
      <c r="D64" s="37"/>
      <c r="H64" s="38"/>
      <c r="J64" s="37"/>
      <c r="P64" s="38"/>
      <c r="R64" s="12"/>
    </row>
    <row r="65" spans="2:18" ht="14.25" customHeight="1" x14ac:dyDescent="0.3">
      <c r="B65" s="11"/>
      <c r="D65" s="37"/>
      <c r="H65" s="38"/>
      <c r="J65" s="37"/>
      <c r="P65" s="38"/>
      <c r="R65" s="12"/>
    </row>
    <row r="66" spans="2:18" ht="14.25" customHeight="1" x14ac:dyDescent="0.3">
      <c r="B66" s="11"/>
      <c r="D66" s="37"/>
      <c r="H66" s="38"/>
      <c r="J66" s="37"/>
      <c r="P66" s="38"/>
      <c r="R66" s="12"/>
    </row>
    <row r="67" spans="2:18" ht="14.25" customHeight="1" x14ac:dyDescent="0.3">
      <c r="B67" s="11"/>
      <c r="D67" s="37"/>
      <c r="H67" s="38"/>
      <c r="J67" s="37"/>
      <c r="P67" s="38"/>
      <c r="R67" s="12"/>
    </row>
    <row r="68" spans="2:18" ht="14.25" customHeight="1" x14ac:dyDescent="0.3">
      <c r="B68" s="11"/>
      <c r="D68" s="37"/>
      <c r="H68" s="38"/>
      <c r="J68" s="37"/>
      <c r="P68" s="38"/>
      <c r="R68" s="12"/>
    </row>
    <row r="69" spans="2:18" s="154" customFormat="1" ht="15.75" customHeight="1" x14ac:dyDescent="0.3">
      <c r="B69" s="21"/>
      <c r="D69" s="39" t="s">
        <v>39</v>
      </c>
      <c r="E69" s="40"/>
      <c r="F69" s="40"/>
      <c r="G69" s="41" t="s">
        <v>40</v>
      </c>
      <c r="H69" s="42"/>
      <c r="J69" s="39" t="s">
        <v>39</v>
      </c>
      <c r="K69" s="40"/>
      <c r="L69" s="40"/>
      <c r="M69" s="40"/>
      <c r="N69" s="41" t="s">
        <v>40</v>
      </c>
      <c r="O69" s="40"/>
      <c r="P69" s="42"/>
      <c r="R69" s="22"/>
    </row>
    <row r="70" spans="2:18" s="154" customFormat="1" ht="15" customHeight="1" x14ac:dyDescent="0.3">
      <c r="B70" s="43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5"/>
    </row>
    <row r="74" spans="2:18" s="154" customFormat="1" ht="7.5" customHeight="1" x14ac:dyDescent="0.3">
      <c r="B74" s="46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8"/>
    </row>
    <row r="75" spans="2:18" s="154" customFormat="1" ht="37.5" customHeight="1" x14ac:dyDescent="0.3">
      <c r="B75" s="21"/>
      <c r="C75" s="291" t="s">
        <v>85</v>
      </c>
      <c r="D75" s="267"/>
      <c r="E75" s="267"/>
      <c r="F75" s="267"/>
      <c r="G75" s="267"/>
      <c r="H75" s="267"/>
      <c r="I75" s="267"/>
      <c r="J75" s="267"/>
      <c r="K75" s="267"/>
      <c r="L75" s="267"/>
      <c r="M75" s="267"/>
      <c r="N75" s="267"/>
      <c r="O75" s="267"/>
      <c r="P75" s="267"/>
      <c r="Q75" s="267"/>
      <c r="R75" s="22"/>
    </row>
    <row r="76" spans="2:18" s="154" customFormat="1" ht="7.5" customHeight="1" x14ac:dyDescent="0.3">
      <c r="B76" s="21"/>
      <c r="R76" s="22"/>
    </row>
    <row r="77" spans="2:18" s="154" customFormat="1" ht="30.75" customHeight="1" x14ac:dyDescent="0.3">
      <c r="B77" s="21"/>
      <c r="C77" s="18" t="s">
        <v>12</v>
      </c>
      <c r="F77" s="321" t="str">
        <f>$F$6</f>
        <v>Instalace FVE pro vlastní spotřebu elektřiny ve společnosti ČEPRO, a.s. v areálu Hněvice</v>
      </c>
      <c r="G77" s="267"/>
      <c r="H77" s="267"/>
      <c r="I77" s="267"/>
      <c r="J77" s="267"/>
      <c r="K77" s="267"/>
      <c r="L77" s="267"/>
      <c r="M77" s="267"/>
      <c r="N77" s="267"/>
      <c r="O77" s="267"/>
      <c r="P77" s="267"/>
      <c r="R77" s="22"/>
    </row>
    <row r="78" spans="2:18" ht="30.75" customHeight="1" x14ac:dyDescent="0.3">
      <c r="B78" s="11"/>
      <c r="C78" s="18" t="s">
        <v>82</v>
      </c>
      <c r="F78" s="321" t="str">
        <f>F7</f>
        <v>SO 11 – Řídicí systém s energetickým managementem</v>
      </c>
      <c r="G78" s="270"/>
      <c r="H78" s="270"/>
      <c r="I78" s="270"/>
      <c r="J78" s="270"/>
      <c r="K78" s="270"/>
      <c r="L78" s="270"/>
      <c r="M78" s="270"/>
      <c r="N78" s="270"/>
      <c r="O78" s="270"/>
      <c r="P78" s="270"/>
      <c r="R78" s="12"/>
    </row>
    <row r="79" spans="2:18" s="154" customFormat="1" ht="37.5" customHeight="1" x14ac:dyDescent="0.3">
      <c r="B79" s="21"/>
      <c r="C79" s="51" t="s">
        <v>83</v>
      </c>
      <c r="F79" s="292" t="str">
        <f>F8</f>
        <v>SO 11 – Řídicí systém s energetickým managementem</v>
      </c>
      <c r="G79" s="267"/>
      <c r="H79" s="267"/>
      <c r="I79" s="267"/>
      <c r="J79" s="267"/>
      <c r="K79" s="267"/>
      <c r="L79" s="267"/>
      <c r="M79" s="267"/>
      <c r="N79" s="267"/>
      <c r="O79" s="267"/>
      <c r="P79" s="267"/>
      <c r="R79" s="22"/>
    </row>
    <row r="80" spans="2:18" s="154" customFormat="1" ht="7.5" customHeight="1" x14ac:dyDescent="0.3">
      <c r="B80" s="21"/>
      <c r="R80" s="22"/>
    </row>
    <row r="81" spans="2:47" s="154" customFormat="1" ht="18.75" customHeight="1" x14ac:dyDescent="0.3">
      <c r="B81" s="21"/>
      <c r="C81" s="18" t="s">
        <v>15</v>
      </c>
      <c r="F81" s="156" t="str">
        <f>$F$10</f>
        <v>Areál skladu ČEPRO, a.s. - Hněvice 62, 411 08 Štětí, Hněvice</v>
      </c>
      <c r="L81" s="18" t="s">
        <v>16</v>
      </c>
      <c r="M81" s="293">
        <f>IF($O$10="","",$O$10)</f>
        <v>44105</v>
      </c>
      <c r="N81" s="267"/>
      <c r="O81" s="267"/>
      <c r="P81" s="267"/>
      <c r="R81" s="22"/>
    </row>
    <row r="82" spans="2:47" s="154" customFormat="1" ht="7.5" customHeight="1" x14ac:dyDescent="0.3">
      <c r="B82" s="21"/>
      <c r="R82" s="22"/>
    </row>
    <row r="83" spans="2:47" s="154" customFormat="1" ht="15.75" customHeight="1" x14ac:dyDescent="0.3">
      <c r="B83" s="21"/>
      <c r="C83" s="18" t="s">
        <v>17</v>
      </c>
      <c r="F83" s="156" t="str">
        <f>$E$13</f>
        <v>ČEPRO, a.s., Dělnická 213/12, Holešovice, 170 00 Praha 7</v>
      </c>
      <c r="L83" s="18" t="s">
        <v>22</v>
      </c>
      <c r="M83" s="287" t="str">
        <f>$E$19</f>
        <v>YOUNG4ENERGY s.r.o.</v>
      </c>
      <c r="N83" s="267"/>
      <c r="O83" s="267"/>
      <c r="P83" s="267"/>
      <c r="Q83" s="267"/>
      <c r="R83" s="22"/>
    </row>
    <row r="84" spans="2:47" s="154" customFormat="1" ht="15" customHeight="1" x14ac:dyDescent="0.3">
      <c r="B84" s="21"/>
      <c r="C84" s="18" t="s">
        <v>20</v>
      </c>
      <c r="F84" s="156" t="str">
        <f>IF($E$16="","",$E$16)</f>
        <v>Vyplň údaj</v>
      </c>
      <c r="L84" s="18" t="s">
        <v>23</v>
      </c>
      <c r="M84" s="287" t="str">
        <f>$E$22</f>
        <v>YOUNG4ENERGY s.r.o.</v>
      </c>
      <c r="N84" s="267"/>
      <c r="O84" s="267"/>
      <c r="P84" s="267"/>
      <c r="Q84" s="267"/>
      <c r="R84" s="22"/>
    </row>
    <row r="85" spans="2:47" s="154" customFormat="1" ht="11.25" customHeight="1" x14ac:dyDescent="0.3">
      <c r="B85" s="21"/>
      <c r="R85" s="22"/>
    </row>
    <row r="86" spans="2:47" s="154" customFormat="1" ht="30" customHeight="1" x14ac:dyDescent="0.3">
      <c r="B86" s="21"/>
      <c r="C86" s="330" t="s">
        <v>86</v>
      </c>
      <c r="D86" s="257"/>
      <c r="E86" s="257"/>
      <c r="F86" s="257"/>
      <c r="G86" s="257"/>
      <c r="H86" s="160"/>
      <c r="I86" s="160"/>
      <c r="J86" s="160"/>
      <c r="K86" s="160"/>
      <c r="L86" s="160"/>
      <c r="M86" s="160"/>
      <c r="N86" s="330" t="s">
        <v>87</v>
      </c>
      <c r="O86" s="267"/>
      <c r="P86" s="267"/>
      <c r="Q86" s="267"/>
      <c r="R86" s="22"/>
    </row>
    <row r="87" spans="2:47" s="154" customFormat="1" ht="11.25" customHeight="1" x14ac:dyDescent="0.3">
      <c r="B87" s="21"/>
      <c r="R87" s="22"/>
    </row>
    <row r="88" spans="2:47" s="154" customFormat="1" ht="30" customHeight="1" x14ac:dyDescent="0.3">
      <c r="B88" s="21"/>
      <c r="C88" s="159" t="s">
        <v>88</v>
      </c>
      <c r="N88" s="271">
        <f>ROUND($N$109,2)</f>
        <v>0</v>
      </c>
      <c r="O88" s="267"/>
      <c r="P88" s="267"/>
      <c r="Q88" s="267"/>
      <c r="R88" s="22"/>
      <c r="AU88" s="154" t="s">
        <v>89</v>
      </c>
    </row>
    <row r="89" spans="2:47" s="64" customFormat="1" ht="25.5" customHeight="1" x14ac:dyDescent="0.35">
      <c r="B89" s="99"/>
      <c r="D89" s="113" t="str">
        <f>D110</f>
        <v xml:space="preserve">Komplexní řídicí systém energetického managementu </v>
      </c>
      <c r="N89" s="326">
        <f>ROUND($N$110,2)</f>
        <v>0</v>
      </c>
      <c r="O89" s="327"/>
      <c r="P89" s="327"/>
      <c r="Q89" s="327"/>
      <c r="R89" s="100"/>
    </row>
    <row r="90" spans="2:47" s="154" customFormat="1" ht="14.25" customHeight="1" x14ac:dyDescent="0.3">
      <c r="B90" s="21"/>
      <c r="R90" s="22"/>
    </row>
    <row r="91" spans="2:47" s="154" customFormat="1" ht="30" customHeight="1" x14ac:dyDescent="0.3">
      <c r="B91" s="21"/>
      <c r="C91" s="94" t="s">
        <v>142</v>
      </c>
      <c r="D91" s="160"/>
      <c r="E91" s="160"/>
      <c r="F91" s="160"/>
      <c r="G91" s="160"/>
      <c r="H91" s="160"/>
      <c r="I91" s="160"/>
      <c r="J91" s="160"/>
      <c r="K91" s="160"/>
      <c r="L91" s="256">
        <f>ROUND(SUM($N$88),2)</f>
        <v>0</v>
      </c>
      <c r="M91" s="257"/>
      <c r="N91" s="257"/>
      <c r="O91" s="257"/>
      <c r="P91" s="257"/>
      <c r="Q91" s="257"/>
      <c r="R91" s="22"/>
    </row>
    <row r="92" spans="2:47" s="154" customFormat="1" ht="7.5" customHeight="1" x14ac:dyDescent="0.3">
      <c r="B92" s="43"/>
      <c r="C92" s="44"/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5"/>
    </row>
    <row r="96" spans="2:47" s="154" customFormat="1" ht="7.5" customHeight="1" x14ac:dyDescent="0.3">
      <c r="B96" s="46"/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8"/>
    </row>
    <row r="97" spans="2:64" s="154" customFormat="1" ht="37.5" customHeight="1" x14ac:dyDescent="0.3">
      <c r="B97" s="21"/>
      <c r="C97" s="291" t="s">
        <v>90</v>
      </c>
      <c r="D97" s="267"/>
      <c r="E97" s="267"/>
      <c r="F97" s="267"/>
      <c r="G97" s="267"/>
      <c r="H97" s="267"/>
      <c r="I97" s="267"/>
      <c r="J97" s="267"/>
      <c r="K97" s="267"/>
      <c r="L97" s="267"/>
      <c r="M97" s="267"/>
      <c r="N97" s="267"/>
      <c r="O97" s="267"/>
      <c r="P97" s="267"/>
      <c r="Q97" s="267"/>
      <c r="R97" s="22"/>
    </row>
    <row r="98" spans="2:64" s="154" customFormat="1" ht="7.5" customHeight="1" x14ac:dyDescent="0.3">
      <c r="B98" s="21"/>
      <c r="R98" s="22"/>
    </row>
    <row r="99" spans="2:64" s="154" customFormat="1" ht="30.75" customHeight="1" x14ac:dyDescent="0.3">
      <c r="B99" s="21"/>
      <c r="C99" s="18" t="s">
        <v>12</v>
      </c>
      <c r="F99" s="321" t="str">
        <f>$F$6</f>
        <v>Instalace FVE pro vlastní spotřebu elektřiny ve společnosti ČEPRO, a.s. v areálu Hněvice</v>
      </c>
      <c r="G99" s="267"/>
      <c r="H99" s="267"/>
      <c r="I99" s="267"/>
      <c r="J99" s="267"/>
      <c r="K99" s="267"/>
      <c r="L99" s="267"/>
      <c r="M99" s="267"/>
      <c r="N99" s="267"/>
      <c r="O99" s="267"/>
      <c r="P99" s="267"/>
      <c r="R99" s="22"/>
    </row>
    <row r="100" spans="2:64" ht="30.75" customHeight="1" x14ac:dyDescent="0.3">
      <c r="B100" s="11"/>
      <c r="C100" s="18" t="s">
        <v>82</v>
      </c>
      <c r="F100" s="321" t="str">
        <f>F7</f>
        <v>SO 11 – Řídicí systém s energetickým managementem</v>
      </c>
      <c r="G100" s="270"/>
      <c r="H100" s="270"/>
      <c r="I100" s="270"/>
      <c r="J100" s="270"/>
      <c r="K100" s="270"/>
      <c r="L100" s="270"/>
      <c r="M100" s="270"/>
      <c r="N100" s="270"/>
      <c r="O100" s="270"/>
      <c r="P100" s="270"/>
      <c r="R100" s="12"/>
    </row>
    <row r="101" spans="2:64" s="154" customFormat="1" ht="37.5" customHeight="1" x14ac:dyDescent="0.3">
      <c r="B101" s="21"/>
      <c r="C101" s="51" t="s">
        <v>83</v>
      </c>
      <c r="F101" s="292" t="str">
        <f>F8</f>
        <v>SO 11 – Řídicí systém s energetickým managementem</v>
      </c>
      <c r="G101" s="267"/>
      <c r="H101" s="267"/>
      <c r="I101" s="267"/>
      <c r="J101" s="267"/>
      <c r="K101" s="267"/>
      <c r="L101" s="267"/>
      <c r="M101" s="267"/>
      <c r="N101" s="267"/>
      <c r="O101" s="267"/>
      <c r="P101" s="267"/>
      <c r="R101" s="22"/>
    </row>
    <row r="102" spans="2:64" s="154" customFormat="1" ht="7.5" customHeight="1" x14ac:dyDescent="0.3">
      <c r="B102" s="21"/>
      <c r="R102" s="22"/>
    </row>
    <row r="103" spans="2:64" s="154" customFormat="1" ht="18.75" customHeight="1" x14ac:dyDescent="0.3">
      <c r="B103" s="21"/>
      <c r="C103" s="18" t="s">
        <v>15</v>
      </c>
      <c r="F103" s="156" t="str">
        <f>$F$10</f>
        <v>Areál skladu ČEPRO, a.s. - Hněvice 62, 411 08 Štětí, Hněvice</v>
      </c>
      <c r="L103" s="18" t="s">
        <v>16</v>
      </c>
      <c r="M103" s="293">
        <f>IF($O$10="","",$O$10)</f>
        <v>44105</v>
      </c>
      <c r="N103" s="267"/>
      <c r="O103" s="267"/>
      <c r="P103" s="267"/>
      <c r="R103" s="22"/>
    </row>
    <row r="104" spans="2:64" s="154" customFormat="1" ht="7.5" customHeight="1" x14ac:dyDescent="0.3">
      <c r="B104" s="21"/>
      <c r="R104" s="22"/>
    </row>
    <row r="105" spans="2:64" s="154" customFormat="1" ht="15.75" customHeight="1" x14ac:dyDescent="0.3">
      <c r="B105" s="21"/>
      <c r="C105" s="18" t="s">
        <v>17</v>
      </c>
      <c r="F105" s="156" t="str">
        <f>$E$13</f>
        <v>ČEPRO, a.s., Dělnická 213/12, Holešovice, 170 00 Praha 7</v>
      </c>
      <c r="L105" s="18" t="s">
        <v>22</v>
      </c>
      <c r="M105" s="287" t="str">
        <f>$E$19</f>
        <v>YOUNG4ENERGY s.r.o.</v>
      </c>
      <c r="N105" s="267"/>
      <c r="O105" s="267"/>
      <c r="P105" s="267"/>
      <c r="Q105" s="267"/>
      <c r="R105" s="22"/>
    </row>
    <row r="106" spans="2:64" s="154" customFormat="1" ht="15" customHeight="1" x14ac:dyDescent="0.3">
      <c r="B106" s="21"/>
      <c r="C106" s="18" t="s">
        <v>20</v>
      </c>
      <c r="F106" s="156" t="str">
        <f>IF($E$16="","",$E$16)</f>
        <v>Vyplň údaj</v>
      </c>
      <c r="L106" s="18" t="s">
        <v>23</v>
      </c>
      <c r="M106" s="287" t="str">
        <f>$E$22</f>
        <v>YOUNG4ENERGY s.r.o.</v>
      </c>
      <c r="N106" s="267"/>
      <c r="O106" s="267"/>
      <c r="P106" s="267"/>
      <c r="Q106" s="267"/>
      <c r="R106" s="22"/>
    </row>
    <row r="107" spans="2:64" s="154" customFormat="1" ht="11.25" customHeight="1" x14ac:dyDescent="0.3">
      <c r="B107" s="21"/>
      <c r="R107" s="22"/>
    </row>
    <row r="108" spans="2:64" s="107" customFormat="1" ht="30" customHeight="1" x14ac:dyDescent="0.3">
      <c r="B108" s="103"/>
      <c r="C108" s="104" t="s">
        <v>91</v>
      </c>
      <c r="D108" s="162" t="s">
        <v>92</v>
      </c>
      <c r="E108" s="162" t="s">
        <v>45</v>
      </c>
      <c r="F108" s="323" t="s">
        <v>93</v>
      </c>
      <c r="G108" s="324"/>
      <c r="H108" s="324"/>
      <c r="I108" s="324"/>
      <c r="J108" s="162" t="s">
        <v>94</v>
      </c>
      <c r="K108" s="162" t="s">
        <v>95</v>
      </c>
      <c r="L108" s="323" t="s">
        <v>96</v>
      </c>
      <c r="M108" s="324"/>
      <c r="N108" s="323" t="s">
        <v>97</v>
      </c>
      <c r="O108" s="324"/>
      <c r="P108" s="324"/>
      <c r="Q108" s="325"/>
      <c r="R108" s="106"/>
      <c r="T108" s="55" t="s">
        <v>98</v>
      </c>
      <c r="U108" s="56" t="s">
        <v>27</v>
      </c>
      <c r="V108" s="56" t="s">
        <v>99</v>
      </c>
      <c r="W108" s="56" t="s">
        <v>100</v>
      </c>
      <c r="X108" s="56" t="s">
        <v>101</v>
      </c>
      <c r="Y108" s="56" t="s">
        <v>102</v>
      </c>
      <c r="Z108" s="56" t="s">
        <v>103</v>
      </c>
      <c r="AA108" s="57" t="s">
        <v>104</v>
      </c>
    </row>
    <row r="109" spans="2:64" s="154" customFormat="1" ht="30" customHeight="1" x14ac:dyDescent="0.3">
      <c r="B109" s="21"/>
      <c r="C109" s="159" t="s">
        <v>84</v>
      </c>
      <c r="N109" s="271">
        <f>N110</f>
        <v>0</v>
      </c>
      <c r="O109" s="267"/>
      <c r="P109" s="267"/>
      <c r="Q109" s="267"/>
      <c r="R109" s="22"/>
      <c r="T109" s="58"/>
      <c r="U109" s="35"/>
      <c r="V109" s="35"/>
      <c r="W109" s="108" t="e">
        <f>$W$110+#REF!+#REF!</f>
        <v>#REF!</v>
      </c>
      <c r="X109" s="35"/>
      <c r="Y109" s="108" t="e">
        <f>$Y$110+#REF!+#REF!</f>
        <v>#REF!</v>
      </c>
      <c r="Z109" s="35"/>
      <c r="AA109" s="109" t="e">
        <f>$AA$110+#REF!+#REF!</f>
        <v>#REF!</v>
      </c>
      <c r="AT109" s="154" t="s">
        <v>62</v>
      </c>
      <c r="AU109" s="154" t="s">
        <v>89</v>
      </c>
      <c r="BK109" s="110" t="e">
        <f>$BK$110+#REF!+#REF!</f>
        <v>#REF!</v>
      </c>
    </row>
    <row r="110" spans="2:64" s="141" customFormat="1" ht="27.95" customHeight="1" x14ac:dyDescent="0.35">
      <c r="B110" s="140"/>
      <c r="D110" s="113" t="s">
        <v>449</v>
      </c>
      <c r="E110" s="113"/>
      <c r="F110" s="113"/>
      <c r="G110" s="113"/>
      <c r="H110" s="113"/>
      <c r="I110" s="113"/>
      <c r="J110" s="113"/>
      <c r="K110" s="113"/>
      <c r="L110" s="113"/>
      <c r="M110" s="113"/>
      <c r="N110" s="305">
        <f>N111+N138+N144+N149+N205</f>
        <v>0</v>
      </c>
      <c r="O110" s="359"/>
      <c r="P110" s="359"/>
      <c r="Q110" s="359"/>
      <c r="R110" s="142"/>
      <c r="T110" s="143"/>
      <c r="W110" s="144" t="e">
        <f>$W$111+#REF!+#REF!+#REF!+#REF!+#REF!</f>
        <v>#REF!</v>
      </c>
      <c r="Y110" s="144" t="e">
        <f>$Y$111+#REF!+#REF!+#REF!+#REF!+#REF!</f>
        <v>#REF!</v>
      </c>
      <c r="AA110" s="145" t="e">
        <f>$AA$111+#REF!+#REF!+#REF!+#REF!+#REF!</f>
        <v>#REF!</v>
      </c>
      <c r="AR110" s="161" t="s">
        <v>70</v>
      </c>
      <c r="AT110" s="161" t="s">
        <v>62</v>
      </c>
      <c r="AU110" s="161" t="s">
        <v>63</v>
      </c>
      <c r="AY110" s="161" t="s">
        <v>105</v>
      </c>
      <c r="BK110" s="146" t="e">
        <f>$BK$111+#REF!+#REF!+#REF!+#REF!+#REF!</f>
        <v>#REF!</v>
      </c>
    </row>
    <row r="111" spans="2:64" s="141" customFormat="1" ht="21" customHeight="1" x14ac:dyDescent="0.3">
      <c r="B111" s="140"/>
      <c r="D111" s="138" t="s">
        <v>450</v>
      </c>
      <c r="E111" s="138"/>
      <c r="F111" s="138"/>
      <c r="G111" s="138"/>
      <c r="H111" s="138"/>
      <c r="I111" s="138"/>
      <c r="J111" s="138"/>
      <c r="K111" s="138"/>
      <c r="L111" s="138"/>
      <c r="M111" s="138"/>
      <c r="N111" s="301">
        <f>SUM(N112:Q137)</f>
        <v>0</v>
      </c>
      <c r="O111" s="302"/>
      <c r="P111" s="302"/>
      <c r="Q111" s="302"/>
      <c r="R111" s="142"/>
      <c r="T111" s="143"/>
      <c r="W111" s="144" t="e">
        <f>SUM($W$112:$W$137)</f>
        <v>#REF!</v>
      </c>
      <c r="Y111" s="144" t="e">
        <f>SUM($Y$112:$Y$137)</f>
        <v>#REF!</v>
      </c>
      <c r="AA111" s="145" t="e">
        <f>SUM($AA$112:$AA$137)</f>
        <v>#REF!</v>
      </c>
      <c r="AR111" s="161" t="s">
        <v>70</v>
      </c>
      <c r="AT111" s="161" t="s">
        <v>62</v>
      </c>
      <c r="AU111" s="161" t="s">
        <v>68</v>
      </c>
      <c r="AY111" s="161" t="s">
        <v>105</v>
      </c>
      <c r="BK111" s="146" t="e">
        <f>SUM($BK$112:$BK$137)</f>
        <v>#REF!</v>
      </c>
    </row>
    <row r="112" spans="2:64" s="154" customFormat="1" ht="20.100000000000001" customHeight="1" x14ac:dyDescent="0.3">
      <c r="B112" s="21"/>
      <c r="C112" s="147">
        <v>1</v>
      </c>
      <c r="D112" s="139"/>
      <c r="E112" s="149"/>
      <c r="F112" s="331" t="s">
        <v>270</v>
      </c>
      <c r="G112" s="332"/>
      <c r="H112" s="332"/>
      <c r="I112" s="333"/>
      <c r="J112" s="150" t="s">
        <v>107</v>
      </c>
      <c r="K112" s="148">
        <v>110</v>
      </c>
      <c r="L112" s="308">
        <v>0</v>
      </c>
      <c r="M112" s="309"/>
      <c r="N112" s="303">
        <f>ROUND(K112*L112,2)</f>
        <v>0</v>
      </c>
      <c r="O112" s="304"/>
      <c r="P112" s="304"/>
      <c r="Q112" s="304"/>
      <c r="R112" s="22"/>
      <c r="T112" s="124"/>
      <c r="U112" s="28" t="s">
        <v>28</v>
      </c>
      <c r="V112" s="125">
        <v>0.497</v>
      </c>
      <c r="W112" s="125">
        <f>$V$112*$K$112</f>
        <v>54.67</v>
      </c>
      <c r="X112" s="125">
        <v>3.4000000000000002E-4</v>
      </c>
      <c r="Y112" s="125">
        <f>$X$112*$K$112</f>
        <v>3.7400000000000003E-2</v>
      </c>
      <c r="Z112" s="125">
        <v>0</v>
      </c>
      <c r="AA112" s="126">
        <f>$Z$112*$K$112</f>
        <v>0</v>
      </c>
      <c r="AR112" s="154" t="s">
        <v>68</v>
      </c>
      <c r="AT112" s="154" t="s">
        <v>106</v>
      </c>
      <c r="AU112" s="154" t="s">
        <v>70</v>
      </c>
      <c r="AY112" s="154" t="s">
        <v>105</v>
      </c>
      <c r="BE112" s="88">
        <f>IF($U$112="základní",$N$112,0)</f>
        <v>0</v>
      </c>
      <c r="BF112" s="88">
        <f>IF($U$112="snížená",$N$112,0)</f>
        <v>0</v>
      </c>
      <c r="BG112" s="88">
        <f>IF($U$112="zákl. přenesená",$N$112,0)</f>
        <v>0</v>
      </c>
      <c r="BH112" s="88">
        <f>IF($U$112="sníž. přenesená",$N$112,0)</f>
        <v>0</v>
      </c>
      <c r="BI112" s="88">
        <f>IF($U$112="nulová",$N$112,0)</f>
        <v>0</v>
      </c>
      <c r="BJ112" s="154" t="s">
        <v>68</v>
      </c>
      <c r="BK112" s="88">
        <f>ROUND($L$112*$K$112,2)</f>
        <v>0</v>
      </c>
      <c r="BL112" s="154" t="s">
        <v>68</v>
      </c>
    </row>
    <row r="113" spans="2:64" s="154" customFormat="1" ht="20.100000000000001" customHeight="1" x14ac:dyDescent="0.3">
      <c r="B113" s="21"/>
      <c r="C113" s="147">
        <v>2</v>
      </c>
      <c r="D113" s="131"/>
      <c r="E113" s="149"/>
      <c r="F113" s="331" t="s">
        <v>271</v>
      </c>
      <c r="G113" s="332"/>
      <c r="H113" s="332"/>
      <c r="I113" s="333"/>
      <c r="J113" s="150" t="s">
        <v>107</v>
      </c>
      <c r="K113" s="148">
        <v>60</v>
      </c>
      <c r="L113" s="308">
        <v>0</v>
      </c>
      <c r="M113" s="309"/>
      <c r="N113" s="303">
        <f t="shared" ref="N113:N137" si="0">ROUND(K113*L113,2)</f>
        <v>0</v>
      </c>
      <c r="O113" s="304"/>
      <c r="P113" s="304"/>
      <c r="Q113" s="304"/>
      <c r="R113" s="22"/>
      <c r="T113" s="124"/>
      <c r="U113" s="28" t="s">
        <v>28</v>
      </c>
      <c r="V113" s="125">
        <v>0.497</v>
      </c>
      <c r="W113" s="125">
        <f>$V$113*$K$113</f>
        <v>29.82</v>
      </c>
      <c r="X113" s="125">
        <v>3.4000000000000002E-4</v>
      </c>
      <c r="Y113" s="125">
        <f>$X$113*$K$113</f>
        <v>2.0400000000000001E-2</v>
      </c>
      <c r="Z113" s="125">
        <v>0</v>
      </c>
      <c r="AA113" s="126">
        <f>$Z$113*$K$113</f>
        <v>0</v>
      </c>
      <c r="AR113" s="154" t="s">
        <v>68</v>
      </c>
      <c r="AT113" s="154" t="s">
        <v>106</v>
      </c>
      <c r="AU113" s="154" t="s">
        <v>70</v>
      </c>
      <c r="AY113" s="154" t="s">
        <v>105</v>
      </c>
      <c r="BE113" s="88">
        <f>IF($U$113="základní",$N$113,0)</f>
        <v>0</v>
      </c>
      <c r="BF113" s="88">
        <f>IF($U$113="snížená",$N$113,0)</f>
        <v>0</v>
      </c>
      <c r="BG113" s="88">
        <f>IF($U$113="zákl. přenesená",$N$113,0)</f>
        <v>0</v>
      </c>
      <c r="BH113" s="88">
        <f>IF($U$113="sníž. přenesená",$N$113,0)</f>
        <v>0</v>
      </c>
      <c r="BI113" s="88">
        <f>IF($U$113="nulová",$N$113,0)</f>
        <v>0</v>
      </c>
      <c r="BJ113" s="154" t="s">
        <v>68</v>
      </c>
      <c r="BK113" s="88">
        <f>ROUND($L$113*$K$113,2)</f>
        <v>0</v>
      </c>
      <c r="BL113" s="154" t="s">
        <v>68</v>
      </c>
    </row>
    <row r="114" spans="2:64" s="154" customFormat="1" ht="20.100000000000001" customHeight="1" x14ac:dyDescent="0.3">
      <c r="B114" s="21"/>
      <c r="C114" s="147">
        <v>3</v>
      </c>
      <c r="D114" s="147"/>
      <c r="E114" s="149"/>
      <c r="F114" s="331" t="s">
        <v>272</v>
      </c>
      <c r="G114" s="332"/>
      <c r="H114" s="332"/>
      <c r="I114" s="333"/>
      <c r="J114" s="150" t="s">
        <v>107</v>
      </c>
      <c r="K114" s="148">
        <v>190</v>
      </c>
      <c r="L114" s="308">
        <v>0</v>
      </c>
      <c r="M114" s="309"/>
      <c r="N114" s="303">
        <f t="shared" si="0"/>
        <v>0</v>
      </c>
      <c r="O114" s="304"/>
      <c r="P114" s="304"/>
      <c r="Q114" s="304"/>
      <c r="R114" s="22"/>
      <c r="T114" s="124"/>
      <c r="U114" s="28" t="s">
        <v>28</v>
      </c>
      <c r="V114" s="125">
        <v>0.497</v>
      </c>
      <c r="W114" s="125">
        <f>$V$114*$K$114</f>
        <v>94.429999999999993</v>
      </c>
      <c r="X114" s="125">
        <v>3.4000000000000002E-4</v>
      </c>
      <c r="Y114" s="125">
        <f>$X$114*$K$114</f>
        <v>6.4600000000000005E-2</v>
      </c>
      <c r="Z114" s="125">
        <v>0</v>
      </c>
      <c r="AA114" s="126">
        <f>$Z$114*$K$114</f>
        <v>0</v>
      </c>
      <c r="AR114" s="154" t="s">
        <v>68</v>
      </c>
      <c r="AT114" s="154" t="s">
        <v>106</v>
      </c>
      <c r="AU114" s="154" t="s">
        <v>70</v>
      </c>
      <c r="AY114" s="154" t="s">
        <v>105</v>
      </c>
      <c r="BE114" s="88">
        <f>IF($U$114="základní",$N$114,0)</f>
        <v>0</v>
      </c>
      <c r="BF114" s="88">
        <f>IF($U$114="snížená",$N$114,0)</f>
        <v>0</v>
      </c>
      <c r="BG114" s="88">
        <f>IF($U$114="zákl. přenesená",$N$114,0)</f>
        <v>0</v>
      </c>
      <c r="BH114" s="88">
        <f>IF($U$114="sníž. přenesená",$N$114,0)</f>
        <v>0</v>
      </c>
      <c r="BI114" s="88">
        <f>IF($U$114="nulová",$N$114,0)</f>
        <v>0</v>
      </c>
      <c r="BJ114" s="154" t="s">
        <v>68</v>
      </c>
      <c r="BK114" s="88">
        <f>ROUND($L$114*$K$114,2)</f>
        <v>0</v>
      </c>
      <c r="BL114" s="154" t="s">
        <v>68</v>
      </c>
    </row>
    <row r="115" spans="2:64" s="154" customFormat="1" ht="20.100000000000001" customHeight="1" x14ac:dyDescent="0.3">
      <c r="B115" s="21"/>
      <c r="C115" s="147">
        <v>4</v>
      </c>
      <c r="D115" s="147"/>
      <c r="E115" s="149"/>
      <c r="F115" s="331" t="s">
        <v>273</v>
      </c>
      <c r="G115" s="332"/>
      <c r="H115" s="332"/>
      <c r="I115" s="333"/>
      <c r="J115" s="150" t="s">
        <v>107</v>
      </c>
      <c r="K115" s="148">
        <v>10</v>
      </c>
      <c r="L115" s="308">
        <v>0</v>
      </c>
      <c r="M115" s="309"/>
      <c r="N115" s="303">
        <f t="shared" si="0"/>
        <v>0</v>
      </c>
      <c r="O115" s="304"/>
      <c r="P115" s="304"/>
      <c r="Q115" s="304"/>
      <c r="R115" s="22"/>
      <c r="T115" s="124"/>
      <c r="U115" s="28" t="s">
        <v>28</v>
      </c>
      <c r="V115" s="125">
        <v>0.497</v>
      </c>
      <c r="W115" s="125">
        <f>$V$115*$K$115</f>
        <v>4.97</v>
      </c>
      <c r="X115" s="125">
        <v>3.4000000000000002E-4</v>
      </c>
      <c r="Y115" s="125">
        <f>$X$115*$K$115</f>
        <v>3.4000000000000002E-3</v>
      </c>
      <c r="Z115" s="125">
        <v>0</v>
      </c>
      <c r="AA115" s="126">
        <f>$Z$115*$K$115</f>
        <v>0</v>
      </c>
      <c r="AR115" s="154" t="s">
        <v>68</v>
      </c>
      <c r="AT115" s="154" t="s">
        <v>106</v>
      </c>
      <c r="AU115" s="154" t="s">
        <v>70</v>
      </c>
      <c r="AY115" s="154" t="s">
        <v>105</v>
      </c>
      <c r="BE115" s="88">
        <f>IF($U$115="základní",$N$115,0)</f>
        <v>0</v>
      </c>
      <c r="BF115" s="88">
        <f>IF($U$115="snížená",$N$115,0)</f>
        <v>0</v>
      </c>
      <c r="BG115" s="88">
        <f>IF($U$115="zákl. přenesená",$N$115,0)</f>
        <v>0</v>
      </c>
      <c r="BH115" s="88">
        <f>IF($U$115="sníž. přenesená",$N$115,0)</f>
        <v>0</v>
      </c>
      <c r="BI115" s="88">
        <f>IF($U$115="nulová",$N$115,0)</f>
        <v>0</v>
      </c>
      <c r="BJ115" s="154" t="s">
        <v>68</v>
      </c>
      <c r="BK115" s="88">
        <f>ROUND($L$115*$K$115,2)</f>
        <v>0</v>
      </c>
      <c r="BL115" s="154" t="s">
        <v>68</v>
      </c>
    </row>
    <row r="116" spans="2:64" s="154" customFormat="1" ht="20.100000000000001" customHeight="1" x14ac:dyDescent="0.3">
      <c r="B116" s="21"/>
      <c r="C116" s="147">
        <v>5</v>
      </c>
      <c r="D116" s="147"/>
      <c r="E116" s="149"/>
      <c r="F116" s="331" t="s">
        <v>274</v>
      </c>
      <c r="G116" s="332"/>
      <c r="H116" s="332"/>
      <c r="I116" s="333"/>
      <c r="J116" s="150" t="s">
        <v>107</v>
      </c>
      <c r="K116" s="148">
        <v>120</v>
      </c>
      <c r="L116" s="308">
        <v>0</v>
      </c>
      <c r="M116" s="309"/>
      <c r="N116" s="303">
        <f t="shared" si="0"/>
        <v>0</v>
      </c>
      <c r="O116" s="304"/>
      <c r="P116" s="304"/>
      <c r="Q116" s="304"/>
      <c r="R116" s="22"/>
      <c r="T116" s="124"/>
      <c r="U116" s="28" t="s">
        <v>28</v>
      </c>
      <c r="V116" s="125">
        <v>0.26700000000000002</v>
      </c>
      <c r="W116" s="125" t="e">
        <f>#REF!*#REF!</f>
        <v>#REF!</v>
      </c>
      <c r="X116" s="125">
        <v>1E-4</v>
      </c>
      <c r="Y116" s="125" t="e">
        <f>#REF!*#REF!</f>
        <v>#REF!</v>
      </c>
      <c r="Z116" s="125">
        <v>0</v>
      </c>
      <c r="AA116" s="126" t="e">
        <f>#REF!*#REF!</f>
        <v>#REF!</v>
      </c>
      <c r="AR116" s="154" t="s">
        <v>108</v>
      </c>
      <c r="AT116" s="154" t="s">
        <v>106</v>
      </c>
      <c r="AU116" s="154" t="s">
        <v>70</v>
      </c>
      <c r="AY116" s="154" t="s">
        <v>105</v>
      </c>
      <c r="BE116" s="88" t="e">
        <f>IF(#REF!="základní",#REF!,0)</f>
        <v>#REF!</v>
      </c>
      <c r="BF116" s="88" t="e">
        <f>IF(#REF!="snížená",#REF!,0)</f>
        <v>#REF!</v>
      </c>
      <c r="BG116" s="88" t="e">
        <f>IF(#REF!="zákl. přenesená",#REF!,0)</f>
        <v>#REF!</v>
      </c>
      <c r="BH116" s="88" t="e">
        <f>IF(#REF!="sníž. přenesená",#REF!,0)</f>
        <v>#REF!</v>
      </c>
      <c r="BI116" s="88" t="e">
        <f>IF(#REF!="nulová",#REF!,0)</f>
        <v>#REF!</v>
      </c>
      <c r="BJ116" s="154" t="s">
        <v>68</v>
      </c>
      <c r="BK116" s="88" t="e">
        <f>ROUND(#REF!*#REF!,2)</f>
        <v>#REF!</v>
      </c>
      <c r="BL116" s="154" t="s">
        <v>108</v>
      </c>
    </row>
    <row r="117" spans="2:64" s="175" customFormat="1" ht="20.100000000000001" customHeight="1" x14ac:dyDescent="0.3">
      <c r="B117" s="21"/>
      <c r="C117" s="147">
        <v>6</v>
      </c>
      <c r="D117" s="139"/>
      <c r="E117" s="149"/>
      <c r="F117" s="331" t="s">
        <v>275</v>
      </c>
      <c r="G117" s="332"/>
      <c r="H117" s="332"/>
      <c r="I117" s="333"/>
      <c r="J117" s="150" t="s">
        <v>107</v>
      </c>
      <c r="K117" s="148">
        <v>40</v>
      </c>
      <c r="L117" s="308">
        <v>0</v>
      </c>
      <c r="M117" s="309"/>
      <c r="N117" s="303">
        <f t="shared" si="0"/>
        <v>0</v>
      </c>
      <c r="O117" s="304"/>
      <c r="P117" s="304"/>
      <c r="Q117" s="304"/>
      <c r="R117" s="22"/>
      <c r="T117" s="124"/>
      <c r="U117" s="28"/>
      <c r="V117" s="125"/>
      <c r="W117" s="125"/>
      <c r="X117" s="125"/>
      <c r="Y117" s="125"/>
      <c r="Z117" s="125"/>
      <c r="AA117" s="126"/>
      <c r="BE117" s="88"/>
      <c r="BF117" s="88"/>
      <c r="BG117" s="88"/>
      <c r="BH117" s="88"/>
      <c r="BI117" s="88"/>
      <c r="BK117" s="88"/>
    </row>
    <row r="118" spans="2:64" s="175" customFormat="1" ht="20.100000000000001" customHeight="1" x14ac:dyDescent="0.3">
      <c r="B118" s="21"/>
      <c r="C118" s="147">
        <v>7</v>
      </c>
      <c r="D118" s="139"/>
      <c r="E118" s="149"/>
      <c r="F118" s="331" t="s">
        <v>181</v>
      </c>
      <c r="G118" s="332"/>
      <c r="H118" s="332"/>
      <c r="I118" s="333"/>
      <c r="J118" s="150" t="s">
        <v>112</v>
      </c>
      <c r="K118" s="148">
        <v>11</v>
      </c>
      <c r="L118" s="308">
        <v>0</v>
      </c>
      <c r="M118" s="309"/>
      <c r="N118" s="303">
        <f t="shared" si="0"/>
        <v>0</v>
      </c>
      <c r="O118" s="304"/>
      <c r="P118" s="304"/>
      <c r="Q118" s="304"/>
      <c r="R118" s="22"/>
      <c r="T118" s="124"/>
      <c r="U118" s="28"/>
      <c r="V118" s="125"/>
      <c r="W118" s="125"/>
      <c r="X118" s="125"/>
      <c r="Y118" s="125"/>
      <c r="Z118" s="125"/>
      <c r="AA118" s="126"/>
      <c r="BE118" s="88"/>
      <c r="BF118" s="88"/>
      <c r="BG118" s="88"/>
      <c r="BH118" s="88"/>
      <c r="BI118" s="88"/>
      <c r="BK118" s="88"/>
    </row>
    <row r="119" spans="2:64" s="175" customFormat="1" ht="20.100000000000001" customHeight="1" x14ac:dyDescent="0.3">
      <c r="B119" s="21"/>
      <c r="C119" s="147">
        <v>8</v>
      </c>
      <c r="D119" s="139"/>
      <c r="E119" s="149"/>
      <c r="F119" s="331" t="s">
        <v>182</v>
      </c>
      <c r="G119" s="332"/>
      <c r="H119" s="332"/>
      <c r="I119" s="333"/>
      <c r="J119" s="150" t="s">
        <v>107</v>
      </c>
      <c r="K119" s="148">
        <v>1000</v>
      </c>
      <c r="L119" s="308">
        <v>0</v>
      </c>
      <c r="M119" s="309"/>
      <c r="N119" s="303">
        <f t="shared" si="0"/>
        <v>0</v>
      </c>
      <c r="O119" s="304"/>
      <c r="P119" s="304"/>
      <c r="Q119" s="304"/>
      <c r="R119" s="22"/>
      <c r="T119" s="124"/>
      <c r="U119" s="28"/>
      <c r="V119" s="125"/>
      <c r="W119" s="125"/>
      <c r="X119" s="125"/>
      <c r="Y119" s="125"/>
      <c r="Z119" s="125"/>
      <c r="AA119" s="126"/>
      <c r="BE119" s="88"/>
      <c r="BF119" s="88"/>
      <c r="BG119" s="88"/>
      <c r="BH119" s="88"/>
      <c r="BI119" s="88"/>
      <c r="BK119" s="88"/>
    </row>
    <row r="120" spans="2:64" s="175" customFormat="1" ht="20.100000000000001" customHeight="1" x14ac:dyDescent="0.3">
      <c r="B120" s="21"/>
      <c r="C120" s="147">
        <v>9</v>
      </c>
      <c r="D120" s="139"/>
      <c r="E120" s="149"/>
      <c r="F120" s="331" t="s">
        <v>283</v>
      </c>
      <c r="G120" s="332"/>
      <c r="H120" s="332"/>
      <c r="I120" s="333"/>
      <c r="J120" s="150" t="s">
        <v>112</v>
      </c>
      <c r="K120" s="148">
        <v>39</v>
      </c>
      <c r="L120" s="308">
        <v>0</v>
      </c>
      <c r="M120" s="309"/>
      <c r="N120" s="303">
        <f t="shared" si="0"/>
        <v>0</v>
      </c>
      <c r="O120" s="304"/>
      <c r="P120" s="304"/>
      <c r="Q120" s="304"/>
      <c r="R120" s="22"/>
      <c r="T120" s="124"/>
      <c r="U120" s="28"/>
      <c r="V120" s="125"/>
      <c r="W120" s="125"/>
      <c r="X120" s="125"/>
      <c r="Y120" s="125"/>
      <c r="Z120" s="125"/>
      <c r="AA120" s="126"/>
      <c r="BE120" s="88"/>
      <c r="BF120" s="88"/>
      <c r="BG120" s="88"/>
      <c r="BH120" s="88"/>
      <c r="BI120" s="88"/>
      <c r="BK120" s="88"/>
    </row>
    <row r="121" spans="2:64" s="175" customFormat="1" ht="20.100000000000001" customHeight="1" x14ac:dyDescent="0.3">
      <c r="B121" s="21"/>
      <c r="C121" s="147">
        <v>10</v>
      </c>
      <c r="D121" s="139"/>
      <c r="E121" s="149"/>
      <c r="F121" s="331" t="s">
        <v>282</v>
      </c>
      <c r="G121" s="332"/>
      <c r="H121" s="332"/>
      <c r="I121" s="333"/>
      <c r="J121" s="150" t="s">
        <v>112</v>
      </c>
      <c r="K121" s="148">
        <v>12</v>
      </c>
      <c r="L121" s="308">
        <v>0</v>
      </c>
      <c r="M121" s="309"/>
      <c r="N121" s="303">
        <f t="shared" si="0"/>
        <v>0</v>
      </c>
      <c r="O121" s="304"/>
      <c r="P121" s="304"/>
      <c r="Q121" s="304"/>
      <c r="R121" s="22"/>
      <c r="T121" s="124"/>
      <c r="U121" s="28"/>
      <c r="V121" s="125"/>
      <c r="W121" s="125"/>
      <c r="X121" s="125"/>
      <c r="Y121" s="125"/>
      <c r="Z121" s="125"/>
      <c r="AA121" s="126"/>
      <c r="BE121" s="88"/>
      <c r="BF121" s="88"/>
      <c r="BG121" s="88"/>
      <c r="BH121" s="88"/>
      <c r="BI121" s="88"/>
      <c r="BK121" s="88"/>
    </row>
    <row r="122" spans="2:64" s="175" customFormat="1" ht="20.100000000000001" customHeight="1" x14ac:dyDescent="0.3">
      <c r="B122" s="21"/>
      <c r="C122" s="147">
        <v>11</v>
      </c>
      <c r="D122" s="139"/>
      <c r="E122" s="149"/>
      <c r="F122" s="331" t="s">
        <v>183</v>
      </c>
      <c r="G122" s="332"/>
      <c r="H122" s="332"/>
      <c r="I122" s="333"/>
      <c r="J122" s="150" t="s">
        <v>107</v>
      </c>
      <c r="K122" s="148">
        <v>15</v>
      </c>
      <c r="L122" s="308">
        <v>0</v>
      </c>
      <c r="M122" s="309"/>
      <c r="N122" s="303">
        <f t="shared" si="0"/>
        <v>0</v>
      </c>
      <c r="O122" s="304"/>
      <c r="P122" s="304"/>
      <c r="Q122" s="304"/>
      <c r="R122" s="22"/>
      <c r="T122" s="124"/>
      <c r="U122" s="28"/>
      <c r="V122" s="125"/>
      <c r="W122" s="125"/>
      <c r="X122" s="125"/>
      <c r="Y122" s="125"/>
      <c r="Z122" s="125"/>
      <c r="AA122" s="126"/>
      <c r="BE122" s="88"/>
      <c r="BF122" s="88"/>
      <c r="BG122" s="88"/>
      <c r="BH122" s="88"/>
      <c r="BI122" s="88"/>
      <c r="BK122" s="88"/>
    </row>
    <row r="123" spans="2:64" s="175" customFormat="1" ht="20.100000000000001" customHeight="1" x14ac:dyDescent="0.3">
      <c r="B123" s="21"/>
      <c r="C123" s="147">
        <v>12</v>
      </c>
      <c r="D123" s="139"/>
      <c r="E123" s="149"/>
      <c r="F123" s="331" t="s">
        <v>184</v>
      </c>
      <c r="G123" s="332"/>
      <c r="H123" s="332"/>
      <c r="I123" s="333"/>
      <c r="J123" s="150" t="s">
        <v>112</v>
      </c>
      <c r="K123" s="148">
        <v>20</v>
      </c>
      <c r="L123" s="308">
        <v>0</v>
      </c>
      <c r="M123" s="309"/>
      <c r="N123" s="303">
        <f t="shared" si="0"/>
        <v>0</v>
      </c>
      <c r="O123" s="304"/>
      <c r="P123" s="304"/>
      <c r="Q123" s="304"/>
      <c r="R123" s="22"/>
      <c r="T123" s="124"/>
      <c r="U123" s="28"/>
      <c r="V123" s="125"/>
      <c r="W123" s="125"/>
      <c r="X123" s="125"/>
      <c r="Y123" s="125"/>
      <c r="Z123" s="125"/>
      <c r="AA123" s="126"/>
      <c r="BE123" s="88"/>
      <c r="BF123" s="88"/>
      <c r="BG123" s="88"/>
      <c r="BH123" s="88"/>
      <c r="BI123" s="88"/>
      <c r="BK123" s="88"/>
    </row>
    <row r="124" spans="2:64" s="175" customFormat="1" ht="20.100000000000001" customHeight="1" x14ac:dyDescent="0.3">
      <c r="B124" s="21"/>
      <c r="C124" s="147">
        <v>13</v>
      </c>
      <c r="D124" s="139"/>
      <c r="E124" s="149"/>
      <c r="F124" s="331" t="s">
        <v>276</v>
      </c>
      <c r="G124" s="332"/>
      <c r="H124" s="332"/>
      <c r="I124" s="333"/>
      <c r="J124" s="150" t="s">
        <v>107</v>
      </c>
      <c r="K124" s="148">
        <v>160</v>
      </c>
      <c r="L124" s="308">
        <v>0</v>
      </c>
      <c r="M124" s="309"/>
      <c r="N124" s="303">
        <f t="shared" si="0"/>
        <v>0</v>
      </c>
      <c r="O124" s="304"/>
      <c r="P124" s="304"/>
      <c r="Q124" s="304"/>
      <c r="R124" s="22"/>
      <c r="T124" s="124"/>
      <c r="U124" s="28"/>
      <c r="V124" s="125"/>
      <c r="W124" s="125"/>
      <c r="X124" s="125"/>
      <c r="Y124" s="125"/>
      <c r="Z124" s="125"/>
      <c r="AA124" s="126"/>
      <c r="AD124" s="244"/>
      <c r="AE124" s="244"/>
      <c r="AF124" s="244"/>
      <c r="BE124" s="88"/>
      <c r="BF124" s="88"/>
      <c r="BG124" s="88"/>
      <c r="BH124" s="88"/>
      <c r="BI124" s="88"/>
      <c r="BK124" s="88"/>
    </row>
    <row r="125" spans="2:64" s="175" customFormat="1" ht="20.100000000000001" customHeight="1" x14ac:dyDescent="0.3">
      <c r="B125" s="21"/>
      <c r="C125" s="147">
        <v>14</v>
      </c>
      <c r="D125" s="139"/>
      <c r="E125" s="149"/>
      <c r="F125" s="331" t="s">
        <v>185</v>
      </c>
      <c r="G125" s="332"/>
      <c r="H125" s="332"/>
      <c r="I125" s="333"/>
      <c r="J125" s="150" t="s">
        <v>112</v>
      </c>
      <c r="K125" s="148">
        <v>36</v>
      </c>
      <c r="L125" s="308">
        <v>0</v>
      </c>
      <c r="M125" s="309"/>
      <c r="N125" s="303">
        <f t="shared" si="0"/>
        <v>0</v>
      </c>
      <c r="O125" s="304"/>
      <c r="P125" s="304"/>
      <c r="Q125" s="304"/>
      <c r="R125" s="22"/>
      <c r="T125" s="124"/>
      <c r="U125" s="28"/>
      <c r="V125" s="125"/>
      <c r="W125" s="125"/>
      <c r="X125" s="125"/>
      <c r="Y125" s="125"/>
      <c r="Z125" s="125"/>
      <c r="AA125" s="126"/>
      <c r="AD125" s="244"/>
      <c r="AE125" s="244"/>
      <c r="AF125" s="244"/>
      <c r="BE125" s="88"/>
      <c r="BF125" s="88"/>
      <c r="BG125" s="88"/>
      <c r="BH125" s="88"/>
      <c r="BI125" s="88"/>
      <c r="BK125" s="88"/>
    </row>
    <row r="126" spans="2:64" s="175" customFormat="1" ht="20.100000000000001" customHeight="1" x14ac:dyDescent="0.3">
      <c r="B126" s="21"/>
      <c r="C126" s="147">
        <v>15</v>
      </c>
      <c r="D126" s="139"/>
      <c r="E126" s="149"/>
      <c r="F126" s="331" t="s">
        <v>186</v>
      </c>
      <c r="G126" s="332"/>
      <c r="H126" s="332"/>
      <c r="I126" s="333"/>
      <c r="J126" s="150" t="s">
        <v>112</v>
      </c>
      <c r="K126" s="148">
        <v>11</v>
      </c>
      <c r="L126" s="308">
        <v>0</v>
      </c>
      <c r="M126" s="309"/>
      <c r="N126" s="303">
        <f t="shared" si="0"/>
        <v>0</v>
      </c>
      <c r="O126" s="304"/>
      <c r="P126" s="304"/>
      <c r="Q126" s="304"/>
      <c r="R126" s="22"/>
      <c r="T126" s="124"/>
      <c r="U126" s="28"/>
      <c r="V126" s="125"/>
      <c r="W126" s="125"/>
      <c r="X126" s="125"/>
      <c r="Y126" s="125"/>
      <c r="Z126" s="125"/>
      <c r="AA126" s="126"/>
      <c r="AD126" s="244"/>
      <c r="AE126" s="244"/>
      <c r="AF126" s="244"/>
      <c r="BE126" s="88"/>
      <c r="BF126" s="88"/>
      <c r="BG126" s="88"/>
      <c r="BH126" s="88"/>
      <c r="BI126" s="88"/>
      <c r="BK126" s="88"/>
    </row>
    <row r="127" spans="2:64" s="175" customFormat="1" ht="20.100000000000001" customHeight="1" x14ac:dyDescent="0.3">
      <c r="B127" s="21"/>
      <c r="C127" s="147">
        <v>16</v>
      </c>
      <c r="D127" s="139"/>
      <c r="E127" s="149"/>
      <c r="F127" s="331" t="s">
        <v>277</v>
      </c>
      <c r="G127" s="332"/>
      <c r="H127" s="332"/>
      <c r="I127" s="333"/>
      <c r="J127" s="150" t="s">
        <v>112</v>
      </c>
      <c r="K127" s="148">
        <v>11</v>
      </c>
      <c r="L127" s="308">
        <v>0</v>
      </c>
      <c r="M127" s="309"/>
      <c r="N127" s="303">
        <f t="shared" si="0"/>
        <v>0</v>
      </c>
      <c r="O127" s="304"/>
      <c r="P127" s="304"/>
      <c r="Q127" s="304"/>
      <c r="R127" s="22"/>
      <c r="T127" s="124"/>
      <c r="U127" s="28"/>
      <c r="V127" s="125"/>
      <c r="W127" s="125"/>
      <c r="X127" s="125"/>
      <c r="Y127" s="125"/>
      <c r="Z127" s="125"/>
      <c r="AA127" s="126"/>
      <c r="AD127" s="244"/>
      <c r="AE127" s="244"/>
      <c r="AF127" s="244"/>
      <c r="BE127" s="88"/>
      <c r="BF127" s="88"/>
      <c r="BG127" s="88"/>
      <c r="BH127" s="88"/>
      <c r="BI127" s="88"/>
      <c r="BK127" s="88"/>
    </row>
    <row r="128" spans="2:64" s="175" customFormat="1" ht="20.100000000000001" customHeight="1" x14ac:dyDescent="0.3">
      <c r="B128" s="21"/>
      <c r="C128" s="147">
        <v>17</v>
      </c>
      <c r="D128" s="139"/>
      <c r="E128" s="149"/>
      <c r="F128" s="331" t="s">
        <v>187</v>
      </c>
      <c r="G128" s="332"/>
      <c r="H128" s="332"/>
      <c r="I128" s="333"/>
      <c r="J128" s="150" t="s">
        <v>112</v>
      </c>
      <c r="K128" s="148">
        <v>11</v>
      </c>
      <c r="L128" s="308">
        <v>0</v>
      </c>
      <c r="M128" s="309"/>
      <c r="N128" s="303">
        <f t="shared" si="0"/>
        <v>0</v>
      </c>
      <c r="O128" s="304"/>
      <c r="P128" s="304"/>
      <c r="Q128" s="304"/>
      <c r="R128" s="22"/>
      <c r="T128" s="124"/>
      <c r="U128" s="28"/>
      <c r="V128" s="125"/>
      <c r="W128" s="125"/>
      <c r="X128" s="125"/>
      <c r="Y128" s="125"/>
      <c r="Z128" s="125"/>
      <c r="AA128" s="126"/>
      <c r="AD128" s="244"/>
      <c r="AE128" s="244"/>
      <c r="AF128" s="244"/>
      <c r="BE128" s="88"/>
      <c r="BF128" s="88"/>
      <c r="BG128" s="88"/>
      <c r="BH128" s="88"/>
      <c r="BI128" s="88"/>
      <c r="BK128" s="88"/>
    </row>
    <row r="129" spans="2:63" s="175" customFormat="1" ht="20.100000000000001" customHeight="1" x14ac:dyDescent="0.3">
      <c r="B129" s="21"/>
      <c r="C129" s="147">
        <v>18</v>
      </c>
      <c r="D129" s="139"/>
      <c r="E129" s="149"/>
      <c r="F129" s="331" t="s">
        <v>188</v>
      </c>
      <c r="G129" s="332"/>
      <c r="H129" s="332"/>
      <c r="I129" s="333"/>
      <c r="J129" s="150" t="s">
        <v>112</v>
      </c>
      <c r="K129" s="148">
        <v>10</v>
      </c>
      <c r="L129" s="308">
        <v>0</v>
      </c>
      <c r="M129" s="309"/>
      <c r="N129" s="303">
        <f t="shared" si="0"/>
        <v>0</v>
      </c>
      <c r="O129" s="304"/>
      <c r="P129" s="304"/>
      <c r="Q129" s="304"/>
      <c r="R129" s="22"/>
      <c r="T129" s="124"/>
      <c r="U129" s="28"/>
      <c r="V129" s="125"/>
      <c r="W129" s="125"/>
      <c r="X129" s="125"/>
      <c r="Y129" s="125"/>
      <c r="Z129" s="125"/>
      <c r="AA129" s="126"/>
      <c r="AD129" s="244"/>
      <c r="AE129" s="244"/>
      <c r="AF129" s="244"/>
      <c r="BE129" s="88"/>
      <c r="BF129" s="88"/>
      <c r="BG129" s="88"/>
      <c r="BH129" s="88"/>
      <c r="BI129" s="88"/>
      <c r="BK129" s="88"/>
    </row>
    <row r="130" spans="2:63" s="175" customFormat="1" ht="20.100000000000001" customHeight="1" x14ac:dyDescent="0.3">
      <c r="B130" s="21"/>
      <c r="C130" s="147">
        <v>19</v>
      </c>
      <c r="D130" s="139"/>
      <c r="E130" s="149"/>
      <c r="F130" s="331" t="s">
        <v>189</v>
      </c>
      <c r="G130" s="332"/>
      <c r="H130" s="332"/>
      <c r="I130" s="333"/>
      <c r="J130" s="150" t="s">
        <v>112</v>
      </c>
      <c r="K130" s="148">
        <v>1</v>
      </c>
      <c r="L130" s="308">
        <v>0</v>
      </c>
      <c r="M130" s="309"/>
      <c r="N130" s="303">
        <f t="shared" si="0"/>
        <v>0</v>
      </c>
      <c r="O130" s="304"/>
      <c r="P130" s="304"/>
      <c r="Q130" s="304"/>
      <c r="R130" s="22"/>
      <c r="T130" s="124"/>
      <c r="U130" s="28"/>
      <c r="V130" s="125"/>
      <c r="W130" s="125"/>
      <c r="X130" s="125"/>
      <c r="Y130" s="125"/>
      <c r="Z130" s="125"/>
      <c r="AA130" s="126"/>
      <c r="AD130" s="244"/>
      <c r="AE130" s="244"/>
      <c r="AF130" s="244"/>
      <c r="BE130" s="88"/>
      <c r="BF130" s="88"/>
      <c r="BG130" s="88"/>
      <c r="BH130" s="88"/>
      <c r="BI130" s="88"/>
      <c r="BK130" s="88"/>
    </row>
    <row r="131" spans="2:63" s="175" customFormat="1" ht="20.100000000000001" customHeight="1" x14ac:dyDescent="0.3">
      <c r="B131" s="21"/>
      <c r="C131" s="147">
        <v>20</v>
      </c>
      <c r="D131" s="139"/>
      <c r="E131" s="149"/>
      <c r="F131" s="331" t="s">
        <v>190</v>
      </c>
      <c r="G131" s="332"/>
      <c r="H131" s="332"/>
      <c r="I131" s="333"/>
      <c r="J131" s="150" t="s">
        <v>112</v>
      </c>
      <c r="K131" s="148">
        <v>11</v>
      </c>
      <c r="L131" s="308">
        <v>0</v>
      </c>
      <c r="M131" s="309"/>
      <c r="N131" s="303">
        <f t="shared" si="0"/>
        <v>0</v>
      </c>
      <c r="O131" s="304"/>
      <c r="P131" s="304"/>
      <c r="Q131" s="304"/>
      <c r="R131" s="22"/>
      <c r="T131" s="124"/>
      <c r="U131" s="28"/>
      <c r="V131" s="125"/>
      <c r="W131" s="125"/>
      <c r="X131" s="125"/>
      <c r="Y131" s="125"/>
      <c r="Z131" s="125"/>
      <c r="AA131" s="126"/>
      <c r="AD131" s="244"/>
      <c r="AE131" s="244"/>
      <c r="AF131" s="244"/>
      <c r="BE131" s="88"/>
      <c r="BF131" s="88"/>
      <c r="BG131" s="88"/>
      <c r="BH131" s="88"/>
      <c r="BI131" s="88"/>
      <c r="BK131" s="88"/>
    </row>
    <row r="132" spans="2:63" s="175" customFormat="1" ht="20.100000000000001" customHeight="1" x14ac:dyDescent="0.3">
      <c r="B132" s="21"/>
      <c r="C132" s="147">
        <v>21</v>
      </c>
      <c r="D132" s="139"/>
      <c r="E132" s="149"/>
      <c r="F132" s="331" t="s">
        <v>191</v>
      </c>
      <c r="G132" s="332"/>
      <c r="H132" s="332"/>
      <c r="I132" s="333"/>
      <c r="J132" s="150" t="s">
        <v>112</v>
      </c>
      <c r="K132" s="148">
        <v>11</v>
      </c>
      <c r="L132" s="308">
        <v>0</v>
      </c>
      <c r="M132" s="309"/>
      <c r="N132" s="303">
        <f t="shared" si="0"/>
        <v>0</v>
      </c>
      <c r="O132" s="304"/>
      <c r="P132" s="304"/>
      <c r="Q132" s="304"/>
      <c r="R132" s="22"/>
      <c r="T132" s="124"/>
      <c r="U132" s="28"/>
      <c r="V132" s="125"/>
      <c r="W132" s="125"/>
      <c r="X132" s="125"/>
      <c r="Y132" s="125"/>
      <c r="Z132" s="125"/>
      <c r="AA132" s="126"/>
      <c r="AD132" s="244"/>
      <c r="AE132" s="244"/>
      <c r="AF132" s="244"/>
      <c r="BE132" s="88"/>
      <c r="BF132" s="88"/>
      <c r="BG132" s="88"/>
      <c r="BH132" s="88"/>
      <c r="BI132" s="88"/>
      <c r="BK132" s="88"/>
    </row>
    <row r="133" spans="2:63" s="175" customFormat="1" ht="20.100000000000001" customHeight="1" x14ac:dyDescent="0.3">
      <c r="B133" s="21"/>
      <c r="C133" s="147">
        <v>22</v>
      </c>
      <c r="D133" s="139"/>
      <c r="E133" s="149"/>
      <c r="F133" s="331" t="s">
        <v>193</v>
      </c>
      <c r="G133" s="332"/>
      <c r="H133" s="332"/>
      <c r="I133" s="333"/>
      <c r="J133" s="150" t="s">
        <v>192</v>
      </c>
      <c r="K133" s="148">
        <v>40</v>
      </c>
      <c r="L133" s="308">
        <v>0</v>
      </c>
      <c r="M133" s="309"/>
      <c r="N133" s="303">
        <f t="shared" si="0"/>
        <v>0</v>
      </c>
      <c r="O133" s="304"/>
      <c r="P133" s="304"/>
      <c r="Q133" s="304"/>
      <c r="R133" s="22"/>
      <c r="T133" s="124"/>
      <c r="U133" s="28"/>
      <c r="V133" s="125"/>
      <c r="W133" s="125"/>
      <c r="X133" s="125"/>
      <c r="Y133" s="125"/>
      <c r="Z133" s="125"/>
      <c r="AA133" s="126"/>
      <c r="BE133" s="88"/>
      <c r="BF133" s="88"/>
      <c r="BG133" s="88"/>
      <c r="BH133" s="88"/>
      <c r="BI133" s="88"/>
      <c r="BK133" s="88"/>
    </row>
    <row r="134" spans="2:63" s="175" customFormat="1" ht="20.100000000000001" customHeight="1" x14ac:dyDescent="0.3">
      <c r="B134" s="21"/>
      <c r="C134" s="147">
        <v>23</v>
      </c>
      <c r="D134" s="139"/>
      <c r="E134" s="149"/>
      <c r="F134" s="331" t="s">
        <v>194</v>
      </c>
      <c r="G134" s="332"/>
      <c r="H134" s="332"/>
      <c r="I134" s="333"/>
      <c r="J134" s="150" t="s">
        <v>112</v>
      </c>
      <c r="K134" s="148">
        <v>1000</v>
      </c>
      <c r="L134" s="308">
        <v>0</v>
      </c>
      <c r="M134" s="309"/>
      <c r="N134" s="303">
        <f t="shared" si="0"/>
        <v>0</v>
      </c>
      <c r="O134" s="304"/>
      <c r="P134" s="304"/>
      <c r="Q134" s="304"/>
      <c r="R134" s="22"/>
      <c r="T134" s="124"/>
      <c r="U134" s="28"/>
      <c r="V134" s="125"/>
      <c r="W134" s="125"/>
      <c r="X134" s="125"/>
      <c r="Y134" s="125"/>
      <c r="Z134" s="125"/>
      <c r="AA134" s="126"/>
      <c r="BE134" s="88"/>
      <c r="BF134" s="88"/>
      <c r="BG134" s="88"/>
      <c r="BH134" s="88"/>
      <c r="BI134" s="88"/>
      <c r="BK134" s="88"/>
    </row>
    <row r="135" spans="2:63" s="175" customFormat="1" ht="35.1" customHeight="1" x14ac:dyDescent="0.3">
      <c r="B135" s="21"/>
      <c r="C135" s="147">
        <v>24</v>
      </c>
      <c r="D135" s="139"/>
      <c r="E135" s="149"/>
      <c r="F135" s="331" t="s">
        <v>278</v>
      </c>
      <c r="G135" s="332"/>
      <c r="H135" s="332"/>
      <c r="I135" s="333"/>
      <c r="J135" s="150" t="s">
        <v>112</v>
      </c>
      <c r="K135" s="148">
        <v>260</v>
      </c>
      <c r="L135" s="308">
        <v>0</v>
      </c>
      <c r="M135" s="309"/>
      <c r="N135" s="303">
        <f t="shared" si="0"/>
        <v>0</v>
      </c>
      <c r="O135" s="304"/>
      <c r="P135" s="304"/>
      <c r="Q135" s="304"/>
      <c r="R135" s="22"/>
      <c r="T135" s="124"/>
      <c r="U135" s="28"/>
      <c r="V135" s="125"/>
      <c r="W135" s="125"/>
      <c r="X135" s="125"/>
      <c r="Y135" s="125"/>
      <c r="Z135" s="125"/>
      <c r="AA135" s="126"/>
      <c r="BE135" s="88"/>
      <c r="BF135" s="88"/>
      <c r="BG135" s="88"/>
      <c r="BH135" s="88"/>
      <c r="BI135" s="88"/>
      <c r="BK135" s="88"/>
    </row>
    <row r="136" spans="2:63" s="175" customFormat="1" ht="35.1" customHeight="1" x14ac:dyDescent="0.3">
      <c r="B136" s="21"/>
      <c r="C136" s="147">
        <v>25</v>
      </c>
      <c r="D136" s="139"/>
      <c r="E136" s="149"/>
      <c r="F136" s="331" t="s">
        <v>195</v>
      </c>
      <c r="G136" s="332"/>
      <c r="H136" s="332"/>
      <c r="I136" s="333"/>
      <c r="J136" s="150" t="s">
        <v>107</v>
      </c>
      <c r="K136" s="148">
        <v>100</v>
      </c>
      <c r="L136" s="308">
        <v>0</v>
      </c>
      <c r="M136" s="309"/>
      <c r="N136" s="303">
        <f t="shared" si="0"/>
        <v>0</v>
      </c>
      <c r="O136" s="304"/>
      <c r="P136" s="304"/>
      <c r="Q136" s="304"/>
      <c r="R136" s="22"/>
      <c r="T136" s="124"/>
      <c r="U136" s="28"/>
      <c r="V136" s="125"/>
      <c r="W136" s="125"/>
      <c r="X136" s="125"/>
      <c r="Y136" s="125"/>
      <c r="Z136" s="125"/>
      <c r="AA136" s="126"/>
      <c r="BE136" s="88"/>
      <c r="BF136" s="88"/>
      <c r="BG136" s="88"/>
      <c r="BH136" s="88"/>
      <c r="BI136" s="88"/>
      <c r="BK136" s="88"/>
    </row>
    <row r="137" spans="2:63" s="175" customFormat="1" ht="20.100000000000001" customHeight="1" x14ac:dyDescent="0.3">
      <c r="B137" s="21"/>
      <c r="C137" s="147">
        <v>26</v>
      </c>
      <c r="D137" s="139"/>
      <c r="E137" s="149"/>
      <c r="F137" s="331" t="s">
        <v>196</v>
      </c>
      <c r="G137" s="332"/>
      <c r="H137" s="332"/>
      <c r="I137" s="333"/>
      <c r="J137" s="150" t="s">
        <v>112</v>
      </c>
      <c r="K137" s="148">
        <v>600</v>
      </c>
      <c r="L137" s="308">
        <v>0</v>
      </c>
      <c r="M137" s="309"/>
      <c r="N137" s="303">
        <f t="shared" si="0"/>
        <v>0</v>
      </c>
      <c r="O137" s="304"/>
      <c r="P137" s="304"/>
      <c r="Q137" s="304"/>
      <c r="R137" s="22"/>
      <c r="T137" s="124"/>
      <c r="U137" s="28"/>
      <c r="V137" s="125"/>
      <c r="W137" s="125"/>
      <c r="X137" s="125"/>
      <c r="Y137" s="125"/>
      <c r="Z137" s="125"/>
      <c r="AA137" s="126"/>
      <c r="BE137" s="88"/>
      <c r="BF137" s="88"/>
      <c r="BG137" s="88"/>
      <c r="BH137" s="88"/>
      <c r="BI137" s="88"/>
      <c r="BK137" s="88"/>
    </row>
    <row r="138" spans="2:63" s="175" customFormat="1" ht="20.100000000000001" customHeight="1" x14ac:dyDescent="0.3">
      <c r="B138" s="21"/>
      <c r="C138" s="177"/>
      <c r="D138" s="138" t="s">
        <v>230</v>
      </c>
      <c r="E138" s="178"/>
      <c r="F138" s="179"/>
      <c r="G138" s="179"/>
      <c r="H138" s="179"/>
      <c r="I138" s="179"/>
      <c r="J138" s="180"/>
      <c r="K138" s="181"/>
      <c r="L138" s="182"/>
      <c r="M138" s="182"/>
      <c r="N138" s="301">
        <f>SUM(N139:Q143)</f>
        <v>0</v>
      </c>
      <c r="O138" s="302"/>
      <c r="P138" s="302"/>
      <c r="Q138" s="302"/>
      <c r="R138" s="22"/>
      <c r="T138" s="173"/>
      <c r="U138" s="28"/>
      <c r="V138" s="125"/>
      <c r="W138" s="125"/>
      <c r="X138" s="125"/>
      <c r="Y138" s="125"/>
      <c r="Z138" s="125"/>
      <c r="AA138" s="174"/>
      <c r="BE138" s="88"/>
      <c r="BF138" s="88"/>
      <c r="BG138" s="88"/>
      <c r="BH138" s="88"/>
      <c r="BI138" s="88"/>
      <c r="BK138" s="88"/>
    </row>
    <row r="139" spans="2:63" s="175" customFormat="1" ht="20.100000000000001" customHeight="1" x14ac:dyDescent="0.3">
      <c r="B139" s="21"/>
      <c r="C139" s="147">
        <v>27</v>
      </c>
      <c r="D139" s="139"/>
      <c r="E139" s="149"/>
      <c r="F139" s="352" t="s">
        <v>197</v>
      </c>
      <c r="G139" s="353"/>
      <c r="H139" s="353"/>
      <c r="I139" s="354"/>
      <c r="J139" s="150" t="s">
        <v>112</v>
      </c>
      <c r="K139" s="148">
        <v>1</v>
      </c>
      <c r="L139" s="308">
        <v>0</v>
      </c>
      <c r="M139" s="309"/>
      <c r="N139" s="303">
        <f>ROUND(K139*L139,2)</f>
        <v>0</v>
      </c>
      <c r="O139" s="304"/>
      <c r="P139" s="304"/>
      <c r="Q139" s="304"/>
      <c r="R139" s="22"/>
      <c r="T139" s="173"/>
      <c r="U139" s="28"/>
      <c r="V139" s="125"/>
      <c r="W139" s="125"/>
      <c r="X139" s="125"/>
      <c r="Y139" s="125"/>
      <c r="Z139" s="125"/>
      <c r="AA139" s="174"/>
      <c r="BE139" s="88"/>
      <c r="BF139" s="88"/>
      <c r="BG139" s="88"/>
      <c r="BH139" s="88"/>
      <c r="BI139" s="88"/>
      <c r="BK139" s="88"/>
    </row>
    <row r="140" spans="2:63" s="175" customFormat="1" ht="20.100000000000001" customHeight="1" x14ac:dyDescent="0.3">
      <c r="B140" s="21"/>
      <c r="C140" s="147">
        <v>28</v>
      </c>
      <c r="D140" s="139"/>
      <c r="E140" s="149"/>
      <c r="F140" s="352" t="s">
        <v>198</v>
      </c>
      <c r="G140" s="353"/>
      <c r="H140" s="353"/>
      <c r="I140" s="354"/>
      <c r="J140" s="150" t="s">
        <v>112</v>
      </c>
      <c r="K140" s="148">
        <v>1</v>
      </c>
      <c r="L140" s="308">
        <v>0</v>
      </c>
      <c r="M140" s="309"/>
      <c r="N140" s="303">
        <f t="shared" ref="N140:N143" si="1">ROUND(K140*L140,2)</f>
        <v>0</v>
      </c>
      <c r="O140" s="304"/>
      <c r="P140" s="304"/>
      <c r="Q140" s="304"/>
      <c r="R140" s="22"/>
      <c r="T140" s="173"/>
      <c r="U140" s="28"/>
      <c r="V140" s="125"/>
      <c r="W140" s="125"/>
      <c r="X140" s="125"/>
      <c r="Y140" s="125"/>
      <c r="Z140" s="125"/>
      <c r="AA140" s="174"/>
      <c r="BE140" s="88"/>
      <c r="BF140" s="88"/>
      <c r="BG140" s="88"/>
      <c r="BH140" s="88"/>
      <c r="BI140" s="88"/>
      <c r="BK140" s="88"/>
    </row>
    <row r="141" spans="2:63" s="175" customFormat="1" ht="20.100000000000001" customHeight="1" x14ac:dyDescent="0.3">
      <c r="B141" s="21"/>
      <c r="C141" s="147">
        <v>29</v>
      </c>
      <c r="D141" s="139"/>
      <c r="E141" s="149"/>
      <c r="F141" s="352" t="s">
        <v>199</v>
      </c>
      <c r="G141" s="353"/>
      <c r="H141" s="353"/>
      <c r="I141" s="354"/>
      <c r="J141" s="150" t="s">
        <v>112</v>
      </c>
      <c r="K141" s="148">
        <v>1</v>
      </c>
      <c r="L141" s="308">
        <v>0</v>
      </c>
      <c r="M141" s="309"/>
      <c r="N141" s="303">
        <f t="shared" si="1"/>
        <v>0</v>
      </c>
      <c r="O141" s="304"/>
      <c r="P141" s="304"/>
      <c r="Q141" s="304"/>
      <c r="R141" s="22"/>
      <c r="T141" s="173"/>
      <c r="U141" s="28"/>
      <c r="V141" s="125"/>
      <c r="W141" s="125"/>
      <c r="X141" s="125"/>
      <c r="Y141" s="125"/>
      <c r="Z141" s="125"/>
      <c r="AA141" s="174"/>
      <c r="BE141" s="88"/>
      <c r="BF141" s="88"/>
      <c r="BG141" s="88"/>
      <c r="BH141" s="88"/>
      <c r="BI141" s="88"/>
      <c r="BK141" s="88"/>
    </row>
    <row r="142" spans="2:63" s="175" customFormat="1" ht="20.100000000000001" customHeight="1" x14ac:dyDescent="0.3">
      <c r="B142" s="21"/>
      <c r="C142" s="147">
        <v>30</v>
      </c>
      <c r="D142" s="139"/>
      <c r="E142" s="149"/>
      <c r="F142" s="331" t="s">
        <v>200</v>
      </c>
      <c r="G142" s="332"/>
      <c r="H142" s="332"/>
      <c r="I142" s="333"/>
      <c r="J142" s="150" t="s">
        <v>112</v>
      </c>
      <c r="K142" s="148">
        <v>15</v>
      </c>
      <c r="L142" s="308">
        <v>0</v>
      </c>
      <c r="M142" s="309"/>
      <c r="N142" s="303">
        <f t="shared" si="1"/>
        <v>0</v>
      </c>
      <c r="O142" s="304"/>
      <c r="P142" s="304"/>
      <c r="Q142" s="304"/>
      <c r="R142" s="22"/>
      <c r="T142" s="173"/>
      <c r="U142" s="28"/>
      <c r="V142" s="125"/>
      <c r="W142" s="125"/>
      <c r="X142" s="125"/>
      <c r="Y142" s="125"/>
      <c r="Z142" s="125"/>
      <c r="AA142" s="174"/>
      <c r="BE142" s="88"/>
      <c r="BF142" s="88"/>
      <c r="BG142" s="88"/>
      <c r="BH142" s="88"/>
      <c r="BI142" s="88"/>
      <c r="BK142" s="88"/>
    </row>
    <row r="143" spans="2:63" s="175" customFormat="1" ht="20.100000000000001" customHeight="1" x14ac:dyDescent="0.3">
      <c r="B143" s="21"/>
      <c r="C143" s="147">
        <v>31</v>
      </c>
      <c r="D143" s="139"/>
      <c r="E143" s="149"/>
      <c r="F143" s="352" t="s">
        <v>201</v>
      </c>
      <c r="G143" s="353"/>
      <c r="H143" s="353"/>
      <c r="I143" s="354"/>
      <c r="J143" s="150" t="s">
        <v>112</v>
      </c>
      <c r="K143" s="148">
        <v>1</v>
      </c>
      <c r="L143" s="308">
        <v>0</v>
      </c>
      <c r="M143" s="309"/>
      <c r="N143" s="303">
        <f t="shared" si="1"/>
        <v>0</v>
      </c>
      <c r="O143" s="304"/>
      <c r="P143" s="304"/>
      <c r="Q143" s="304"/>
      <c r="R143" s="22"/>
      <c r="T143" s="173"/>
      <c r="U143" s="28"/>
      <c r="V143" s="125"/>
      <c r="W143" s="125"/>
      <c r="X143" s="125"/>
      <c r="Y143" s="125"/>
      <c r="Z143" s="125"/>
      <c r="AA143" s="174"/>
      <c r="BE143" s="88"/>
      <c r="BF143" s="88"/>
      <c r="BG143" s="88"/>
      <c r="BH143" s="88"/>
      <c r="BI143" s="88"/>
      <c r="BK143" s="88"/>
    </row>
    <row r="144" spans="2:63" s="175" customFormat="1" ht="20.100000000000001" customHeight="1" x14ac:dyDescent="0.3">
      <c r="B144" s="21"/>
      <c r="C144" s="177"/>
      <c r="D144" s="138" t="s">
        <v>202</v>
      </c>
      <c r="E144" s="178"/>
      <c r="F144" s="179"/>
      <c r="G144" s="179"/>
      <c r="H144" s="179"/>
      <c r="I144" s="179"/>
      <c r="J144" s="180"/>
      <c r="K144" s="181"/>
      <c r="L144" s="182"/>
      <c r="M144" s="182"/>
      <c r="N144" s="301">
        <f>SUM(N145:Q148)</f>
        <v>0</v>
      </c>
      <c r="O144" s="302"/>
      <c r="P144" s="302"/>
      <c r="Q144" s="302"/>
      <c r="R144" s="22"/>
      <c r="T144" s="173"/>
      <c r="U144" s="28"/>
      <c r="V144" s="125"/>
      <c r="W144" s="125"/>
      <c r="X144" s="125"/>
      <c r="Y144" s="125"/>
      <c r="Z144" s="125"/>
      <c r="AA144" s="174"/>
      <c r="BE144" s="88"/>
      <c r="BF144" s="88"/>
      <c r="BG144" s="88"/>
      <c r="BH144" s="88"/>
      <c r="BI144" s="88"/>
      <c r="BK144" s="88"/>
    </row>
    <row r="145" spans="2:63" s="175" customFormat="1" ht="20.100000000000001" customHeight="1" x14ac:dyDescent="0.3">
      <c r="B145" s="21"/>
      <c r="C145" s="147">
        <f>C143+1</f>
        <v>32</v>
      </c>
      <c r="D145" s="139"/>
      <c r="E145" s="149"/>
      <c r="F145" s="352" t="s">
        <v>203</v>
      </c>
      <c r="G145" s="353"/>
      <c r="H145" s="353"/>
      <c r="I145" s="354"/>
      <c r="J145" s="150" t="s">
        <v>112</v>
      </c>
      <c r="K145" s="148">
        <v>1</v>
      </c>
      <c r="L145" s="308">
        <v>0</v>
      </c>
      <c r="M145" s="309"/>
      <c r="N145" s="303">
        <f>ROUND(K145*L145,2)</f>
        <v>0</v>
      </c>
      <c r="O145" s="304"/>
      <c r="P145" s="304"/>
      <c r="Q145" s="304"/>
      <c r="R145" s="22"/>
      <c r="T145" s="173"/>
      <c r="U145" s="28"/>
      <c r="V145" s="125"/>
      <c r="W145" s="125"/>
      <c r="X145" s="125"/>
      <c r="Y145" s="125"/>
      <c r="Z145" s="125"/>
      <c r="AA145" s="174"/>
      <c r="BE145" s="88"/>
      <c r="BF145" s="88"/>
      <c r="BG145" s="88"/>
      <c r="BH145" s="88"/>
      <c r="BI145" s="88"/>
      <c r="BK145" s="88"/>
    </row>
    <row r="146" spans="2:63" s="175" customFormat="1" ht="20.100000000000001" customHeight="1" x14ac:dyDescent="0.3">
      <c r="B146" s="21"/>
      <c r="C146" s="147">
        <f>C145+1</f>
        <v>33</v>
      </c>
      <c r="D146" s="139"/>
      <c r="E146" s="149"/>
      <c r="F146" s="352" t="s">
        <v>204</v>
      </c>
      <c r="G146" s="353"/>
      <c r="H146" s="353"/>
      <c r="I146" s="354"/>
      <c r="J146" s="150" t="s">
        <v>112</v>
      </c>
      <c r="K146" s="148">
        <v>1</v>
      </c>
      <c r="L146" s="308">
        <v>0</v>
      </c>
      <c r="M146" s="309"/>
      <c r="N146" s="303">
        <f t="shared" ref="N146:N148" si="2">ROUND(K146*L146,2)</f>
        <v>0</v>
      </c>
      <c r="O146" s="304"/>
      <c r="P146" s="304"/>
      <c r="Q146" s="304"/>
      <c r="R146" s="22"/>
      <c r="T146" s="173"/>
      <c r="U146" s="28"/>
      <c r="V146" s="125"/>
      <c r="W146" s="125"/>
      <c r="X146" s="125"/>
      <c r="Y146" s="125"/>
      <c r="Z146" s="125"/>
      <c r="AA146" s="174"/>
      <c r="BE146" s="88"/>
      <c r="BF146" s="88"/>
      <c r="BG146" s="88"/>
      <c r="BH146" s="88"/>
      <c r="BI146" s="88"/>
      <c r="BK146" s="88"/>
    </row>
    <row r="147" spans="2:63" s="175" customFormat="1" ht="20.100000000000001" customHeight="1" x14ac:dyDescent="0.3">
      <c r="B147" s="21"/>
      <c r="C147" s="147">
        <f>C146+1</f>
        <v>34</v>
      </c>
      <c r="D147" s="139"/>
      <c r="E147" s="149"/>
      <c r="F147" s="352" t="s">
        <v>205</v>
      </c>
      <c r="G147" s="353"/>
      <c r="H147" s="353"/>
      <c r="I147" s="354"/>
      <c r="J147" s="150" t="s">
        <v>112</v>
      </c>
      <c r="K147" s="148">
        <v>1</v>
      </c>
      <c r="L147" s="308">
        <v>0</v>
      </c>
      <c r="M147" s="309"/>
      <c r="N147" s="303">
        <f t="shared" si="2"/>
        <v>0</v>
      </c>
      <c r="O147" s="304"/>
      <c r="P147" s="304"/>
      <c r="Q147" s="304"/>
      <c r="R147" s="22"/>
      <c r="T147" s="173"/>
      <c r="U147" s="28"/>
      <c r="V147" s="125"/>
      <c r="W147" s="125"/>
      <c r="X147" s="125"/>
      <c r="Y147" s="125"/>
      <c r="Z147" s="125"/>
      <c r="AA147" s="174"/>
      <c r="BE147" s="88"/>
      <c r="BF147" s="88"/>
      <c r="BG147" s="88"/>
      <c r="BH147" s="88"/>
      <c r="BI147" s="88"/>
      <c r="BK147" s="88"/>
    </row>
    <row r="148" spans="2:63" s="183" customFormat="1" ht="20.100000000000001" customHeight="1" x14ac:dyDescent="0.3">
      <c r="B148" s="184"/>
      <c r="C148" s="188">
        <f>C147+1</f>
        <v>35</v>
      </c>
      <c r="D148" s="193"/>
      <c r="E148" s="191"/>
      <c r="F148" s="352" t="s">
        <v>241</v>
      </c>
      <c r="G148" s="353"/>
      <c r="H148" s="353"/>
      <c r="I148" s="354"/>
      <c r="J148" s="192" t="s">
        <v>112</v>
      </c>
      <c r="K148" s="189">
        <v>1</v>
      </c>
      <c r="L148" s="308">
        <v>0</v>
      </c>
      <c r="M148" s="309"/>
      <c r="N148" s="303">
        <f t="shared" si="2"/>
        <v>0</v>
      </c>
      <c r="O148" s="304"/>
      <c r="P148" s="304"/>
      <c r="Q148" s="304"/>
      <c r="R148" s="185"/>
      <c r="T148" s="173"/>
      <c r="U148" s="186"/>
      <c r="V148" s="190"/>
      <c r="W148" s="190"/>
      <c r="X148" s="190"/>
      <c r="Y148" s="190"/>
      <c r="Z148" s="190"/>
      <c r="AA148" s="174"/>
      <c r="BE148" s="187"/>
      <c r="BF148" s="187"/>
      <c r="BG148" s="187"/>
      <c r="BH148" s="187"/>
      <c r="BI148" s="187"/>
      <c r="BK148" s="187"/>
    </row>
    <row r="149" spans="2:63" s="175" customFormat="1" ht="20.100000000000001" customHeight="1" x14ac:dyDescent="0.3">
      <c r="B149" s="21"/>
      <c r="C149" s="177"/>
      <c r="D149" s="138" t="s">
        <v>231</v>
      </c>
      <c r="E149" s="178"/>
      <c r="F149" s="179"/>
      <c r="G149" s="179"/>
      <c r="H149" s="179"/>
      <c r="I149" s="179"/>
      <c r="J149" s="180"/>
      <c r="K149" s="181"/>
      <c r="L149" s="181"/>
      <c r="M149" s="182"/>
      <c r="N149" s="301">
        <f>SUM(N150:Q204)</f>
        <v>0</v>
      </c>
      <c r="O149" s="302"/>
      <c r="P149" s="302"/>
      <c r="Q149" s="302"/>
      <c r="R149" s="22"/>
      <c r="T149" s="173"/>
      <c r="U149" s="28"/>
      <c r="V149" s="125"/>
      <c r="W149" s="125"/>
      <c r="X149" s="125"/>
      <c r="Y149" s="125"/>
      <c r="Z149" s="125"/>
      <c r="AA149" s="174"/>
      <c r="BE149" s="88"/>
      <c r="BF149" s="88"/>
      <c r="BG149" s="88"/>
      <c r="BH149" s="88"/>
      <c r="BI149" s="88"/>
      <c r="BK149" s="88"/>
    </row>
    <row r="150" spans="2:63" s="175" customFormat="1" ht="20.100000000000001" customHeight="1" x14ac:dyDescent="0.3">
      <c r="B150" s="21"/>
      <c r="C150" s="147">
        <f>C148+1</f>
        <v>36</v>
      </c>
      <c r="D150" s="139"/>
      <c r="E150" s="149"/>
      <c r="F150" s="331" t="s">
        <v>304</v>
      </c>
      <c r="G150" s="332"/>
      <c r="H150" s="332"/>
      <c r="I150" s="333"/>
      <c r="J150" s="150" t="s">
        <v>112</v>
      </c>
      <c r="K150" s="148">
        <v>11</v>
      </c>
      <c r="L150" s="308">
        <v>0</v>
      </c>
      <c r="M150" s="309"/>
      <c r="N150" s="303">
        <f>ROUND(K150*L150,2)</f>
        <v>0</v>
      </c>
      <c r="O150" s="304"/>
      <c r="P150" s="304"/>
      <c r="Q150" s="304"/>
      <c r="R150" s="22"/>
      <c r="T150" s="173"/>
      <c r="U150" s="28"/>
      <c r="V150" s="125"/>
      <c r="W150" s="125"/>
      <c r="X150" s="125"/>
      <c r="Y150" s="125"/>
      <c r="Z150" s="125"/>
      <c r="AA150" s="174"/>
      <c r="BE150" s="88"/>
      <c r="BF150" s="88"/>
      <c r="BG150" s="88"/>
      <c r="BH150" s="88"/>
      <c r="BI150" s="88"/>
      <c r="BK150" s="88"/>
    </row>
    <row r="151" spans="2:63" s="175" customFormat="1" ht="20.100000000000001" customHeight="1" x14ac:dyDescent="0.3">
      <c r="B151" s="21"/>
      <c r="C151" s="188">
        <f>C150+1</f>
        <v>37</v>
      </c>
      <c r="D151" s="139"/>
      <c r="E151" s="149"/>
      <c r="F151" s="331" t="s">
        <v>279</v>
      </c>
      <c r="G151" s="332"/>
      <c r="H151" s="332"/>
      <c r="I151" s="333"/>
      <c r="J151" s="150" t="s">
        <v>112</v>
      </c>
      <c r="K151" s="148">
        <v>11</v>
      </c>
      <c r="L151" s="308">
        <v>0</v>
      </c>
      <c r="M151" s="309"/>
      <c r="N151" s="303">
        <f t="shared" ref="N151:N204" si="3">ROUND(K151*L151,2)</f>
        <v>0</v>
      </c>
      <c r="O151" s="304"/>
      <c r="P151" s="304"/>
      <c r="Q151" s="304"/>
      <c r="R151" s="22"/>
      <c r="T151" s="173"/>
      <c r="U151" s="28"/>
      <c r="V151" s="125"/>
      <c r="W151" s="125"/>
      <c r="X151" s="125"/>
      <c r="Y151" s="125"/>
      <c r="Z151" s="125"/>
      <c r="AA151" s="174"/>
      <c r="BE151" s="88"/>
      <c r="BF151" s="88"/>
      <c r="BG151" s="88"/>
      <c r="BH151" s="88"/>
      <c r="BI151" s="88"/>
      <c r="BK151" s="88"/>
    </row>
    <row r="152" spans="2:63" s="175" customFormat="1" ht="20.100000000000001" customHeight="1" x14ac:dyDescent="0.3">
      <c r="B152" s="21"/>
      <c r="C152" s="188">
        <f t="shared" ref="C152:C204" si="4">C151+1</f>
        <v>38</v>
      </c>
      <c r="D152" s="139"/>
      <c r="E152" s="149"/>
      <c r="F152" s="331" t="s">
        <v>206</v>
      </c>
      <c r="G152" s="332"/>
      <c r="H152" s="332"/>
      <c r="I152" s="333"/>
      <c r="J152" s="150" t="s">
        <v>112</v>
      </c>
      <c r="K152" s="148">
        <v>11</v>
      </c>
      <c r="L152" s="308">
        <v>0</v>
      </c>
      <c r="M152" s="309"/>
      <c r="N152" s="303">
        <f t="shared" si="3"/>
        <v>0</v>
      </c>
      <c r="O152" s="304"/>
      <c r="P152" s="304"/>
      <c r="Q152" s="304"/>
      <c r="R152" s="22"/>
      <c r="T152" s="173"/>
      <c r="U152" s="28"/>
      <c r="V152" s="125"/>
      <c r="W152" s="125"/>
      <c r="X152" s="125"/>
      <c r="Y152" s="125"/>
      <c r="Z152" s="125"/>
      <c r="AA152" s="174"/>
      <c r="BE152" s="88"/>
      <c r="BF152" s="88"/>
      <c r="BG152" s="88"/>
      <c r="BH152" s="88"/>
      <c r="BI152" s="88"/>
      <c r="BK152" s="88"/>
    </row>
    <row r="153" spans="2:63" s="175" customFormat="1" ht="20.100000000000001" customHeight="1" x14ac:dyDescent="0.3">
      <c r="B153" s="21"/>
      <c r="C153" s="188">
        <f t="shared" si="4"/>
        <v>39</v>
      </c>
      <c r="D153" s="139"/>
      <c r="E153" s="149"/>
      <c r="F153" s="331" t="s">
        <v>302</v>
      </c>
      <c r="G153" s="332"/>
      <c r="H153" s="332"/>
      <c r="I153" s="333"/>
      <c r="J153" s="150" t="s">
        <v>112</v>
      </c>
      <c r="K153" s="148">
        <v>11</v>
      </c>
      <c r="L153" s="308">
        <v>0</v>
      </c>
      <c r="M153" s="309"/>
      <c r="N153" s="303">
        <f t="shared" si="3"/>
        <v>0</v>
      </c>
      <c r="O153" s="304"/>
      <c r="P153" s="304"/>
      <c r="Q153" s="304"/>
      <c r="R153" s="22"/>
      <c r="T153" s="173"/>
      <c r="U153" s="28"/>
      <c r="V153" s="125"/>
      <c r="W153" s="125"/>
      <c r="X153" s="125"/>
      <c r="Y153" s="125"/>
      <c r="Z153" s="125"/>
      <c r="AA153" s="174"/>
      <c r="BE153" s="88"/>
      <c r="BF153" s="88"/>
      <c r="BG153" s="88"/>
      <c r="BH153" s="88"/>
      <c r="BI153" s="88"/>
      <c r="BK153" s="88"/>
    </row>
    <row r="154" spans="2:63" s="175" customFormat="1" ht="20.100000000000001" customHeight="1" x14ac:dyDescent="0.3">
      <c r="B154" s="21"/>
      <c r="C154" s="188">
        <f t="shared" si="4"/>
        <v>40</v>
      </c>
      <c r="D154" s="139"/>
      <c r="E154" s="149"/>
      <c r="F154" s="331" t="s">
        <v>303</v>
      </c>
      <c r="G154" s="332"/>
      <c r="H154" s="332"/>
      <c r="I154" s="333"/>
      <c r="J154" s="150" t="s">
        <v>112</v>
      </c>
      <c r="K154" s="148">
        <v>1</v>
      </c>
      <c r="L154" s="308">
        <v>0</v>
      </c>
      <c r="M154" s="309"/>
      <c r="N154" s="303">
        <f t="shared" si="3"/>
        <v>0</v>
      </c>
      <c r="O154" s="304"/>
      <c r="P154" s="304"/>
      <c r="Q154" s="304"/>
      <c r="R154" s="22"/>
      <c r="T154" s="173"/>
      <c r="U154" s="28"/>
      <c r="V154" s="125"/>
      <c r="W154" s="125"/>
      <c r="X154" s="125"/>
      <c r="Y154" s="125"/>
      <c r="Z154" s="125"/>
      <c r="AA154" s="174"/>
      <c r="BE154" s="88"/>
      <c r="BF154" s="88"/>
      <c r="BG154" s="88"/>
      <c r="BH154" s="88"/>
      <c r="BI154" s="88"/>
      <c r="BK154" s="88"/>
    </row>
    <row r="155" spans="2:63" s="175" customFormat="1" ht="20.100000000000001" customHeight="1" x14ac:dyDescent="0.3">
      <c r="B155" s="21"/>
      <c r="C155" s="188">
        <f t="shared" si="4"/>
        <v>41</v>
      </c>
      <c r="D155" s="139"/>
      <c r="E155" s="149"/>
      <c r="F155" s="331" t="s">
        <v>284</v>
      </c>
      <c r="G155" s="332"/>
      <c r="H155" s="332"/>
      <c r="I155" s="333"/>
      <c r="J155" s="150" t="s">
        <v>107</v>
      </c>
      <c r="K155" s="148">
        <v>60</v>
      </c>
      <c r="L155" s="308">
        <v>0</v>
      </c>
      <c r="M155" s="309"/>
      <c r="N155" s="303">
        <f t="shared" si="3"/>
        <v>0</v>
      </c>
      <c r="O155" s="304"/>
      <c r="P155" s="304"/>
      <c r="Q155" s="304"/>
      <c r="R155" s="22"/>
      <c r="T155" s="173"/>
      <c r="U155" s="28"/>
      <c r="V155" s="125"/>
      <c r="W155" s="125"/>
      <c r="X155" s="125"/>
      <c r="Y155" s="125"/>
      <c r="Z155" s="125"/>
      <c r="AA155" s="174"/>
      <c r="BE155" s="88"/>
      <c r="BF155" s="88"/>
      <c r="BG155" s="88"/>
      <c r="BH155" s="88"/>
      <c r="BI155" s="88"/>
      <c r="BK155" s="88"/>
    </row>
    <row r="156" spans="2:63" s="175" customFormat="1" ht="20.100000000000001" customHeight="1" x14ac:dyDescent="0.3">
      <c r="B156" s="21"/>
      <c r="C156" s="188">
        <f t="shared" si="4"/>
        <v>42</v>
      </c>
      <c r="D156" s="139"/>
      <c r="E156" s="149"/>
      <c r="F156" s="331" t="s">
        <v>285</v>
      </c>
      <c r="G156" s="332"/>
      <c r="H156" s="332"/>
      <c r="I156" s="333"/>
      <c r="J156" s="150" t="s">
        <v>107</v>
      </c>
      <c r="K156" s="148">
        <v>20</v>
      </c>
      <c r="L156" s="308">
        <v>0</v>
      </c>
      <c r="M156" s="309"/>
      <c r="N156" s="303">
        <f t="shared" si="3"/>
        <v>0</v>
      </c>
      <c r="O156" s="304"/>
      <c r="P156" s="304"/>
      <c r="Q156" s="304"/>
      <c r="R156" s="22"/>
      <c r="T156" s="173"/>
      <c r="U156" s="28"/>
      <c r="V156" s="125"/>
      <c r="W156" s="125"/>
      <c r="X156" s="125"/>
      <c r="Y156" s="125"/>
      <c r="Z156" s="125"/>
      <c r="AA156" s="174"/>
      <c r="BE156" s="88"/>
      <c r="BF156" s="88"/>
      <c r="BG156" s="88"/>
      <c r="BH156" s="88"/>
      <c r="BI156" s="88"/>
      <c r="BK156" s="88"/>
    </row>
    <row r="157" spans="2:63" s="175" customFormat="1" ht="20.100000000000001" customHeight="1" x14ac:dyDescent="0.3">
      <c r="B157" s="21"/>
      <c r="C157" s="188">
        <f t="shared" si="4"/>
        <v>43</v>
      </c>
      <c r="D157" s="139"/>
      <c r="E157" s="149"/>
      <c r="F157" s="331" t="s">
        <v>286</v>
      </c>
      <c r="G157" s="332"/>
      <c r="H157" s="332"/>
      <c r="I157" s="333"/>
      <c r="J157" s="150" t="s">
        <v>107</v>
      </c>
      <c r="K157" s="148">
        <v>60</v>
      </c>
      <c r="L157" s="308">
        <v>0</v>
      </c>
      <c r="M157" s="309"/>
      <c r="N157" s="303">
        <f t="shared" si="3"/>
        <v>0</v>
      </c>
      <c r="O157" s="304"/>
      <c r="P157" s="304"/>
      <c r="Q157" s="304"/>
      <c r="R157" s="22"/>
      <c r="T157" s="173"/>
      <c r="U157" s="28"/>
      <c r="V157" s="125"/>
      <c r="W157" s="125"/>
      <c r="X157" s="125"/>
      <c r="Y157" s="125"/>
      <c r="Z157" s="125"/>
      <c r="AA157" s="174"/>
      <c r="BE157" s="88"/>
      <c r="BF157" s="88"/>
      <c r="BG157" s="88"/>
      <c r="BH157" s="88"/>
      <c r="BI157" s="88"/>
      <c r="BK157" s="88"/>
    </row>
    <row r="158" spans="2:63" s="175" customFormat="1" ht="20.100000000000001" customHeight="1" x14ac:dyDescent="0.3">
      <c r="B158" s="21"/>
      <c r="C158" s="188">
        <f t="shared" si="4"/>
        <v>44</v>
      </c>
      <c r="D158" s="139"/>
      <c r="E158" s="149"/>
      <c r="F158" s="331" t="s">
        <v>287</v>
      </c>
      <c r="G158" s="332"/>
      <c r="H158" s="332"/>
      <c r="I158" s="333"/>
      <c r="J158" s="150" t="s">
        <v>107</v>
      </c>
      <c r="K158" s="148">
        <v>10</v>
      </c>
      <c r="L158" s="308">
        <v>0</v>
      </c>
      <c r="M158" s="309"/>
      <c r="N158" s="303">
        <f t="shared" si="3"/>
        <v>0</v>
      </c>
      <c r="O158" s="304"/>
      <c r="P158" s="304"/>
      <c r="Q158" s="304"/>
      <c r="R158" s="22"/>
      <c r="T158" s="173"/>
      <c r="U158" s="28"/>
      <c r="V158" s="125"/>
      <c r="W158" s="125"/>
      <c r="X158" s="125"/>
      <c r="Y158" s="125"/>
      <c r="Z158" s="125"/>
      <c r="AA158" s="174"/>
      <c r="BE158" s="88"/>
      <c r="BF158" s="88"/>
      <c r="BG158" s="88"/>
      <c r="BH158" s="88"/>
      <c r="BI158" s="88"/>
      <c r="BK158" s="88"/>
    </row>
    <row r="159" spans="2:63" s="175" customFormat="1" ht="20.100000000000001" customHeight="1" x14ac:dyDescent="0.3">
      <c r="B159" s="21"/>
      <c r="C159" s="188">
        <f t="shared" si="4"/>
        <v>45</v>
      </c>
      <c r="D159" s="139"/>
      <c r="E159" s="149"/>
      <c r="F159" s="331" t="s">
        <v>288</v>
      </c>
      <c r="G159" s="332"/>
      <c r="H159" s="332"/>
      <c r="I159" s="333"/>
      <c r="J159" s="150" t="s">
        <v>107</v>
      </c>
      <c r="K159" s="148">
        <v>20</v>
      </c>
      <c r="L159" s="308">
        <v>0</v>
      </c>
      <c r="M159" s="309"/>
      <c r="N159" s="303">
        <f t="shared" si="3"/>
        <v>0</v>
      </c>
      <c r="O159" s="304"/>
      <c r="P159" s="304"/>
      <c r="Q159" s="304"/>
      <c r="R159" s="22"/>
      <c r="T159" s="173"/>
      <c r="U159" s="28"/>
      <c r="V159" s="125"/>
      <c r="W159" s="125"/>
      <c r="X159" s="125"/>
      <c r="Y159" s="125"/>
      <c r="Z159" s="125"/>
      <c r="AA159" s="174"/>
      <c r="BE159" s="88"/>
      <c r="BF159" s="88"/>
      <c r="BG159" s="88"/>
      <c r="BH159" s="88"/>
      <c r="BI159" s="88"/>
      <c r="BK159" s="88"/>
    </row>
    <row r="160" spans="2:63" s="175" customFormat="1" ht="20.100000000000001" customHeight="1" x14ac:dyDescent="0.3">
      <c r="B160" s="21"/>
      <c r="C160" s="188">
        <f t="shared" si="4"/>
        <v>46</v>
      </c>
      <c r="D160" s="139"/>
      <c r="E160" s="149"/>
      <c r="F160" s="331" t="s">
        <v>289</v>
      </c>
      <c r="G160" s="332"/>
      <c r="H160" s="332"/>
      <c r="I160" s="333"/>
      <c r="J160" s="150" t="s">
        <v>107</v>
      </c>
      <c r="K160" s="148">
        <v>100</v>
      </c>
      <c r="L160" s="308">
        <v>0</v>
      </c>
      <c r="M160" s="309"/>
      <c r="N160" s="303">
        <f t="shared" si="3"/>
        <v>0</v>
      </c>
      <c r="O160" s="304"/>
      <c r="P160" s="304"/>
      <c r="Q160" s="304"/>
      <c r="R160" s="22"/>
      <c r="T160" s="173"/>
      <c r="U160" s="28"/>
      <c r="V160" s="125"/>
      <c r="W160" s="125"/>
      <c r="X160" s="125"/>
      <c r="Y160" s="125"/>
      <c r="Z160" s="125"/>
      <c r="AA160" s="174"/>
      <c r="BE160" s="88"/>
      <c r="BF160" s="88"/>
      <c r="BG160" s="88"/>
      <c r="BH160" s="88"/>
      <c r="BI160" s="88"/>
      <c r="BK160" s="88"/>
    </row>
    <row r="161" spans="2:63" s="175" customFormat="1" ht="20.100000000000001" customHeight="1" x14ac:dyDescent="0.3">
      <c r="B161" s="21"/>
      <c r="C161" s="188">
        <f t="shared" si="4"/>
        <v>47</v>
      </c>
      <c r="D161" s="139"/>
      <c r="E161" s="149"/>
      <c r="F161" s="331" t="s">
        <v>290</v>
      </c>
      <c r="G161" s="332"/>
      <c r="H161" s="332"/>
      <c r="I161" s="333"/>
      <c r="J161" s="150" t="s">
        <v>107</v>
      </c>
      <c r="K161" s="148">
        <v>50</v>
      </c>
      <c r="L161" s="308">
        <v>0</v>
      </c>
      <c r="M161" s="309"/>
      <c r="N161" s="303">
        <f t="shared" si="3"/>
        <v>0</v>
      </c>
      <c r="O161" s="304"/>
      <c r="P161" s="304"/>
      <c r="Q161" s="304"/>
      <c r="R161" s="22"/>
      <c r="T161" s="173"/>
      <c r="U161" s="28"/>
      <c r="V161" s="125"/>
      <c r="W161" s="125"/>
      <c r="X161" s="125"/>
      <c r="Y161" s="125"/>
      <c r="Z161" s="125"/>
      <c r="AA161" s="174"/>
      <c r="BE161" s="88"/>
      <c r="BF161" s="88"/>
      <c r="BG161" s="88"/>
      <c r="BH161" s="88"/>
      <c r="BI161" s="88"/>
      <c r="BK161" s="88"/>
    </row>
    <row r="162" spans="2:63" s="175" customFormat="1" ht="20.100000000000001" customHeight="1" x14ac:dyDescent="0.3">
      <c r="B162" s="21"/>
      <c r="C162" s="188">
        <f t="shared" si="4"/>
        <v>48</v>
      </c>
      <c r="D162" s="139"/>
      <c r="E162" s="149"/>
      <c r="F162" s="331" t="s">
        <v>291</v>
      </c>
      <c r="G162" s="332"/>
      <c r="H162" s="332"/>
      <c r="I162" s="333"/>
      <c r="J162" s="150" t="s">
        <v>107</v>
      </c>
      <c r="K162" s="148">
        <v>40</v>
      </c>
      <c r="L162" s="308">
        <v>0</v>
      </c>
      <c r="M162" s="309"/>
      <c r="N162" s="303">
        <f t="shared" si="3"/>
        <v>0</v>
      </c>
      <c r="O162" s="304"/>
      <c r="P162" s="304"/>
      <c r="Q162" s="304"/>
      <c r="R162" s="22"/>
      <c r="T162" s="173"/>
      <c r="U162" s="28"/>
      <c r="V162" s="125"/>
      <c r="W162" s="125"/>
      <c r="X162" s="125"/>
      <c r="Y162" s="125"/>
      <c r="Z162" s="125"/>
      <c r="AA162" s="174"/>
      <c r="BE162" s="88"/>
      <c r="BF162" s="88"/>
      <c r="BG162" s="88"/>
      <c r="BH162" s="88"/>
      <c r="BI162" s="88"/>
      <c r="BK162" s="88"/>
    </row>
    <row r="163" spans="2:63" s="175" customFormat="1" ht="20.100000000000001" customHeight="1" x14ac:dyDescent="0.3">
      <c r="B163" s="21"/>
      <c r="C163" s="188">
        <f t="shared" si="4"/>
        <v>49</v>
      </c>
      <c r="D163" s="139"/>
      <c r="E163" s="149"/>
      <c r="F163" s="331" t="s">
        <v>280</v>
      </c>
      <c r="G163" s="332"/>
      <c r="H163" s="332"/>
      <c r="I163" s="333"/>
      <c r="J163" s="150" t="s">
        <v>107</v>
      </c>
      <c r="K163" s="148">
        <v>120</v>
      </c>
      <c r="L163" s="308">
        <v>0</v>
      </c>
      <c r="M163" s="309"/>
      <c r="N163" s="303">
        <f t="shared" si="3"/>
        <v>0</v>
      </c>
      <c r="O163" s="304"/>
      <c r="P163" s="304"/>
      <c r="Q163" s="304"/>
      <c r="R163" s="22"/>
      <c r="T163" s="173"/>
      <c r="U163" s="28"/>
      <c r="V163" s="125"/>
      <c r="W163" s="125"/>
      <c r="X163" s="125"/>
      <c r="Y163" s="125"/>
      <c r="Z163" s="125"/>
      <c r="AA163" s="174"/>
      <c r="BE163" s="88"/>
      <c r="BF163" s="88"/>
      <c r="BG163" s="88"/>
      <c r="BH163" s="88"/>
      <c r="BI163" s="88"/>
      <c r="BK163" s="88"/>
    </row>
    <row r="164" spans="2:63" s="175" customFormat="1" ht="20.100000000000001" customHeight="1" x14ac:dyDescent="0.3">
      <c r="B164" s="21"/>
      <c r="C164" s="188">
        <f t="shared" si="4"/>
        <v>50</v>
      </c>
      <c r="D164" s="139"/>
      <c r="E164" s="149"/>
      <c r="F164" s="331" t="s">
        <v>281</v>
      </c>
      <c r="G164" s="332"/>
      <c r="H164" s="332"/>
      <c r="I164" s="333"/>
      <c r="J164" s="150" t="s">
        <v>107</v>
      </c>
      <c r="K164" s="148">
        <v>10</v>
      </c>
      <c r="L164" s="308">
        <v>0</v>
      </c>
      <c r="M164" s="309"/>
      <c r="N164" s="303">
        <f t="shared" si="3"/>
        <v>0</v>
      </c>
      <c r="O164" s="304"/>
      <c r="P164" s="304"/>
      <c r="Q164" s="304"/>
      <c r="R164" s="22"/>
      <c r="T164" s="173"/>
      <c r="U164" s="28"/>
      <c r="V164" s="125"/>
      <c r="W164" s="125"/>
      <c r="X164" s="125"/>
      <c r="Y164" s="125"/>
      <c r="Z164" s="125"/>
      <c r="AA164" s="174"/>
      <c r="BE164" s="88"/>
      <c r="BF164" s="88"/>
      <c r="BG164" s="88"/>
      <c r="BH164" s="88"/>
      <c r="BI164" s="88"/>
      <c r="BK164" s="88"/>
    </row>
    <row r="165" spans="2:63" s="175" customFormat="1" ht="20.100000000000001" customHeight="1" x14ac:dyDescent="0.3">
      <c r="B165" s="21"/>
      <c r="C165" s="188">
        <f t="shared" si="4"/>
        <v>51</v>
      </c>
      <c r="D165" s="139"/>
      <c r="E165" s="149"/>
      <c r="F165" s="331" t="s">
        <v>292</v>
      </c>
      <c r="G165" s="332"/>
      <c r="H165" s="332"/>
      <c r="I165" s="333"/>
      <c r="J165" s="150" t="s">
        <v>107</v>
      </c>
      <c r="K165" s="148">
        <v>40</v>
      </c>
      <c r="L165" s="308">
        <v>0</v>
      </c>
      <c r="M165" s="309"/>
      <c r="N165" s="303">
        <f t="shared" si="3"/>
        <v>0</v>
      </c>
      <c r="O165" s="304"/>
      <c r="P165" s="304"/>
      <c r="Q165" s="304"/>
      <c r="R165" s="22"/>
      <c r="T165" s="173"/>
      <c r="U165" s="28"/>
      <c r="V165" s="125"/>
      <c r="W165" s="125"/>
      <c r="X165" s="125"/>
      <c r="Y165" s="125"/>
      <c r="Z165" s="125"/>
      <c r="AA165" s="174"/>
      <c r="BE165" s="88"/>
      <c r="BF165" s="88"/>
      <c r="BG165" s="88"/>
      <c r="BH165" s="88"/>
      <c r="BI165" s="88"/>
      <c r="BK165" s="88"/>
    </row>
    <row r="166" spans="2:63" s="175" customFormat="1" ht="20.100000000000001" customHeight="1" x14ac:dyDescent="0.3">
      <c r="B166" s="21"/>
      <c r="C166" s="188">
        <f t="shared" si="4"/>
        <v>52</v>
      </c>
      <c r="D166" s="139"/>
      <c r="E166" s="149"/>
      <c r="F166" s="331" t="s">
        <v>207</v>
      </c>
      <c r="G166" s="332"/>
      <c r="H166" s="332"/>
      <c r="I166" s="333"/>
      <c r="J166" s="150" t="s">
        <v>112</v>
      </c>
      <c r="K166" s="148">
        <v>200</v>
      </c>
      <c r="L166" s="308">
        <v>0</v>
      </c>
      <c r="M166" s="309"/>
      <c r="N166" s="303">
        <f t="shared" si="3"/>
        <v>0</v>
      </c>
      <c r="O166" s="304"/>
      <c r="P166" s="304"/>
      <c r="Q166" s="304"/>
      <c r="R166" s="22"/>
      <c r="T166" s="173"/>
      <c r="U166" s="28"/>
      <c r="V166" s="125"/>
      <c r="W166" s="125"/>
      <c r="X166" s="125"/>
      <c r="Y166" s="125"/>
      <c r="Z166" s="125"/>
      <c r="AA166" s="174"/>
      <c r="BE166" s="88"/>
      <c r="BF166" s="88"/>
      <c r="BG166" s="88"/>
      <c r="BH166" s="88"/>
      <c r="BI166" s="88"/>
      <c r="BK166" s="88"/>
    </row>
    <row r="167" spans="2:63" s="175" customFormat="1" ht="20.100000000000001" customHeight="1" x14ac:dyDescent="0.3">
      <c r="B167" s="21"/>
      <c r="C167" s="188">
        <f t="shared" si="4"/>
        <v>53</v>
      </c>
      <c r="D167" s="139"/>
      <c r="E167" s="149"/>
      <c r="F167" s="331" t="s">
        <v>208</v>
      </c>
      <c r="G167" s="332"/>
      <c r="H167" s="332"/>
      <c r="I167" s="333"/>
      <c r="J167" s="150" t="s">
        <v>112</v>
      </c>
      <c r="K167" s="148">
        <v>200</v>
      </c>
      <c r="L167" s="308">
        <v>0</v>
      </c>
      <c r="M167" s="309"/>
      <c r="N167" s="303">
        <f t="shared" si="3"/>
        <v>0</v>
      </c>
      <c r="O167" s="304"/>
      <c r="P167" s="304"/>
      <c r="Q167" s="304"/>
      <c r="R167" s="22"/>
      <c r="T167" s="173"/>
      <c r="U167" s="28"/>
      <c r="V167" s="125"/>
      <c r="W167" s="125"/>
      <c r="X167" s="125"/>
      <c r="Y167" s="125"/>
      <c r="Z167" s="125"/>
      <c r="AA167" s="174"/>
      <c r="BE167" s="88"/>
      <c r="BF167" s="88"/>
      <c r="BG167" s="88"/>
      <c r="BH167" s="88"/>
      <c r="BI167" s="88"/>
      <c r="BK167" s="88"/>
    </row>
    <row r="168" spans="2:63" s="175" customFormat="1" ht="20.100000000000001" customHeight="1" x14ac:dyDescent="0.3">
      <c r="B168" s="21"/>
      <c r="C168" s="188">
        <f t="shared" si="4"/>
        <v>54</v>
      </c>
      <c r="D168" s="139"/>
      <c r="E168" s="149"/>
      <c r="F168" s="331" t="s">
        <v>209</v>
      </c>
      <c r="G168" s="332"/>
      <c r="H168" s="332"/>
      <c r="I168" s="333"/>
      <c r="J168" s="150" t="s">
        <v>112</v>
      </c>
      <c r="K168" s="148">
        <v>200</v>
      </c>
      <c r="L168" s="308">
        <v>0</v>
      </c>
      <c r="M168" s="309"/>
      <c r="N168" s="303">
        <f t="shared" si="3"/>
        <v>0</v>
      </c>
      <c r="O168" s="304"/>
      <c r="P168" s="304"/>
      <c r="Q168" s="304"/>
      <c r="R168" s="22"/>
      <c r="T168" s="173"/>
      <c r="U168" s="28"/>
      <c r="V168" s="125"/>
      <c r="W168" s="125"/>
      <c r="X168" s="125"/>
      <c r="Y168" s="125"/>
      <c r="Z168" s="125"/>
      <c r="AA168" s="174"/>
      <c r="BE168" s="88"/>
      <c r="BF168" s="88"/>
      <c r="BG168" s="88"/>
      <c r="BH168" s="88"/>
      <c r="BI168" s="88"/>
      <c r="BK168" s="88"/>
    </row>
    <row r="169" spans="2:63" s="175" customFormat="1" ht="20.100000000000001" customHeight="1" x14ac:dyDescent="0.3">
      <c r="B169" s="21"/>
      <c r="C169" s="188">
        <f t="shared" si="4"/>
        <v>55</v>
      </c>
      <c r="D169" s="139"/>
      <c r="E169" s="149"/>
      <c r="F169" s="331" t="s">
        <v>210</v>
      </c>
      <c r="G169" s="332"/>
      <c r="H169" s="332"/>
      <c r="I169" s="333"/>
      <c r="J169" s="150" t="s">
        <v>107</v>
      </c>
      <c r="K169" s="148">
        <v>15</v>
      </c>
      <c r="L169" s="308">
        <v>0</v>
      </c>
      <c r="M169" s="309"/>
      <c r="N169" s="303">
        <f t="shared" si="3"/>
        <v>0</v>
      </c>
      <c r="O169" s="304"/>
      <c r="P169" s="304"/>
      <c r="Q169" s="304"/>
      <c r="R169" s="22"/>
      <c r="T169" s="173"/>
      <c r="U169" s="28"/>
      <c r="V169" s="125"/>
      <c r="W169" s="125"/>
      <c r="X169" s="125"/>
      <c r="Y169" s="125"/>
      <c r="Z169" s="125"/>
      <c r="AA169" s="174"/>
      <c r="BE169" s="88"/>
      <c r="BF169" s="88"/>
      <c r="BG169" s="88"/>
      <c r="BH169" s="88"/>
      <c r="BI169" s="88"/>
      <c r="BK169" s="88"/>
    </row>
    <row r="170" spans="2:63" s="175" customFormat="1" ht="20.100000000000001" customHeight="1" x14ac:dyDescent="0.3">
      <c r="B170" s="21"/>
      <c r="C170" s="188">
        <f t="shared" si="4"/>
        <v>56</v>
      </c>
      <c r="D170" s="139"/>
      <c r="E170" s="149"/>
      <c r="F170" s="331" t="s">
        <v>293</v>
      </c>
      <c r="G170" s="332"/>
      <c r="H170" s="332"/>
      <c r="I170" s="333"/>
      <c r="J170" s="150" t="s">
        <v>112</v>
      </c>
      <c r="K170" s="148">
        <v>11</v>
      </c>
      <c r="L170" s="308">
        <v>0</v>
      </c>
      <c r="M170" s="309"/>
      <c r="N170" s="303">
        <f t="shared" si="3"/>
        <v>0</v>
      </c>
      <c r="O170" s="304"/>
      <c r="P170" s="304"/>
      <c r="Q170" s="304"/>
      <c r="R170" s="22"/>
      <c r="T170" s="173"/>
      <c r="U170" s="28"/>
      <c r="V170" s="125"/>
      <c r="W170" s="125"/>
      <c r="X170" s="125"/>
      <c r="Y170" s="125"/>
      <c r="Z170" s="125"/>
      <c r="AA170" s="174"/>
      <c r="BE170" s="88"/>
      <c r="BF170" s="88"/>
      <c r="BG170" s="88"/>
      <c r="BH170" s="88"/>
      <c r="BI170" s="88"/>
      <c r="BK170" s="88"/>
    </row>
    <row r="171" spans="2:63" s="175" customFormat="1" ht="20.100000000000001" customHeight="1" x14ac:dyDescent="0.3">
      <c r="B171" s="21"/>
      <c r="C171" s="188">
        <f t="shared" si="4"/>
        <v>57</v>
      </c>
      <c r="D171" s="139"/>
      <c r="E171" s="149"/>
      <c r="F171" s="331" t="s">
        <v>294</v>
      </c>
      <c r="G171" s="332"/>
      <c r="H171" s="332"/>
      <c r="I171" s="333"/>
      <c r="J171" s="150" t="s">
        <v>107</v>
      </c>
      <c r="K171" s="148">
        <v>160</v>
      </c>
      <c r="L171" s="308">
        <v>0</v>
      </c>
      <c r="M171" s="309"/>
      <c r="N171" s="303">
        <f t="shared" si="3"/>
        <v>0</v>
      </c>
      <c r="O171" s="304"/>
      <c r="P171" s="304"/>
      <c r="Q171" s="304"/>
      <c r="R171" s="22"/>
      <c r="T171" s="173"/>
      <c r="U171" s="28"/>
      <c r="V171" s="125"/>
      <c r="W171" s="125"/>
      <c r="X171" s="125"/>
      <c r="Y171" s="125"/>
      <c r="Z171" s="125"/>
      <c r="AA171" s="174"/>
      <c r="BE171" s="88"/>
      <c r="BF171" s="88"/>
      <c r="BG171" s="88"/>
      <c r="BH171" s="88"/>
      <c r="BI171" s="88"/>
      <c r="BK171" s="88"/>
    </row>
    <row r="172" spans="2:63" s="175" customFormat="1" ht="20.100000000000001" customHeight="1" x14ac:dyDescent="0.3">
      <c r="B172" s="21"/>
      <c r="C172" s="188">
        <f t="shared" si="4"/>
        <v>58</v>
      </c>
      <c r="D172" s="139"/>
      <c r="E172" s="149"/>
      <c r="F172" s="331" t="s">
        <v>311</v>
      </c>
      <c r="G172" s="332"/>
      <c r="H172" s="332"/>
      <c r="I172" s="333"/>
      <c r="J172" s="150" t="s">
        <v>107</v>
      </c>
      <c r="K172" s="148">
        <v>1000</v>
      </c>
      <c r="L172" s="308">
        <v>0</v>
      </c>
      <c r="M172" s="309"/>
      <c r="N172" s="303">
        <f t="shared" si="3"/>
        <v>0</v>
      </c>
      <c r="O172" s="304"/>
      <c r="P172" s="304"/>
      <c r="Q172" s="304"/>
      <c r="R172" s="22"/>
      <c r="T172" s="173"/>
      <c r="U172" s="28"/>
      <c r="V172" s="125"/>
      <c r="W172" s="125"/>
      <c r="X172" s="125"/>
      <c r="Y172" s="125"/>
      <c r="Z172" s="125"/>
      <c r="AA172" s="174"/>
      <c r="BE172" s="88"/>
      <c r="BF172" s="88"/>
      <c r="BG172" s="88"/>
      <c r="BH172" s="88"/>
      <c r="BI172" s="88"/>
      <c r="BK172" s="88"/>
    </row>
    <row r="173" spans="2:63" s="175" customFormat="1" ht="20.100000000000001" customHeight="1" x14ac:dyDescent="0.3">
      <c r="B173" s="21"/>
      <c r="C173" s="188">
        <f t="shared" si="4"/>
        <v>59</v>
      </c>
      <c r="D173" s="139"/>
      <c r="E173" s="149"/>
      <c r="F173" s="331" t="s">
        <v>310</v>
      </c>
      <c r="G173" s="332"/>
      <c r="H173" s="332"/>
      <c r="I173" s="333"/>
      <c r="J173" s="150" t="s">
        <v>112</v>
      </c>
      <c r="K173" s="148">
        <v>20</v>
      </c>
      <c r="L173" s="308">
        <v>0</v>
      </c>
      <c r="M173" s="309"/>
      <c r="N173" s="303">
        <f t="shared" si="3"/>
        <v>0</v>
      </c>
      <c r="O173" s="304"/>
      <c r="P173" s="304"/>
      <c r="Q173" s="304"/>
      <c r="R173" s="22"/>
      <c r="T173" s="173"/>
      <c r="U173" s="28"/>
      <c r="V173" s="125"/>
      <c r="W173" s="125"/>
      <c r="X173" s="125"/>
      <c r="Y173" s="125"/>
      <c r="Z173" s="125"/>
      <c r="AA173" s="174"/>
      <c r="BE173" s="88"/>
      <c r="BF173" s="88"/>
      <c r="BG173" s="88"/>
      <c r="BH173" s="88"/>
      <c r="BI173" s="88"/>
      <c r="BK173" s="88"/>
    </row>
    <row r="174" spans="2:63" s="175" customFormat="1" ht="20.100000000000001" customHeight="1" x14ac:dyDescent="0.3">
      <c r="B174" s="21"/>
      <c r="C174" s="188">
        <f t="shared" si="4"/>
        <v>60</v>
      </c>
      <c r="D174" s="139"/>
      <c r="E174" s="149"/>
      <c r="F174" s="331" t="s">
        <v>295</v>
      </c>
      <c r="G174" s="332"/>
      <c r="H174" s="332"/>
      <c r="I174" s="333"/>
      <c r="J174" s="150" t="s">
        <v>112</v>
      </c>
      <c r="K174" s="148">
        <v>44</v>
      </c>
      <c r="L174" s="308">
        <v>0</v>
      </c>
      <c r="M174" s="309"/>
      <c r="N174" s="303">
        <f t="shared" si="3"/>
        <v>0</v>
      </c>
      <c r="O174" s="304"/>
      <c r="P174" s="304"/>
      <c r="Q174" s="304"/>
      <c r="R174" s="22"/>
      <c r="T174" s="173"/>
      <c r="U174" s="28"/>
      <c r="V174" s="125"/>
      <c r="W174" s="125"/>
      <c r="X174" s="125"/>
      <c r="Y174" s="125"/>
      <c r="Z174" s="125"/>
      <c r="AA174" s="174"/>
      <c r="BE174" s="88"/>
      <c r="BF174" s="88"/>
      <c r="BG174" s="88"/>
      <c r="BH174" s="88"/>
      <c r="BI174" s="88"/>
      <c r="BK174" s="88"/>
    </row>
    <row r="175" spans="2:63" s="175" customFormat="1" ht="20.100000000000001" customHeight="1" x14ac:dyDescent="0.3">
      <c r="B175" s="21"/>
      <c r="C175" s="188">
        <f t="shared" si="4"/>
        <v>61</v>
      </c>
      <c r="D175" s="139"/>
      <c r="E175" s="149"/>
      <c r="F175" s="331" t="s">
        <v>296</v>
      </c>
      <c r="G175" s="332"/>
      <c r="H175" s="332"/>
      <c r="I175" s="333"/>
      <c r="J175" s="150" t="s">
        <v>112</v>
      </c>
      <c r="K175" s="148">
        <v>40</v>
      </c>
      <c r="L175" s="308">
        <v>0</v>
      </c>
      <c r="M175" s="309"/>
      <c r="N175" s="303">
        <f t="shared" si="3"/>
        <v>0</v>
      </c>
      <c r="O175" s="304"/>
      <c r="P175" s="304"/>
      <c r="Q175" s="304"/>
      <c r="R175" s="22"/>
      <c r="T175" s="173"/>
      <c r="U175" s="28"/>
      <c r="V175" s="125"/>
      <c r="W175" s="125"/>
      <c r="X175" s="125"/>
      <c r="Y175" s="125"/>
      <c r="Z175" s="125"/>
      <c r="AA175" s="174"/>
      <c r="BE175" s="88"/>
      <c r="BF175" s="88"/>
      <c r="BG175" s="88"/>
      <c r="BH175" s="88"/>
      <c r="BI175" s="88"/>
      <c r="BK175" s="88"/>
    </row>
    <row r="176" spans="2:63" s="175" customFormat="1" ht="20.100000000000001" customHeight="1" x14ac:dyDescent="0.3">
      <c r="B176" s="21"/>
      <c r="C176" s="188">
        <f t="shared" si="4"/>
        <v>62</v>
      </c>
      <c r="D176" s="139"/>
      <c r="E176" s="149"/>
      <c r="F176" s="331" t="s">
        <v>211</v>
      </c>
      <c r="G176" s="332"/>
      <c r="H176" s="332"/>
      <c r="I176" s="333"/>
      <c r="J176" s="150" t="s">
        <v>112</v>
      </c>
      <c r="K176" s="148">
        <v>36</v>
      </c>
      <c r="L176" s="308">
        <v>0</v>
      </c>
      <c r="M176" s="309"/>
      <c r="N176" s="303">
        <f t="shared" si="3"/>
        <v>0</v>
      </c>
      <c r="O176" s="304"/>
      <c r="P176" s="304"/>
      <c r="Q176" s="304"/>
      <c r="R176" s="22"/>
      <c r="T176" s="173"/>
      <c r="U176" s="28"/>
      <c r="V176" s="125"/>
      <c r="W176" s="125"/>
      <c r="X176" s="125"/>
      <c r="Y176" s="125"/>
      <c r="Z176" s="125"/>
      <c r="AA176" s="174"/>
      <c r="BE176" s="88"/>
      <c r="BF176" s="88"/>
      <c r="BG176" s="88"/>
      <c r="BH176" s="88"/>
      <c r="BI176" s="88"/>
      <c r="BK176" s="88"/>
    </row>
    <row r="177" spans="2:63" s="175" customFormat="1" ht="35.1" customHeight="1" x14ac:dyDescent="0.3">
      <c r="B177" s="21"/>
      <c r="C177" s="188">
        <f t="shared" si="4"/>
        <v>63</v>
      </c>
      <c r="D177" s="139"/>
      <c r="E177" s="149"/>
      <c r="F177" s="331" t="s">
        <v>212</v>
      </c>
      <c r="G177" s="332"/>
      <c r="H177" s="332"/>
      <c r="I177" s="333"/>
      <c r="J177" s="150" t="s">
        <v>112</v>
      </c>
      <c r="K177" s="148">
        <v>6</v>
      </c>
      <c r="L177" s="308">
        <v>0</v>
      </c>
      <c r="M177" s="309"/>
      <c r="N177" s="303">
        <f t="shared" si="3"/>
        <v>0</v>
      </c>
      <c r="O177" s="304"/>
      <c r="P177" s="304"/>
      <c r="Q177" s="304"/>
      <c r="R177" s="22"/>
      <c r="T177" s="173"/>
      <c r="U177" s="28"/>
      <c r="V177" s="125"/>
      <c r="W177" s="125"/>
      <c r="X177" s="125"/>
      <c r="Y177" s="125"/>
      <c r="Z177" s="125"/>
      <c r="AA177" s="174"/>
      <c r="BE177" s="88"/>
      <c r="BF177" s="88"/>
      <c r="BG177" s="88"/>
      <c r="BH177" s="88"/>
      <c r="BI177" s="88"/>
      <c r="BK177" s="88"/>
    </row>
    <row r="178" spans="2:63" s="175" customFormat="1" ht="20.100000000000001" customHeight="1" x14ac:dyDescent="0.3">
      <c r="B178" s="21"/>
      <c r="C178" s="188">
        <f t="shared" si="4"/>
        <v>64</v>
      </c>
      <c r="D178" s="139"/>
      <c r="E178" s="149"/>
      <c r="F178" s="331" t="s">
        <v>213</v>
      </c>
      <c r="G178" s="332"/>
      <c r="H178" s="332"/>
      <c r="I178" s="333"/>
      <c r="J178" s="150" t="s">
        <v>112</v>
      </c>
      <c r="K178" s="148">
        <v>4</v>
      </c>
      <c r="L178" s="308">
        <v>0</v>
      </c>
      <c r="M178" s="309"/>
      <c r="N178" s="303">
        <f t="shared" si="3"/>
        <v>0</v>
      </c>
      <c r="O178" s="304"/>
      <c r="P178" s="304"/>
      <c r="Q178" s="304"/>
      <c r="R178" s="22"/>
      <c r="T178" s="173"/>
      <c r="U178" s="28"/>
      <c r="V178" s="125"/>
      <c r="W178" s="125"/>
      <c r="X178" s="125"/>
      <c r="Y178" s="125"/>
      <c r="Z178" s="125"/>
      <c r="AA178" s="174"/>
      <c r="BE178" s="88"/>
      <c r="BF178" s="88"/>
      <c r="BG178" s="88"/>
      <c r="BH178" s="88"/>
      <c r="BI178" s="88"/>
      <c r="BK178" s="88"/>
    </row>
    <row r="179" spans="2:63" s="175" customFormat="1" ht="35.1" customHeight="1" x14ac:dyDescent="0.3">
      <c r="B179" s="21"/>
      <c r="C179" s="188">
        <f t="shared" si="4"/>
        <v>65</v>
      </c>
      <c r="D179" s="139"/>
      <c r="E179" s="149"/>
      <c r="F179" s="331" t="s">
        <v>309</v>
      </c>
      <c r="G179" s="332"/>
      <c r="H179" s="332"/>
      <c r="I179" s="333"/>
      <c r="J179" s="150" t="s">
        <v>112</v>
      </c>
      <c r="K179" s="148">
        <v>10</v>
      </c>
      <c r="L179" s="308">
        <v>0</v>
      </c>
      <c r="M179" s="309"/>
      <c r="N179" s="303">
        <f t="shared" si="3"/>
        <v>0</v>
      </c>
      <c r="O179" s="304"/>
      <c r="P179" s="304"/>
      <c r="Q179" s="304"/>
      <c r="R179" s="22"/>
      <c r="T179" s="173"/>
      <c r="U179" s="28"/>
      <c r="V179" s="125"/>
      <c r="W179" s="125"/>
      <c r="X179" s="125"/>
      <c r="Y179" s="125"/>
      <c r="Z179" s="125"/>
      <c r="AA179" s="174"/>
      <c r="BE179" s="88"/>
      <c r="BF179" s="88"/>
      <c r="BG179" s="88"/>
      <c r="BH179" s="88"/>
      <c r="BI179" s="88"/>
      <c r="BK179" s="88"/>
    </row>
    <row r="180" spans="2:63" s="175" customFormat="1" ht="35.1" customHeight="1" x14ac:dyDescent="0.3">
      <c r="B180" s="21"/>
      <c r="C180" s="188">
        <f t="shared" si="4"/>
        <v>66</v>
      </c>
      <c r="D180" s="139"/>
      <c r="E180" s="149"/>
      <c r="F180" s="331" t="s">
        <v>297</v>
      </c>
      <c r="G180" s="332"/>
      <c r="H180" s="332"/>
      <c r="I180" s="333"/>
      <c r="J180" s="150" t="s">
        <v>112</v>
      </c>
      <c r="K180" s="148">
        <v>1</v>
      </c>
      <c r="L180" s="308">
        <v>0</v>
      </c>
      <c r="M180" s="309"/>
      <c r="N180" s="303">
        <f t="shared" si="3"/>
        <v>0</v>
      </c>
      <c r="O180" s="304"/>
      <c r="P180" s="304"/>
      <c r="Q180" s="304"/>
      <c r="R180" s="22"/>
      <c r="T180" s="173"/>
      <c r="U180" s="28"/>
      <c r="V180" s="125"/>
      <c r="W180" s="125"/>
      <c r="X180" s="125"/>
      <c r="Y180" s="125"/>
      <c r="Z180" s="125"/>
      <c r="AA180" s="174"/>
      <c r="BE180" s="88"/>
      <c r="BF180" s="88"/>
      <c r="BG180" s="88"/>
      <c r="BH180" s="88"/>
      <c r="BI180" s="88"/>
      <c r="BK180" s="88"/>
    </row>
    <row r="181" spans="2:63" s="175" customFormat="1" ht="60" customHeight="1" x14ac:dyDescent="0.3">
      <c r="B181" s="21"/>
      <c r="C181" s="188">
        <f t="shared" si="4"/>
        <v>67</v>
      </c>
      <c r="D181" s="139"/>
      <c r="E181" s="149"/>
      <c r="F181" s="331" t="s">
        <v>214</v>
      </c>
      <c r="G181" s="332"/>
      <c r="H181" s="332"/>
      <c r="I181" s="333"/>
      <c r="J181" s="150" t="s">
        <v>112</v>
      </c>
      <c r="K181" s="148">
        <v>1</v>
      </c>
      <c r="L181" s="308">
        <v>0</v>
      </c>
      <c r="M181" s="309"/>
      <c r="N181" s="303">
        <f t="shared" si="3"/>
        <v>0</v>
      </c>
      <c r="O181" s="304"/>
      <c r="P181" s="304"/>
      <c r="Q181" s="304"/>
      <c r="R181" s="22"/>
      <c r="T181" s="173"/>
      <c r="U181" s="28"/>
      <c r="V181" s="125"/>
      <c r="W181" s="125"/>
      <c r="X181" s="125"/>
      <c r="Y181" s="125"/>
      <c r="Z181" s="125"/>
      <c r="AA181" s="174"/>
      <c r="BE181" s="88"/>
      <c r="BF181" s="88"/>
      <c r="BG181" s="88"/>
      <c r="BH181" s="88"/>
      <c r="BI181" s="88"/>
      <c r="BK181" s="88"/>
    </row>
    <row r="182" spans="2:63" s="175" customFormat="1" ht="20.100000000000001" customHeight="1" x14ac:dyDescent="0.3">
      <c r="B182" s="21"/>
      <c r="C182" s="188">
        <f t="shared" si="4"/>
        <v>68</v>
      </c>
      <c r="D182" s="139"/>
      <c r="E182" s="149"/>
      <c r="F182" s="331" t="s">
        <v>298</v>
      </c>
      <c r="G182" s="332"/>
      <c r="H182" s="332"/>
      <c r="I182" s="333"/>
      <c r="J182" s="150" t="s">
        <v>112</v>
      </c>
      <c r="K182" s="148">
        <v>20</v>
      </c>
      <c r="L182" s="308">
        <v>0</v>
      </c>
      <c r="M182" s="309"/>
      <c r="N182" s="303">
        <f t="shared" si="3"/>
        <v>0</v>
      </c>
      <c r="O182" s="304"/>
      <c r="P182" s="304"/>
      <c r="Q182" s="304"/>
      <c r="R182" s="22"/>
      <c r="T182" s="173"/>
      <c r="U182" s="28"/>
      <c r="V182" s="125"/>
      <c r="W182" s="125"/>
      <c r="X182" s="125"/>
      <c r="Y182" s="125"/>
      <c r="Z182" s="125"/>
      <c r="AA182" s="174"/>
      <c r="BE182" s="88"/>
      <c r="BF182" s="88"/>
      <c r="BG182" s="88"/>
      <c r="BH182" s="88"/>
      <c r="BI182" s="88"/>
      <c r="BK182" s="88"/>
    </row>
    <row r="183" spans="2:63" s="175" customFormat="1" ht="20.100000000000001" customHeight="1" x14ac:dyDescent="0.3">
      <c r="B183" s="21"/>
      <c r="C183" s="188">
        <f t="shared" si="4"/>
        <v>69</v>
      </c>
      <c r="D183" s="139"/>
      <c r="E183" s="149"/>
      <c r="F183" s="331" t="s">
        <v>299</v>
      </c>
      <c r="G183" s="332"/>
      <c r="H183" s="332"/>
      <c r="I183" s="333"/>
      <c r="J183" s="150" t="s">
        <v>112</v>
      </c>
      <c r="K183" s="148">
        <v>20</v>
      </c>
      <c r="L183" s="308">
        <v>0</v>
      </c>
      <c r="M183" s="309"/>
      <c r="N183" s="303">
        <f t="shared" si="3"/>
        <v>0</v>
      </c>
      <c r="O183" s="304"/>
      <c r="P183" s="304"/>
      <c r="Q183" s="304"/>
      <c r="R183" s="22"/>
      <c r="T183" s="173"/>
      <c r="U183" s="28"/>
      <c r="V183" s="125"/>
      <c r="W183" s="125"/>
      <c r="X183" s="125"/>
      <c r="Y183" s="125"/>
      <c r="Z183" s="125"/>
      <c r="AA183" s="174"/>
      <c r="BE183" s="88"/>
      <c r="BF183" s="88"/>
      <c r="BG183" s="88"/>
      <c r="BH183" s="88"/>
      <c r="BI183" s="88"/>
      <c r="BK183" s="88"/>
    </row>
    <row r="184" spans="2:63" s="175" customFormat="1" ht="20.100000000000001" customHeight="1" x14ac:dyDescent="0.3">
      <c r="B184" s="21"/>
      <c r="C184" s="188">
        <f t="shared" si="4"/>
        <v>70</v>
      </c>
      <c r="D184" s="139"/>
      <c r="E184" s="149"/>
      <c r="F184" s="331" t="s">
        <v>300</v>
      </c>
      <c r="G184" s="332"/>
      <c r="H184" s="332"/>
      <c r="I184" s="333"/>
      <c r="J184" s="150" t="s">
        <v>112</v>
      </c>
      <c r="K184" s="148">
        <v>20</v>
      </c>
      <c r="L184" s="308">
        <v>0</v>
      </c>
      <c r="M184" s="309"/>
      <c r="N184" s="303">
        <f t="shared" si="3"/>
        <v>0</v>
      </c>
      <c r="O184" s="304"/>
      <c r="P184" s="304"/>
      <c r="Q184" s="304"/>
      <c r="R184" s="22"/>
      <c r="T184" s="173"/>
      <c r="U184" s="28"/>
      <c r="V184" s="125"/>
      <c r="W184" s="125"/>
      <c r="X184" s="125"/>
      <c r="Y184" s="125"/>
      <c r="Z184" s="125"/>
      <c r="AA184" s="174"/>
      <c r="BE184" s="88"/>
      <c r="BF184" s="88"/>
      <c r="BG184" s="88"/>
      <c r="BH184" s="88"/>
      <c r="BI184" s="88"/>
      <c r="BK184" s="88"/>
    </row>
    <row r="185" spans="2:63" s="175" customFormat="1" ht="20.100000000000001" customHeight="1" x14ac:dyDescent="0.3">
      <c r="B185" s="21"/>
      <c r="C185" s="188">
        <f t="shared" si="4"/>
        <v>71</v>
      </c>
      <c r="D185" s="139"/>
      <c r="E185" s="149"/>
      <c r="F185" s="331" t="s">
        <v>215</v>
      </c>
      <c r="G185" s="332"/>
      <c r="H185" s="332"/>
      <c r="I185" s="333"/>
      <c r="J185" s="150" t="s">
        <v>112</v>
      </c>
      <c r="K185" s="148">
        <v>1</v>
      </c>
      <c r="L185" s="308">
        <v>0</v>
      </c>
      <c r="M185" s="309"/>
      <c r="N185" s="303">
        <f t="shared" si="3"/>
        <v>0</v>
      </c>
      <c r="O185" s="304"/>
      <c r="P185" s="304"/>
      <c r="Q185" s="304"/>
      <c r="R185" s="22"/>
      <c r="T185" s="173"/>
      <c r="U185" s="28"/>
      <c r="V185" s="125"/>
      <c r="W185" s="125"/>
      <c r="X185" s="125"/>
      <c r="Y185" s="125"/>
      <c r="Z185" s="125"/>
      <c r="AA185" s="174"/>
      <c r="BE185" s="88"/>
      <c r="BF185" s="88"/>
      <c r="BG185" s="88"/>
      <c r="BH185" s="88"/>
      <c r="BI185" s="88"/>
      <c r="BK185" s="88"/>
    </row>
    <row r="186" spans="2:63" s="175" customFormat="1" ht="20.100000000000001" customHeight="1" x14ac:dyDescent="0.3">
      <c r="B186" s="21"/>
      <c r="C186" s="188">
        <f t="shared" si="4"/>
        <v>72</v>
      </c>
      <c r="D186" s="139"/>
      <c r="E186" s="149"/>
      <c r="F186" s="331" t="s">
        <v>216</v>
      </c>
      <c r="G186" s="332"/>
      <c r="H186" s="332"/>
      <c r="I186" s="333"/>
      <c r="J186" s="150" t="s">
        <v>112</v>
      </c>
      <c r="K186" s="148">
        <v>10</v>
      </c>
      <c r="L186" s="308">
        <v>0</v>
      </c>
      <c r="M186" s="309"/>
      <c r="N186" s="303">
        <f t="shared" si="3"/>
        <v>0</v>
      </c>
      <c r="O186" s="304"/>
      <c r="P186" s="304"/>
      <c r="Q186" s="304"/>
      <c r="R186" s="22"/>
      <c r="T186" s="173"/>
      <c r="U186" s="28"/>
      <c r="V186" s="125"/>
      <c r="W186" s="125"/>
      <c r="X186" s="125"/>
      <c r="Y186" s="125"/>
      <c r="Z186" s="125"/>
      <c r="AA186" s="174"/>
      <c r="BE186" s="88"/>
      <c r="BF186" s="88"/>
      <c r="BG186" s="88"/>
      <c r="BH186" s="88"/>
      <c r="BI186" s="88"/>
      <c r="BK186" s="88"/>
    </row>
    <row r="187" spans="2:63" s="175" customFormat="1" ht="20.100000000000001" customHeight="1" x14ac:dyDescent="0.3">
      <c r="B187" s="21"/>
      <c r="C187" s="188">
        <f t="shared" si="4"/>
        <v>73</v>
      </c>
      <c r="D187" s="139"/>
      <c r="E187" s="149"/>
      <c r="F187" s="331" t="s">
        <v>418</v>
      </c>
      <c r="G187" s="332"/>
      <c r="H187" s="332"/>
      <c r="I187" s="333"/>
      <c r="J187" s="150" t="s">
        <v>112</v>
      </c>
      <c r="K187" s="148">
        <v>1</v>
      </c>
      <c r="L187" s="308">
        <v>0</v>
      </c>
      <c r="M187" s="309"/>
      <c r="N187" s="303">
        <f t="shared" si="3"/>
        <v>0</v>
      </c>
      <c r="O187" s="304"/>
      <c r="P187" s="304"/>
      <c r="Q187" s="304"/>
      <c r="R187" s="22"/>
      <c r="T187" s="173"/>
      <c r="U187" s="28"/>
      <c r="V187" s="125"/>
      <c r="W187" s="125"/>
      <c r="X187" s="125"/>
      <c r="Y187" s="125"/>
      <c r="Z187" s="125"/>
      <c r="AA187" s="174"/>
      <c r="BE187" s="88"/>
      <c r="BF187" s="88"/>
      <c r="BG187" s="88"/>
      <c r="BH187" s="88"/>
      <c r="BI187" s="88"/>
      <c r="BK187" s="88"/>
    </row>
    <row r="188" spans="2:63" s="175" customFormat="1" ht="20.100000000000001" customHeight="1" x14ac:dyDescent="0.3">
      <c r="B188" s="21"/>
      <c r="C188" s="188">
        <f t="shared" si="4"/>
        <v>74</v>
      </c>
      <c r="D188" s="139"/>
      <c r="E188" s="149"/>
      <c r="F188" s="331" t="s">
        <v>301</v>
      </c>
      <c r="G188" s="332"/>
      <c r="H188" s="332"/>
      <c r="I188" s="333"/>
      <c r="J188" s="150" t="s">
        <v>112</v>
      </c>
      <c r="K188" s="148">
        <v>11</v>
      </c>
      <c r="L188" s="308">
        <v>0</v>
      </c>
      <c r="M188" s="309"/>
      <c r="N188" s="303">
        <f t="shared" si="3"/>
        <v>0</v>
      </c>
      <c r="O188" s="304"/>
      <c r="P188" s="304"/>
      <c r="Q188" s="304"/>
      <c r="R188" s="22"/>
      <c r="T188" s="173"/>
      <c r="U188" s="28"/>
      <c r="V188" s="125"/>
      <c r="W188" s="125"/>
      <c r="X188" s="125"/>
      <c r="Y188" s="125"/>
      <c r="Z188" s="125"/>
      <c r="AA188" s="174"/>
      <c r="BE188" s="88"/>
      <c r="BF188" s="88"/>
      <c r="BG188" s="88"/>
      <c r="BH188" s="88"/>
      <c r="BI188" s="88"/>
      <c r="BK188" s="88"/>
    </row>
    <row r="189" spans="2:63" s="175" customFormat="1" ht="20.100000000000001" customHeight="1" x14ac:dyDescent="0.3">
      <c r="B189" s="21"/>
      <c r="C189" s="188">
        <f t="shared" si="4"/>
        <v>75</v>
      </c>
      <c r="D189" s="139"/>
      <c r="E189" s="149"/>
      <c r="F189" s="331" t="s">
        <v>217</v>
      </c>
      <c r="G189" s="332"/>
      <c r="H189" s="332"/>
      <c r="I189" s="333"/>
      <c r="J189" s="150" t="s">
        <v>112</v>
      </c>
      <c r="K189" s="148">
        <v>10</v>
      </c>
      <c r="L189" s="308">
        <v>0</v>
      </c>
      <c r="M189" s="309"/>
      <c r="N189" s="303">
        <f t="shared" si="3"/>
        <v>0</v>
      </c>
      <c r="O189" s="304"/>
      <c r="P189" s="304"/>
      <c r="Q189" s="304"/>
      <c r="R189" s="22"/>
      <c r="T189" s="173"/>
      <c r="U189" s="28"/>
      <c r="V189" s="125"/>
      <c r="W189" s="125"/>
      <c r="X189" s="125"/>
      <c r="Y189" s="125"/>
      <c r="Z189" s="125"/>
      <c r="AA189" s="174"/>
      <c r="BE189" s="88"/>
      <c r="BF189" s="88"/>
      <c r="BG189" s="88"/>
      <c r="BH189" s="88"/>
      <c r="BI189" s="88"/>
      <c r="BK189" s="88"/>
    </row>
    <row r="190" spans="2:63" s="175" customFormat="1" ht="20.100000000000001" customHeight="1" x14ac:dyDescent="0.3">
      <c r="B190" s="21"/>
      <c r="C190" s="188">
        <f t="shared" si="4"/>
        <v>76</v>
      </c>
      <c r="D190" s="139"/>
      <c r="E190" s="149"/>
      <c r="F190" s="331" t="s">
        <v>218</v>
      </c>
      <c r="G190" s="332"/>
      <c r="H190" s="332"/>
      <c r="I190" s="333"/>
      <c r="J190" s="150" t="s">
        <v>112</v>
      </c>
      <c r="K190" s="148">
        <v>140</v>
      </c>
      <c r="L190" s="308">
        <v>0</v>
      </c>
      <c r="M190" s="309"/>
      <c r="N190" s="303">
        <f t="shared" si="3"/>
        <v>0</v>
      </c>
      <c r="O190" s="304"/>
      <c r="P190" s="304"/>
      <c r="Q190" s="304"/>
      <c r="R190" s="22"/>
      <c r="T190" s="173"/>
      <c r="U190" s="28"/>
      <c r="V190" s="125"/>
      <c r="W190" s="125"/>
      <c r="X190" s="125"/>
      <c r="Y190" s="125"/>
      <c r="Z190" s="125"/>
      <c r="AA190" s="174"/>
      <c r="BE190" s="88"/>
      <c r="BF190" s="88"/>
      <c r="BG190" s="88"/>
      <c r="BH190" s="88"/>
      <c r="BI190" s="88"/>
      <c r="BK190" s="88"/>
    </row>
    <row r="191" spans="2:63" s="175" customFormat="1" ht="20.100000000000001" customHeight="1" x14ac:dyDescent="0.3">
      <c r="B191" s="21"/>
      <c r="C191" s="188">
        <f t="shared" si="4"/>
        <v>77</v>
      </c>
      <c r="D191" s="139"/>
      <c r="E191" s="149"/>
      <c r="F191" s="331" t="s">
        <v>219</v>
      </c>
      <c r="G191" s="332"/>
      <c r="H191" s="332"/>
      <c r="I191" s="333"/>
      <c r="J191" s="150" t="s">
        <v>112</v>
      </c>
      <c r="K191" s="148">
        <v>30</v>
      </c>
      <c r="L191" s="308">
        <v>0</v>
      </c>
      <c r="M191" s="309"/>
      <c r="N191" s="303">
        <f t="shared" si="3"/>
        <v>0</v>
      </c>
      <c r="O191" s="304"/>
      <c r="P191" s="304"/>
      <c r="Q191" s="304"/>
      <c r="R191" s="22"/>
      <c r="T191" s="173"/>
      <c r="U191" s="28"/>
      <c r="V191" s="125"/>
      <c r="W191" s="125"/>
      <c r="X191" s="125"/>
      <c r="Y191" s="125"/>
      <c r="Z191" s="125"/>
      <c r="AA191" s="174"/>
      <c r="BE191" s="88"/>
      <c r="BF191" s="88"/>
      <c r="BG191" s="88"/>
      <c r="BH191" s="88"/>
      <c r="BI191" s="88"/>
      <c r="BK191" s="88"/>
    </row>
    <row r="192" spans="2:63" s="175" customFormat="1" ht="20.100000000000001" customHeight="1" x14ac:dyDescent="0.3">
      <c r="B192" s="21"/>
      <c r="C192" s="188">
        <f t="shared" si="4"/>
        <v>78</v>
      </c>
      <c r="D192" s="139"/>
      <c r="E192" s="149"/>
      <c r="F192" s="331" t="s">
        <v>220</v>
      </c>
      <c r="G192" s="332"/>
      <c r="H192" s="332"/>
      <c r="I192" s="333"/>
      <c r="J192" s="150" t="s">
        <v>112</v>
      </c>
      <c r="K192" s="148">
        <v>40</v>
      </c>
      <c r="L192" s="308">
        <v>0</v>
      </c>
      <c r="M192" s="309"/>
      <c r="N192" s="303">
        <f t="shared" si="3"/>
        <v>0</v>
      </c>
      <c r="O192" s="304"/>
      <c r="P192" s="304"/>
      <c r="Q192" s="304"/>
      <c r="R192" s="22"/>
      <c r="T192" s="173"/>
      <c r="U192" s="28"/>
      <c r="V192" s="125"/>
      <c r="W192" s="125"/>
      <c r="X192" s="125"/>
      <c r="Y192" s="125"/>
      <c r="Z192" s="125"/>
      <c r="AA192" s="174"/>
      <c r="BE192" s="88"/>
      <c r="BF192" s="88"/>
      <c r="BG192" s="88"/>
      <c r="BH192" s="88"/>
      <c r="BI192" s="88"/>
      <c r="BK192" s="88"/>
    </row>
    <row r="193" spans="2:63" s="175" customFormat="1" ht="20.100000000000001" customHeight="1" x14ac:dyDescent="0.3">
      <c r="B193" s="21"/>
      <c r="C193" s="188">
        <f t="shared" si="4"/>
        <v>79</v>
      </c>
      <c r="D193" s="139"/>
      <c r="E193" s="149"/>
      <c r="F193" s="331" t="s">
        <v>221</v>
      </c>
      <c r="G193" s="332"/>
      <c r="H193" s="332"/>
      <c r="I193" s="333"/>
      <c r="J193" s="150" t="s">
        <v>112</v>
      </c>
      <c r="K193" s="148">
        <v>30</v>
      </c>
      <c r="L193" s="308">
        <v>0</v>
      </c>
      <c r="M193" s="309"/>
      <c r="N193" s="303">
        <f t="shared" si="3"/>
        <v>0</v>
      </c>
      <c r="O193" s="304"/>
      <c r="P193" s="304"/>
      <c r="Q193" s="304"/>
      <c r="R193" s="22"/>
      <c r="T193" s="173"/>
      <c r="U193" s="28"/>
      <c r="V193" s="125"/>
      <c r="W193" s="125"/>
      <c r="X193" s="125"/>
      <c r="Y193" s="125"/>
      <c r="Z193" s="125"/>
      <c r="AA193" s="174"/>
      <c r="BE193" s="88"/>
      <c r="BF193" s="88"/>
      <c r="BG193" s="88"/>
      <c r="BH193" s="88"/>
      <c r="BI193" s="88"/>
      <c r="BK193" s="88"/>
    </row>
    <row r="194" spans="2:63" s="175" customFormat="1" ht="20.100000000000001" customHeight="1" x14ac:dyDescent="0.3">
      <c r="B194" s="21"/>
      <c r="C194" s="188">
        <f t="shared" si="4"/>
        <v>80</v>
      </c>
      <c r="D194" s="139"/>
      <c r="E194" s="149"/>
      <c r="F194" s="331" t="s">
        <v>243</v>
      </c>
      <c r="G194" s="332"/>
      <c r="H194" s="332"/>
      <c r="I194" s="333"/>
      <c r="J194" s="150" t="s">
        <v>112</v>
      </c>
      <c r="K194" s="148">
        <v>20</v>
      </c>
      <c r="L194" s="308">
        <v>0</v>
      </c>
      <c r="M194" s="309"/>
      <c r="N194" s="303">
        <f t="shared" si="3"/>
        <v>0</v>
      </c>
      <c r="O194" s="304"/>
      <c r="P194" s="304"/>
      <c r="Q194" s="304"/>
      <c r="R194" s="22"/>
      <c r="T194" s="173"/>
      <c r="U194" s="28"/>
      <c r="V194" s="125"/>
      <c r="W194" s="125"/>
      <c r="X194" s="125"/>
      <c r="Y194" s="125"/>
      <c r="Z194" s="125"/>
      <c r="AA194" s="174"/>
      <c r="BE194" s="88"/>
      <c r="BF194" s="88"/>
      <c r="BG194" s="88"/>
      <c r="BH194" s="88"/>
      <c r="BI194" s="88"/>
      <c r="BK194" s="88"/>
    </row>
    <row r="195" spans="2:63" s="175" customFormat="1" ht="20.100000000000001" customHeight="1" x14ac:dyDescent="0.3">
      <c r="B195" s="21"/>
      <c r="C195" s="188">
        <f t="shared" si="4"/>
        <v>81</v>
      </c>
      <c r="D195" s="139"/>
      <c r="E195" s="149"/>
      <c r="F195" s="331" t="s">
        <v>222</v>
      </c>
      <c r="G195" s="332"/>
      <c r="H195" s="332"/>
      <c r="I195" s="333"/>
      <c r="J195" s="150" t="s">
        <v>112</v>
      </c>
      <c r="K195" s="148">
        <v>1</v>
      </c>
      <c r="L195" s="308">
        <v>0</v>
      </c>
      <c r="M195" s="309"/>
      <c r="N195" s="303">
        <f t="shared" si="3"/>
        <v>0</v>
      </c>
      <c r="O195" s="304"/>
      <c r="P195" s="304"/>
      <c r="Q195" s="304"/>
      <c r="R195" s="22"/>
      <c r="T195" s="173"/>
      <c r="U195" s="28"/>
      <c r="V195" s="125"/>
      <c r="W195" s="125"/>
      <c r="X195" s="125"/>
      <c r="Y195" s="125"/>
      <c r="Z195" s="125"/>
      <c r="AA195" s="174"/>
      <c r="BE195" s="88"/>
      <c r="BF195" s="88"/>
      <c r="BG195" s="88"/>
      <c r="BH195" s="88"/>
      <c r="BI195" s="88"/>
      <c r="BK195" s="88"/>
    </row>
    <row r="196" spans="2:63" s="175" customFormat="1" ht="20.100000000000001" customHeight="1" x14ac:dyDescent="0.3">
      <c r="B196" s="21"/>
      <c r="C196" s="188">
        <f t="shared" si="4"/>
        <v>82</v>
      </c>
      <c r="D196" s="139"/>
      <c r="E196" s="149"/>
      <c r="F196" s="331" t="s">
        <v>223</v>
      </c>
      <c r="G196" s="332"/>
      <c r="H196" s="332"/>
      <c r="I196" s="333"/>
      <c r="J196" s="150" t="s">
        <v>112</v>
      </c>
      <c r="K196" s="148">
        <v>11</v>
      </c>
      <c r="L196" s="308">
        <v>0</v>
      </c>
      <c r="M196" s="309"/>
      <c r="N196" s="303">
        <f t="shared" si="3"/>
        <v>0</v>
      </c>
      <c r="O196" s="304"/>
      <c r="P196" s="304"/>
      <c r="Q196" s="304"/>
      <c r="R196" s="22"/>
      <c r="T196" s="173"/>
      <c r="U196" s="28"/>
      <c r="V196" s="125"/>
      <c r="W196" s="125"/>
      <c r="X196" s="125"/>
      <c r="Y196" s="125"/>
      <c r="Z196" s="125"/>
      <c r="AA196" s="174"/>
      <c r="BE196" s="88"/>
      <c r="BF196" s="88"/>
      <c r="BG196" s="88"/>
      <c r="BH196" s="88"/>
      <c r="BI196" s="88"/>
      <c r="BK196" s="88"/>
    </row>
    <row r="197" spans="2:63" s="175" customFormat="1" ht="35.1" customHeight="1" x14ac:dyDescent="0.3">
      <c r="B197" s="21"/>
      <c r="C197" s="188">
        <f t="shared" si="4"/>
        <v>83</v>
      </c>
      <c r="D197" s="139"/>
      <c r="E197" s="149"/>
      <c r="F197" s="331" t="s">
        <v>307</v>
      </c>
      <c r="G197" s="332"/>
      <c r="H197" s="332"/>
      <c r="I197" s="333"/>
      <c r="J197" s="150" t="s">
        <v>112</v>
      </c>
      <c r="K197" s="148">
        <v>10</v>
      </c>
      <c r="L197" s="308">
        <v>0</v>
      </c>
      <c r="M197" s="309"/>
      <c r="N197" s="303">
        <f t="shared" si="3"/>
        <v>0</v>
      </c>
      <c r="O197" s="304"/>
      <c r="P197" s="304"/>
      <c r="Q197" s="304"/>
      <c r="R197" s="22"/>
      <c r="T197" s="173"/>
      <c r="U197" s="28"/>
      <c r="V197" s="125"/>
      <c r="W197" s="125"/>
      <c r="X197" s="125"/>
      <c r="Y197" s="125"/>
      <c r="Z197" s="125"/>
      <c r="AA197" s="174"/>
      <c r="BE197" s="88"/>
      <c r="BF197" s="88"/>
      <c r="BG197" s="88"/>
      <c r="BH197" s="88"/>
      <c r="BI197" s="88"/>
      <c r="BK197" s="88"/>
    </row>
    <row r="198" spans="2:63" s="175" customFormat="1" ht="35.1" customHeight="1" x14ac:dyDescent="0.3">
      <c r="B198" s="21"/>
      <c r="C198" s="188">
        <f t="shared" si="4"/>
        <v>84</v>
      </c>
      <c r="D198" s="139"/>
      <c r="E198" s="149"/>
      <c r="F198" s="331" t="s">
        <v>308</v>
      </c>
      <c r="G198" s="332"/>
      <c r="H198" s="332"/>
      <c r="I198" s="333"/>
      <c r="J198" s="150" t="s">
        <v>112</v>
      </c>
      <c r="K198" s="148">
        <v>1</v>
      </c>
      <c r="L198" s="308">
        <v>0</v>
      </c>
      <c r="M198" s="309"/>
      <c r="N198" s="303">
        <f t="shared" si="3"/>
        <v>0</v>
      </c>
      <c r="O198" s="304"/>
      <c r="P198" s="304"/>
      <c r="Q198" s="304"/>
      <c r="R198" s="22"/>
      <c r="T198" s="173"/>
      <c r="U198" s="28"/>
      <c r="V198" s="125"/>
      <c r="W198" s="125"/>
      <c r="X198" s="125"/>
      <c r="Y198" s="125"/>
      <c r="Z198" s="125"/>
      <c r="AA198" s="174"/>
      <c r="BE198" s="88"/>
      <c r="BF198" s="88"/>
      <c r="BG198" s="88"/>
      <c r="BH198" s="88"/>
      <c r="BI198" s="88"/>
      <c r="BK198" s="88"/>
    </row>
    <row r="199" spans="2:63" s="175" customFormat="1" ht="20.100000000000001" customHeight="1" x14ac:dyDescent="0.3">
      <c r="B199" s="21"/>
      <c r="C199" s="188">
        <f t="shared" si="4"/>
        <v>85</v>
      </c>
      <c r="D199" s="139"/>
      <c r="E199" s="149"/>
      <c r="F199" s="331" t="s">
        <v>419</v>
      </c>
      <c r="G199" s="332"/>
      <c r="H199" s="332"/>
      <c r="I199" s="333"/>
      <c r="J199" s="150" t="s">
        <v>112</v>
      </c>
      <c r="K199" s="148">
        <v>2</v>
      </c>
      <c r="L199" s="308">
        <v>0</v>
      </c>
      <c r="M199" s="309"/>
      <c r="N199" s="303">
        <f t="shared" si="3"/>
        <v>0</v>
      </c>
      <c r="O199" s="304"/>
      <c r="P199" s="304"/>
      <c r="Q199" s="304"/>
      <c r="R199" s="22"/>
      <c r="T199" s="173"/>
      <c r="U199" s="28"/>
      <c r="V199" s="125"/>
      <c r="W199" s="125"/>
      <c r="X199" s="125"/>
      <c r="Y199" s="125"/>
      <c r="Z199" s="125"/>
      <c r="AA199" s="174"/>
      <c r="BE199" s="88"/>
      <c r="BF199" s="88"/>
      <c r="BG199" s="88"/>
      <c r="BH199" s="88"/>
      <c r="BI199" s="88"/>
      <c r="BK199" s="88"/>
    </row>
    <row r="200" spans="2:63" s="175" customFormat="1" ht="20.100000000000001" customHeight="1" x14ac:dyDescent="0.3">
      <c r="B200" s="21"/>
      <c r="C200" s="188">
        <f t="shared" si="4"/>
        <v>86</v>
      </c>
      <c r="D200" s="139"/>
      <c r="E200" s="149"/>
      <c r="F200" s="331" t="s">
        <v>224</v>
      </c>
      <c r="G200" s="332"/>
      <c r="H200" s="332"/>
      <c r="I200" s="333"/>
      <c r="J200" s="150" t="s">
        <v>107</v>
      </c>
      <c r="K200" s="148">
        <v>100</v>
      </c>
      <c r="L200" s="308">
        <v>0</v>
      </c>
      <c r="M200" s="309"/>
      <c r="N200" s="303">
        <f t="shared" si="3"/>
        <v>0</v>
      </c>
      <c r="O200" s="304"/>
      <c r="P200" s="304"/>
      <c r="Q200" s="304"/>
      <c r="R200" s="22"/>
      <c r="T200" s="173"/>
      <c r="U200" s="28"/>
      <c r="V200" s="125"/>
      <c r="W200" s="125"/>
      <c r="X200" s="125"/>
      <c r="Y200" s="125"/>
      <c r="Z200" s="125"/>
      <c r="AA200" s="174"/>
      <c r="BE200" s="88"/>
      <c r="BF200" s="88"/>
      <c r="BG200" s="88"/>
      <c r="BH200" s="88"/>
      <c r="BI200" s="88"/>
      <c r="BK200" s="88"/>
    </row>
    <row r="201" spans="2:63" s="175" customFormat="1" ht="20.100000000000001" customHeight="1" x14ac:dyDescent="0.3">
      <c r="B201" s="21"/>
      <c r="C201" s="188">
        <f t="shared" si="4"/>
        <v>87</v>
      </c>
      <c r="D201" s="139"/>
      <c r="E201" s="149"/>
      <c r="F201" s="331" t="s">
        <v>225</v>
      </c>
      <c r="G201" s="332"/>
      <c r="H201" s="332"/>
      <c r="I201" s="333"/>
      <c r="J201" s="150" t="s">
        <v>112</v>
      </c>
      <c r="K201" s="148">
        <v>1</v>
      </c>
      <c r="L201" s="308">
        <v>0</v>
      </c>
      <c r="M201" s="309"/>
      <c r="N201" s="303">
        <f t="shared" si="3"/>
        <v>0</v>
      </c>
      <c r="O201" s="304"/>
      <c r="P201" s="304"/>
      <c r="Q201" s="304"/>
      <c r="R201" s="22"/>
      <c r="T201" s="173"/>
      <c r="U201" s="28"/>
      <c r="V201" s="125"/>
      <c r="W201" s="125"/>
      <c r="X201" s="125"/>
      <c r="Y201" s="125"/>
      <c r="Z201" s="125"/>
      <c r="AA201" s="174"/>
      <c r="BE201" s="88"/>
      <c r="BF201" s="88"/>
      <c r="BG201" s="88"/>
      <c r="BH201" s="88"/>
      <c r="BI201" s="88"/>
      <c r="BK201" s="88"/>
    </row>
    <row r="202" spans="2:63" s="175" customFormat="1" ht="35.1" customHeight="1" x14ac:dyDescent="0.3">
      <c r="B202" s="21"/>
      <c r="C202" s="188">
        <f t="shared" si="4"/>
        <v>88</v>
      </c>
      <c r="D202" s="139"/>
      <c r="E202" s="149"/>
      <c r="F202" s="331" t="s">
        <v>306</v>
      </c>
      <c r="G202" s="332"/>
      <c r="H202" s="332"/>
      <c r="I202" s="333"/>
      <c r="J202" s="150" t="s">
        <v>112</v>
      </c>
      <c r="K202" s="148">
        <v>1</v>
      </c>
      <c r="L202" s="308">
        <v>0</v>
      </c>
      <c r="M202" s="309"/>
      <c r="N202" s="303">
        <f t="shared" si="3"/>
        <v>0</v>
      </c>
      <c r="O202" s="304"/>
      <c r="P202" s="304"/>
      <c r="Q202" s="304"/>
      <c r="R202" s="22"/>
      <c r="T202" s="173"/>
      <c r="U202" s="28"/>
      <c r="V202" s="125"/>
      <c r="W202" s="125"/>
      <c r="X202" s="125"/>
      <c r="Y202" s="125"/>
      <c r="Z202" s="125"/>
      <c r="AA202" s="174"/>
      <c r="BE202" s="88"/>
      <c r="BF202" s="88"/>
      <c r="BG202" s="88"/>
      <c r="BH202" s="88"/>
      <c r="BI202" s="88"/>
      <c r="BK202" s="88"/>
    </row>
    <row r="203" spans="2:63" s="175" customFormat="1" ht="20.100000000000001" customHeight="1" x14ac:dyDescent="0.3">
      <c r="B203" s="21"/>
      <c r="C203" s="188">
        <f t="shared" si="4"/>
        <v>89</v>
      </c>
      <c r="D203" s="139"/>
      <c r="E203" s="149"/>
      <c r="F203" s="331" t="s">
        <v>305</v>
      </c>
      <c r="G203" s="332"/>
      <c r="H203" s="332"/>
      <c r="I203" s="333"/>
      <c r="J203" s="150" t="s">
        <v>112</v>
      </c>
      <c r="K203" s="148">
        <v>11</v>
      </c>
      <c r="L203" s="308">
        <v>0</v>
      </c>
      <c r="M203" s="309"/>
      <c r="N203" s="303">
        <f t="shared" si="3"/>
        <v>0</v>
      </c>
      <c r="O203" s="304"/>
      <c r="P203" s="304"/>
      <c r="Q203" s="304"/>
      <c r="R203" s="22"/>
      <c r="T203" s="173"/>
      <c r="U203" s="28"/>
      <c r="V203" s="125"/>
      <c r="W203" s="125"/>
      <c r="X203" s="125"/>
      <c r="Y203" s="125"/>
      <c r="Z203" s="125"/>
      <c r="AA203" s="174"/>
      <c r="BE203" s="88"/>
      <c r="BF203" s="88"/>
      <c r="BG203" s="88"/>
      <c r="BH203" s="88"/>
      <c r="BI203" s="88"/>
      <c r="BK203" s="88"/>
    </row>
    <row r="204" spans="2:63" s="175" customFormat="1" ht="20.100000000000001" customHeight="1" x14ac:dyDescent="0.3">
      <c r="B204" s="21"/>
      <c r="C204" s="188">
        <f t="shared" si="4"/>
        <v>90</v>
      </c>
      <c r="D204" s="139"/>
      <c r="E204" s="149"/>
      <c r="F204" s="331" t="s">
        <v>226</v>
      </c>
      <c r="G204" s="332"/>
      <c r="H204" s="332"/>
      <c r="I204" s="333"/>
      <c r="J204" s="150" t="s">
        <v>109</v>
      </c>
      <c r="K204" s="148">
        <v>1</v>
      </c>
      <c r="L204" s="308">
        <v>0</v>
      </c>
      <c r="M204" s="309"/>
      <c r="N204" s="303">
        <f t="shared" si="3"/>
        <v>0</v>
      </c>
      <c r="O204" s="304"/>
      <c r="P204" s="304"/>
      <c r="Q204" s="304"/>
      <c r="R204" s="22"/>
      <c r="T204" s="173"/>
      <c r="U204" s="28"/>
      <c r="V204" s="125"/>
      <c r="W204" s="125"/>
      <c r="X204" s="125"/>
      <c r="Y204" s="125"/>
      <c r="Z204" s="125"/>
      <c r="AA204" s="174"/>
      <c r="BE204" s="88"/>
      <c r="BF204" s="88"/>
      <c r="BG204" s="88"/>
      <c r="BH204" s="88"/>
      <c r="BI204" s="88"/>
      <c r="BK204" s="88"/>
    </row>
    <row r="205" spans="2:63" s="175" customFormat="1" ht="20.100000000000001" customHeight="1" x14ac:dyDescent="0.3">
      <c r="B205" s="21"/>
      <c r="C205" s="177"/>
      <c r="D205" s="138" t="s">
        <v>232</v>
      </c>
      <c r="E205" s="178"/>
      <c r="F205" s="179"/>
      <c r="G205" s="179"/>
      <c r="H205" s="179"/>
      <c r="I205" s="179"/>
      <c r="J205" s="180"/>
      <c r="K205" s="181"/>
      <c r="L205" s="181"/>
      <c r="M205" s="182"/>
      <c r="N205" s="301">
        <f>SUM(N206)</f>
        <v>0</v>
      </c>
      <c r="O205" s="302"/>
      <c r="P205" s="302"/>
      <c r="Q205" s="302"/>
      <c r="R205" s="22"/>
      <c r="T205" s="173"/>
      <c r="U205" s="28"/>
      <c r="V205" s="125"/>
      <c r="W205" s="125"/>
      <c r="X205" s="125"/>
      <c r="Y205" s="125"/>
      <c r="Z205" s="125"/>
      <c r="AA205" s="174"/>
      <c r="BE205" s="88"/>
      <c r="BF205" s="88"/>
      <c r="BG205" s="88"/>
      <c r="BH205" s="88"/>
      <c r="BI205" s="88"/>
      <c r="BK205" s="88"/>
    </row>
    <row r="206" spans="2:63" s="175" customFormat="1" ht="35.1" customHeight="1" x14ac:dyDescent="0.3">
      <c r="B206" s="21"/>
      <c r="C206" s="147">
        <f>C204+1</f>
        <v>91</v>
      </c>
      <c r="D206" s="139"/>
      <c r="E206" s="149"/>
      <c r="F206" s="352" t="s">
        <v>227</v>
      </c>
      <c r="G206" s="353"/>
      <c r="H206" s="353"/>
      <c r="I206" s="354"/>
      <c r="J206" s="150" t="s">
        <v>112</v>
      </c>
      <c r="K206" s="148">
        <v>1</v>
      </c>
      <c r="L206" s="308">
        <v>0</v>
      </c>
      <c r="M206" s="309"/>
      <c r="N206" s="303">
        <f>ROUND(K206*L206,2)</f>
        <v>0</v>
      </c>
      <c r="O206" s="304"/>
      <c r="P206" s="304"/>
      <c r="Q206" s="304"/>
      <c r="R206" s="22"/>
      <c r="T206" s="173"/>
      <c r="U206" s="28"/>
      <c r="V206" s="125"/>
      <c r="W206" s="125"/>
      <c r="X206" s="125"/>
      <c r="Y206" s="125"/>
      <c r="Z206" s="125"/>
      <c r="AA206" s="174"/>
      <c r="BE206" s="88"/>
      <c r="BF206" s="88"/>
      <c r="BG206" s="88"/>
      <c r="BH206" s="88"/>
      <c r="BI206" s="88"/>
      <c r="BK206" s="88"/>
    </row>
    <row r="207" spans="2:63" s="154" customFormat="1" ht="7.5" customHeight="1" x14ac:dyDescent="0.3">
      <c r="B207" s="43"/>
      <c r="C207" s="44"/>
      <c r="D207" s="44"/>
      <c r="E207" s="44"/>
      <c r="F207" s="44"/>
      <c r="G207" s="44"/>
      <c r="H207" s="44"/>
      <c r="I207" s="44"/>
      <c r="J207" s="44"/>
      <c r="K207" s="44"/>
      <c r="L207" s="44"/>
      <c r="M207" s="44"/>
      <c r="N207" s="44"/>
      <c r="O207" s="44"/>
      <c r="P207" s="44"/>
      <c r="Q207" s="44"/>
      <c r="R207" s="45"/>
    </row>
  </sheetData>
  <sheetProtection algorithmName="SHA-512" hashValue="HZsZbmeHZ0bftuwWsMB8zolIwrj9MtGqd/HJuKG8Xq/pF405L8rKXB7Ng0B9U0TYNP0PYGBHuzd5Kvr1b+j1iQ==" saltValue="s3nEczM3/bVJx1z6tSezkw==" spinCount="100000" sheet="1" selectLockedCells="1"/>
  <mergeCells count="333">
    <mergeCell ref="N138:Q138"/>
    <mergeCell ref="N144:Q144"/>
    <mergeCell ref="N149:Q149"/>
    <mergeCell ref="N205:Q205"/>
    <mergeCell ref="F206:I206"/>
    <mergeCell ref="L206:M206"/>
    <mergeCell ref="N206:Q206"/>
    <mergeCell ref="N203:Q203"/>
    <mergeCell ref="F203:I203"/>
    <mergeCell ref="F204:I204"/>
    <mergeCell ref="F198:I198"/>
    <mergeCell ref="F199:I199"/>
    <mergeCell ref="F200:I200"/>
    <mergeCell ref="F201:I201"/>
    <mergeCell ref="F202:I202"/>
    <mergeCell ref="N204:Q204"/>
    <mergeCell ref="N193:Q193"/>
    <mergeCell ref="N182:Q182"/>
    <mergeCell ref="N183:Q183"/>
    <mergeCell ref="N178:Q178"/>
    <mergeCell ref="N179:Q179"/>
    <mergeCell ref="N180:Q180"/>
    <mergeCell ref="L190:M190"/>
    <mergeCell ref="L191:M191"/>
    <mergeCell ref="L192:M192"/>
    <mergeCell ref="L187:M187"/>
    <mergeCell ref="L188:M188"/>
    <mergeCell ref="L189:M189"/>
    <mergeCell ref="L184:M184"/>
    <mergeCell ref="L185:M185"/>
    <mergeCell ref="L186:M186"/>
    <mergeCell ref="L181:M181"/>
    <mergeCell ref="L182:M182"/>
    <mergeCell ref="L183:M183"/>
    <mergeCell ref="N190:Q190"/>
    <mergeCell ref="N191:Q191"/>
    <mergeCell ref="N192:Q192"/>
    <mergeCell ref="N187:Q187"/>
    <mergeCell ref="N188:Q188"/>
    <mergeCell ref="N189:Q189"/>
    <mergeCell ref="N184:Q184"/>
    <mergeCell ref="N185:Q185"/>
    <mergeCell ref="N186:Q186"/>
    <mergeCell ref="N199:Q199"/>
    <mergeCell ref="N200:Q200"/>
    <mergeCell ref="N201:Q201"/>
    <mergeCell ref="N202:Q202"/>
    <mergeCell ref="N194:Q194"/>
    <mergeCell ref="N195:Q195"/>
    <mergeCell ref="N196:Q196"/>
    <mergeCell ref="N197:Q197"/>
    <mergeCell ref="N198:Q198"/>
    <mergeCell ref="F193:I193"/>
    <mergeCell ref="F194:I194"/>
    <mergeCell ref="F195:I195"/>
    <mergeCell ref="F196:I196"/>
    <mergeCell ref="F197:I197"/>
    <mergeCell ref="F188:I188"/>
    <mergeCell ref="F189:I189"/>
    <mergeCell ref="F190:I190"/>
    <mergeCell ref="F191:I191"/>
    <mergeCell ref="F192:I192"/>
    <mergeCell ref="F170:I170"/>
    <mergeCell ref="F171:I171"/>
    <mergeCell ref="F172:I172"/>
    <mergeCell ref="F173:I173"/>
    <mergeCell ref="F174:I174"/>
    <mergeCell ref="F183:I183"/>
    <mergeCell ref="F184:I184"/>
    <mergeCell ref="F185:I185"/>
    <mergeCell ref="F186:I186"/>
    <mergeCell ref="F178:I178"/>
    <mergeCell ref="F179:I179"/>
    <mergeCell ref="F180:I180"/>
    <mergeCell ref="F181:I181"/>
    <mergeCell ref="F182:I182"/>
    <mergeCell ref="F175:I175"/>
    <mergeCell ref="F176:I176"/>
    <mergeCell ref="F177:I177"/>
    <mergeCell ref="F187:I187"/>
    <mergeCell ref="N175:Q175"/>
    <mergeCell ref="N176:Q176"/>
    <mergeCell ref="N177:Q177"/>
    <mergeCell ref="N172:Q172"/>
    <mergeCell ref="N173:Q173"/>
    <mergeCell ref="N174:Q174"/>
    <mergeCell ref="L175:M175"/>
    <mergeCell ref="L176:M176"/>
    <mergeCell ref="L177:M177"/>
    <mergeCell ref="L173:M173"/>
    <mergeCell ref="L174:M174"/>
    <mergeCell ref="L180:M180"/>
    <mergeCell ref="L178:M178"/>
    <mergeCell ref="L179:M179"/>
    <mergeCell ref="N181:Q181"/>
    <mergeCell ref="N171:Q171"/>
    <mergeCell ref="F160:I160"/>
    <mergeCell ref="N160:Q160"/>
    <mergeCell ref="F140:I140"/>
    <mergeCell ref="N140:Q140"/>
    <mergeCell ref="F158:I158"/>
    <mergeCell ref="N158:Q158"/>
    <mergeCell ref="F159:I159"/>
    <mergeCell ref="N159:Q159"/>
    <mergeCell ref="F156:I156"/>
    <mergeCell ref="N156:Q156"/>
    <mergeCell ref="F157:I157"/>
    <mergeCell ref="N157:Q157"/>
    <mergeCell ref="F154:I154"/>
    <mergeCell ref="N154:Q154"/>
    <mergeCell ref="N166:Q166"/>
    <mergeCell ref="N167:Q167"/>
    <mergeCell ref="N168:Q168"/>
    <mergeCell ref="N169:Q169"/>
    <mergeCell ref="N170:Q170"/>
    <mergeCell ref="F166:I166"/>
    <mergeCell ref="F167:I167"/>
    <mergeCell ref="F168:I168"/>
    <mergeCell ref="F169:I169"/>
    <mergeCell ref="F155:I155"/>
    <mergeCell ref="N155:Q155"/>
    <mergeCell ref="F152:I152"/>
    <mergeCell ref="N152:Q152"/>
    <mergeCell ref="F153:I153"/>
    <mergeCell ref="N153:Q153"/>
    <mergeCell ref="L155:M155"/>
    <mergeCell ref="L152:M152"/>
    <mergeCell ref="L153:M153"/>
    <mergeCell ref="F150:I150"/>
    <mergeCell ref="N150:Q150"/>
    <mergeCell ref="F151:I151"/>
    <mergeCell ref="N151:Q151"/>
    <mergeCell ref="F147:I147"/>
    <mergeCell ref="N147:Q147"/>
    <mergeCell ref="F148:I148"/>
    <mergeCell ref="N148:Q148"/>
    <mergeCell ref="L147:M147"/>
    <mergeCell ref="L148:M148"/>
    <mergeCell ref="L150:M150"/>
    <mergeCell ref="L151:M151"/>
    <mergeCell ref="F145:I145"/>
    <mergeCell ref="N145:Q145"/>
    <mergeCell ref="F146:I146"/>
    <mergeCell ref="N146:Q146"/>
    <mergeCell ref="F143:I143"/>
    <mergeCell ref="N143:Q143"/>
    <mergeCell ref="L143:M143"/>
    <mergeCell ref="L145:M145"/>
    <mergeCell ref="L146:M146"/>
    <mergeCell ref="F141:I141"/>
    <mergeCell ref="N141:Q141"/>
    <mergeCell ref="F142:I142"/>
    <mergeCell ref="N142:Q142"/>
    <mergeCell ref="F139:I139"/>
    <mergeCell ref="N139:Q139"/>
    <mergeCell ref="L141:M141"/>
    <mergeCell ref="L142:M142"/>
    <mergeCell ref="L139:M139"/>
    <mergeCell ref="L140:M140"/>
    <mergeCell ref="F137:I137"/>
    <mergeCell ref="N137:Q137"/>
    <mergeCell ref="F135:I135"/>
    <mergeCell ref="N135:Q135"/>
    <mergeCell ref="F136:I136"/>
    <mergeCell ref="N136:Q136"/>
    <mergeCell ref="L137:M137"/>
    <mergeCell ref="L135:M135"/>
    <mergeCell ref="L136:M136"/>
    <mergeCell ref="F133:I133"/>
    <mergeCell ref="N133:Q133"/>
    <mergeCell ref="F134:I134"/>
    <mergeCell ref="N134:Q134"/>
    <mergeCell ref="F131:I131"/>
    <mergeCell ref="N131:Q131"/>
    <mergeCell ref="F132:I132"/>
    <mergeCell ref="N132:Q132"/>
    <mergeCell ref="L133:M133"/>
    <mergeCell ref="L134:M134"/>
    <mergeCell ref="L131:M131"/>
    <mergeCell ref="L132:M132"/>
    <mergeCell ref="F130:I130"/>
    <mergeCell ref="N130:Q130"/>
    <mergeCell ref="F127:I127"/>
    <mergeCell ref="N127:Q127"/>
    <mergeCell ref="F128:I128"/>
    <mergeCell ref="N128:Q128"/>
    <mergeCell ref="L129:M129"/>
    <mergeCell ref="L130:M130"/>
    <mergeCell ref="L127:M127"/>
    <mergeCell ref="L128:M128"/>
    <mergeCell ref="F117:I117"/>
    <mergeCell ref="N117:Q117"/>
    <mergeCell ref="F118:I118"/>
    <mergeCell ref="N118:Q118"/>
    <mergeCell ref="F163:I163"/>
    <mergeCell ref="N163:Q163"/>
    <mergeCell ref="F121:I121"/>
    <mergeCell ref="N121:Q121"/>
    <mergeCell ref="F122:I122"/>
    <mergeCell ref="N122:Q122"/>
    <mergeCell ref="F119:I119"/>
    <mergeCell ref="N119:Q119"/>
    <mergeCell ref="F120:I120"/>
    <mergeCell ref="N120:Q120"/>
    <mergeCell ref="F125:I125"/>
    <mergeCell ref="N125:Q125"/>
    <mergeCell ref="F126:I126"/>
    <mergeCell ref="N126:Q126"/>
    <mergeCell ref="F123:I123"/>
    <mergeCell ref="N123:Q123"/>
    <mergeCell ref="F124:I124"/>
    <mergeCell ref="N124:Q124"/>
    <mergeCell ref="F129:I129"/>
    <mergeCell ref="N129:Q129"/>
    <mergeCell ref="F165:I165"/>
    <mergeCell ref="N165:Q165"/>
    <mergeCell ref="F164:I164"/>
    <mergeCell ref="N164:Q164"/>
    <mergeCell ref="F161:I161"/>
    <mergeCell ref="N161:Q161"/>
    <mergeCell ref="F162:I162"/>
    <mergeCell ref="N162:Q162"/>
    <mergeCell ref="L165:M165"/>
    <mergeCell ref="L164:M164"/>
    <mergeCell ref="L161:M161"/>
    <mergeCell ref="L162:M162"/>
    <mergeCell ref="L163:M163"/>
    <mergeCell ref="F115:I115"/>
    <mergeCell ref="N115:Q115"/>
    <mergeCell ref="F116:I116"/>
    <mergeCell ref="N116:Q116"/>
    <mergeCell ref="F113:I113"/>
    <mergeCell ref="N113:Q113"/>
    <mergeCell ref="F114:I114"/>
    <mergeCell ref="N114:Q114"/>
    <mergeCell ref="L115:M115"/>
    <mergeCell ref="L116:M116"/>
    <mergeCell ref="L113:M113"/>
    <mergeCell ref="L114:M114"/>
    <mergeCell ref="N109:Q109"/>
    <mergeCell ref="N110:Q110"/>
    <mergeCell ref="N111:Q111"/>
    <mergeCell ref="F112:I112"/>
    <mergeCell ref="N112:Q112"/>
    <mergeCell ref="F101:P101"/>
    <mergeCell ref="M103:P103"/>
    <mergeCell ref="M105:Q105"/>
    <mergeCell ref="M106:Q106"/>
    <mergeCell ref="F108:I108"/>
    <mergeCell ref="L108:M108"/>
    <mergeCell ref="N108:Q108"/>
    <mergeCell ref="L112:M112"/>
    <mergeCell ref="L91:Q91"/>
    <mergeCell ref="C97:Q97"/>
    <mergeCell ref="F99:P99"/>
    <mergeCell ref="F100:P100"/>
    <mergeCell ref="M83:Q83"/>
    <mergeCell ref="M84:Q84"/>
    <mergeCell ref="C86:G86"/>
    <mergeCell ref="N86:Q86"/>
    <mergeCell ref="N88:Q88"/>
    <mergeCell ref="N89:Q89"/>
    <mergeCell ref="M81:P81"/>
    <mergeCell ref="H31:J31"/>
    <mergeCell ref="M31:P31"/>
    <mergeCell ref="H32:J32"/>
    <mergeCell ref="M32:P32"/>
    <mergeCell ref="H33:J33"/>
    <mergeCell ref="M33:P33"/>
    <mergeCell ref="L35:P35"/>
    <mergeCell ref="C75:Q75"/>
    <mergeCell ref="F77:P77"/>
    <mergeCell ref="F78:P78"/>
    <mergeCell ref="F79:P79"/>
    <mergeCell ref="H30:J30"/>
    <mergeCell ref="M30:P30"/>
    <mergeCell ref="O22:P22"/>
    <mergeCell ref="F8:P8"/>
    <mergeCell ref="F10:L10"/>
    <mergeCell ref="O10:P10"/>
    <mergeCell ref="O12:P12"/>
    <mergeCell ref="O13:P13"/>
    <mergeCell ref="O15:P15"/>
    <mergeCell ref="E16:L16"/>
    <mergeCell ref="O16:P16"/>
    <mergeCell ref="O18:P18"/>
    <mergeCell ref="O19:P19"/>
    <mergeCell ref="O21:P21"/>
    <mergeCell ref="F7:P7"/>
    <mergeCell ref="H1:K1"/>
    <mergeCell ref="C2:Q2"/>
    <mergeCell ref="S2:AC2"/>
    <mergeCell ref="C4:Q4"/>
    <mergeCell ref="F6:P6"/>
    <mergeCell ref="M25:P25"/>
    <mergeCell ref="M27:P27"/>
    <mergeCell ref="H29:J29"/>
    <mergeCell ref="M29:P29"/>
    <mergeCell ref="L117:M117"/>
    <mergeCell ref="L118:M118"/>
    <mergeCell ref="L121:M121"/>
    <mergeCell ref="L122:M122"/>
    <mergeCell ref="L119:M119"/>
    <mergeCell ref="L120:M120"/>
    <mergeCell ref="L125:M125"/>
    <mergeCell ref="L126:M126"/>
    <mergeCell ref="L123:M123"/>
    <mergeCell ref="L124:M124"/>
    <mergeCell ref="L171:M171"/>
    <mergeCell ref="L172:M172"/>
    <mergeCell ref="L160:M160"/>
    <mergeCell ref="L158:M158"/>
    <mergeCell ref="L159:M159"/>
    <mergeCell ref="L156:M156"/>
    <mergeCell ref="L157:M157"/>
    <mergeCell ref="L154:M154"/>
    <mergeCell ref="L166:M166"/>
    <mergeCell ref="L167:M167"/>
    <mergeCell ref="L168:M168"/>
    <mergeCell ref="L169:M169"/>
    <mergeCell ref="L170:M170"/>
    <mergeCell ref="L203:M203"/>
    <mergeCell ref="L197:M197"/>
    <mergeCell ref="L198:M198"/>
    <mergeCell ref="L199:M199"/>
    <mergeCell ref="L200:M200"/>
    <mergeCell ref="L201:M201"/>
    <mergeCell ref="L204:M204"/>
    <mergeCell ref="L193:M193"/>
    <mergeCell ref="L194:M194"/>
    <mergeCell ref="L195:M195"/>
    <mergeCell ref="L196:M196"/>
    <mergeCell ref="L202:M202"/>
  </mergeCells>
  <phoneticPr fontId="0" type="noConversion"/>
  <hyperlinks>
    <hyperlink ref="F1:G1" location="C2" tooltip="Krycí list rozpočtu" display="1) Krycí list rozpočtu" xr:uid="{00000000-0004-0000-0600-000000000000}"/>
    <hyperlink ref="H1:K1" location="'SO11'!C93" tooltip="Rekapitulace rozpočtu" display="2) Rekapitulace rozpočtu" xr:uid="{00000000-0004-0000-0600-000001000000}"/>
    <hyperlink ref="L1" location="'SO11'!C115" tooltip="Rozpočet" display="3) Rozpočet" xr:uid="{00000000-0004-0000-0600-000002000000}"/>
    <hyperlink ref="S1:T1" location="'Rekapitulace stavby'!C2" tooltip="Rekapitulace stavby" display="Rekapitulace stavby" xr:uid="{00000000-0004-0000-0600-000003000000}"/>
    <hyperlink ref="F1" location="'SO11'!C4" tooltip="Krycí list rozpočtu" display="1) Krycí list rozpočtu" xr:uid="{A76EE99F-B3DF-419A-B52D-64ED9A7831BE}"/>
    <hyperlink ref="S1" location="Rekapitulace!C4" tooltip="Rekapitulace stavby" display="Rekapitulace stavby" xr:uid="{9001E522-D887-41C0-B9B2-6FBA1EDB92D1}"/>
  </hyperlinks>
  <pageMargins left="0.59027779102325439" right="0.59027779102325439" top="0.59027779102325439" bottom="0.59027779102325439" header="0" footer="0"/>
  <pageSetup paperSize="9" fitToHeight="100" orientation="landscape" blackAndWhite="1" r:id="rId1"/>
  <headerFooter alignWithMargins="0">
    <oddFooter>&amp;CStrana &amp;P z 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10">
    <pageSetUpPr fitToPage="1"/>
  </sheetPr>
  <dimension ref="B1:BL134"/>
  <sheetViews>
    <sheetView showGridLines="0" zoomScale="115" zoomScaleNormal="115" workbookViewId="0">
      <pane ySplit="1" topLeftCell="A2" activePane="bottomLeft" state="frozenSplit"/>
      <selection activeCell="F151" sqref="F151:I151"/>
      <selection pane="bottomLeft" activeCell="O9" sqref="O9:P9"/>
    </sheetView>
  </sheetViews>
  <sheetFormatPr defaultColWidth="10.5" defaultRowHeight="14.25" customHeight="1" x14ac:dyDescent="0.3"/>
  <cols>
    <col min="1" max="1" width="8.33203125" style="6" customWidth="1"/>
    <col min="2" max="2" width="1.6640625" style="6" customWidth="1"/>
    <col min="3" max="3" width="4.1640625" style="6" customWidth="1"/>
    <col min="4" max="4" width="4.33203125" style="6" customWidth="1"/>
    <col min="5" max="5" width="17.1640625" style="6" customWidth="1"/>
    <col min="6" max="7" width="11.1640625" style="6" customWidth="1"/>
    <col min="8" max="8" width="12.5" style="6" customWidth="1"/>
    <col min="9" max="9" width="7" style="6" customWidth="1"/>
    <col min="10" max="10" width="5.1640625" style="6" customWidth="1"/>
    <col min="11" max="11" width="11.5" style="6" customWidth="1"/>
    <col min="12" max="12" width="12" style="6" customWidth="1"/>
    <col min="13" max="14" width="6" style="6" customWidth="1"/>
    <col min="15" max="15" width="2" style="6" customWidth="1"/>
    <col min="16" max="16" width="12.5" style="6" customWidth="1"/>
    <col min="17" max="17" width="4.1640625" style="6" customWidth="1"/>
    <col min="18" max="18" width="1.6640625" style="6" customWidth="1"/>
    <col min="19" max="19" width="8.1640625" style="6" customWidth="1"/>
    <col min="20" max="20" width="29.6640625" style="6" hidden="1" customWidth="1"/>
    <col min="21" max="21" width="16.33203125" style="6" hidden="1" customWidth="1"/>
    <col min="22" max="22" width="12.33203125" style="6" hidden="1" customWidth="1"/>
    <col min="23" max="23" width="16.33203125" style="6" hidden="1" customWidth="1"/>
    <col min="24" max="24" width="12.1640625" style="6" hidden="1" customWidth="1"/>
    <col min="25" max="25" width="15" style="6" hidden="1" customWidth="1"/>
    <col min="26" max="26" width="11" style="6" hidden="1" customWidth="1"/>
    <col min="27" max="27" width="15" style="6" hidden="1" customWidth="1"/>
    <col min="28" max="28" width="16.33203125" style="6" hidden="1" customWidth="1"/>
    <col min="29" max="29" width="11" style="6" customWidth="1"/>
    <col min="30" max="30" width="15" style="6" customWidth="1"/>
    <col min="31" max="31" width="16.33203125" style="6" customWidth="1"/>
    <col min="32" max="43" width="10.5" style="6" customWidth="1"/>
    <col min="44" max="63" width="10.5" style="6" hidden="1" customWidth="1"/>
    <col min="64" max="64" width="8" style="6" hidden="1" customWidth="1"/>
    <col min="65" max="65" width="10.5" style="6" customWidth="1"/>
    <col min="66" max="16384" width="10.5" style="6"/>
  </cols>
  <sheetData>
    <row r="1" spans="2:46" s="5" customFormat="1" ht="22.5" customHeight="1" x14ac:dyDescent="0.3">
      <c r="B1" s="2"/>
      <c r="C1" s="2"/>
      <c r="D1" s="3" t="s">
        <v>0</v>
      </c>
      <c r="E1" s="2"/>
      <c r="F1" s="4" t="s">
        <v>116</v>
      </c>
      <c r="G1" s="4"/>
      <c r="H1" s="328" t="s">
        <v>117</v>
      </c>
      <c r="I1" s="328"/>
      <c r="J1" s="328"/>
      <c r="K1" s="328"/>
      <c r="L1" s="4" t="s">
        <v>118</v>
      </c>
      <c r="M1" s="2"/>
      <c r="N1" s="2"/>
      <c r="O1" s="3" t="s">
        <v>80</v>
      </c>
      <c r="P1" s="2"/>
      <c r="Q1" s="2"/>
      <c r="R1" s="2"/>
      <c r="S1" s="4" t="s">
        <v>119</v>
      </c>
      <c r="T1" s="4"/>
    </row>
    <row r="2" spans="2:46" ht="37.5" customHeight="1" x14ac:dyDescent="0.3">
      <c r="C2" s="32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S2" s="361" t="s">
        <v>3</v>
      </c>
      <c r="T2" s="270"/>
      <c r="U2" s="270"/>
      <c r="V2" s="270"/>
      <c r="W2" s="270"/>
      <c r="X2" s="270"/>
      <c r="Y2" s="270"/>
      <c r="Z2" s="270"/>
      <c r="AA2" s="270"/>
      <c r="AB2" s="270"/>
      <c r="AC2" s="270"/>
      <c r="AT2" s="6" t="s">
        <v>72</v>
      </c>
    </row>
    <row r="3" spans="2:46" ht="7.5" customHeight="1" x14ac:dyDescent="0.3"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10"/>
      <c r="AT3" s="6" t="s">
        <v>70</v>
      </c>
    </row>
    <row r="4" spans="2:46" ht="37.5" customHeight="1" x14ac:dyDescent="0.3">
      <c r="B4" s="11"/>
      <c r="C4" s="291" t="s">
        <v>81</v>
      </c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270"/>
      <c r="Q4" s="270"/>
      <c r="R4" s="12"/>
      <c r="T4" s="13" t="s">
        <v>8</v>
      </c>
      <c r="AT4" s="6" t="s">
        <v>2</v>
      </c>
    </row>
    <row r="5" spans="2:46" ht="7.5" customHeight="1" x14ac:dyDescent="0.3">
      <c r="B5" s="11"/>
      <c r="R5" s="12"/>
    </row>
    <row r="6" spans="2:46" ht="26.25" customHeight="1" x14ac:dyDescent="0.3">
      <c r="B6" s="11"/>
      <c r="D6" s="18" t="s">
        <v>12</v>
      </c>
      <c r="F6" s="321" t="str">
        <f>Rekapitulace!$K$6</f>
        <v>Instalace FVE pro vlastní spotřebu elektřiny ve společnosti ČEPRO, a.s. v areálu Hněvice</v>
      </c>
      <c r="G6" s="270"/>
      <c r="H6" s="270"/>
      <c r="I6" s="270"/>
      <c r="J6" s="270"/>
      <c r="K6" s="270"/>
      <c r="L6" s="270"/>
      <c r="M6" s="270"/>
      <c r="N6" s="270"/>
      <c r="O6" s="270"/>
      <c r="P6" s="270"/>
      <c r="R6" s="12"/>
    </row>
    <row r="7" spans="2:46" s="7" customFormat="1" ht="33.75" customHeight="1" x14ac:dyDescent="0.3">
      <c r="B7" s="21"/>
      <c r="D7" s="17" t="s">
        <v>82</v>
      </c>
      <c r="F7" s="288" t="str">
        <f>Rekapitulace!J99</f>
        <v>Vedlejší náklady, Ostatní náklady</v>
      </c>
      <c r="G7" s="267"/>
      <c r="H7" s="267"/>
      <c r="I7" s="267"/>
      <c r="J7" s="267"/>
      <c r="K7" s="267"/>
      <c r="L7" s="267"/>
      <c r="M7" s="267"/>
      <c r="N7" s="267"/>
      <c r="O7" s="267"/>
      <c r="P7" s="267"/>
      <c r="R7" s="22"/>
    </row>
    <row r="8" spans="2:46" s="7" customFormat="1" ht="15" customHeight="1" x14ac:dyDescent="0.3">
      <c r="B8" s="21"/>
      <c r="D8" s="18" t="s">
        <v>13</v>
      </c>
      <c r="F8" s="287"/>
      <c r="G8" s="287"/>
      <c r="H8" s="287"/>
      <c r="I8" s="287"/>
      <c r="J8" s="287"/>
      <c r="K8" s="287"/>
      <c r="L8" s="287"/>
      <c r="M8" s="18" t="s">
        <v>14</v>
      </c>
      <c r="O8" s="16"/>
      <c r="R8" s="22"/>
    </row>
    <row r="9" spans="2:46" s="7" customFormat="1" ht="15" customHeight="1" x14ac:dyDescent="0.3">
      <c r="B9" s="21"/>
      <c r="D9" s="18" t="s">
        <v>15</v>
      </c>
      <c r="F9" s="287" t="str">
        <f>Rekapitulace!K8</f>
        <v>Areál skladu ČEPRO, a.s. - Hněvice 62, 411 08 Štětí, Hněvice</v>
      </c>
      <c r="G9" s="287"/>
      <c r="H9" s="287"/>
      <c r="I9" s="287"/>
      <c r="J9" s="287"/>
      <c r="K9" s="287"/>
      <c r="L9" s="287"/>
      <c r="M9" s="18" t="s">
        <v>16</v>
      </c>
      <c r="O9" s="322">
        <f>Rekapitulace!$AN$8</f>
        <v>44105</v>
      </c>
      <c r="P9" s="265"/>
      <c r="R9" s="22"/>
    </row>
    <row r="10" spans="2:46" s="7" customFormat="1" ht="12" customHeight="1" x14ac:dyDescent="0.3">
      <c r="B10" s="21"/>
      <c r="R10" s="22"/>
    </row>
    <row r="11" spans="2:46" s="7" customFormat="1" ht="15" customHeight="1" x14ac:dyDescent="0.3">
      <c r="B11" s="21"/>
      <c r="D11" s="18" t="s">
        <v>17</v>
      </c>
      <c r="M11" s="18" t="s">
        <v>18</v>
      </c>
      <c r="O11" s="287">
        <f>IF(Rekapitulace!$AN$10="","",Rekapitulace!$AN$10)</f>
        <v>60193531</v>
      </c>
      <c r="P11" s="267"/>
      <c r="R11" s="22"/>
    </row>
    <row r="12" spans="2:46" s="7" customFormat="1" ht="18.75" customHeight="1" x14ac:dyDescent="0.3">
      <c r="B12" s="21"/>
      <c r="E12" s="16" t="str">
        <f>IF(Rekapitulace!$E$11="","",Rekapitulace!$E$11)</f>
        <v>ČEPRO, a.s., Dělnická 213/12, Holešovice, 170 00 Praha 7</v>
      </c>
      <c r="M12" s="18" t="s">
        <v>19</v>
      </c>
      <c r="O12" s="287" t="str">
        <f>IF(Rekapitulace!$AN$11="","",Rekapitulace!$AN$11)</f>
        <v>CZ60193531</v>
      </c>
      <c r="P12" s="267"/>
      <c r="R12" s="22"/>
    </row>
    <row r="13" spans="2:46" s="7" customFormat="1" ht="7.5" customHeight="1" x14ac:dyDescent="0.3">
      <c r="B13" s="21"/>
      <c r="R13" s="22"/>
    </row>
    <row r="14" spans="2:46" s="7" customFormat="1" ht="15" customHeight="1" x14ac:dyDescent="0.3">
      <c r="B14" s="21"/>
      <c r="D14" s="18" t="s">
        <v>20</v>
      </c>
      <c r="M14" s="18" t="s">
        <v>18</v>
      </c>
      <c r="O14" s="318" t="str">
        <f>IF(Rekapitulace!$AN$13="","",Rekapitulace!$AN$13)</f>
        <v>Vyplň údaj</v>
      </c>
      <c r="P14" s="265"/>
      <c r="R14" s="22"/>
    </row>
    <row r="15" spans="2:46" s="7" customFormat="1" ht="18.75" customHeight="1" x14ac:dyDescent="0.3">
      <c r="B15" s="21"/>
      <c r="E15" s="318" t="str">
        <f>IF(Rekapitulace!$E$14="","",Rekapitulace!$E$14)</f>
        <v>Vyplň údaj</v>
      </c>
      <c r="F15" s="265"/>
      <c r="G15" s="265"/>
      <c r="H15" s="265"/>
      <c r="I15" s="265"/>
      <c r="J15" s="265"/>
      <c r="K15" s="265"/>
      <c r="L15" s="265"/>
      <c r="M15" s="18" t="s">
        <v>19</v>
      </c>
      <c r="O15" s="318" t="str">
        <f>IF(Rekapitulace!$AN$14="","",Rekapitulace!$AN$14)</f>
        <v>Vyplň údaj</v>
      </c>
      <c r="P15" s="265"/>
      <c r="R15" s="22"/>
    </row>
    <row r="16" spans="2:46" s="7" customFormat="1" ht="7.5" customHeight="1" x14ac:dyDescent="0.3">
      <c r="B16" s="21"/>
      <c r="R16" s="22"/>
    </row>
    <row r="17" spans="2:18" s="7" customFormat="1" ht="15" customHeight="1" x14ac:dyDescent="0.3">
      <c r="B17" s="21"/>
      <c r="D17" s="18" t="s">
        <v>22</v>
      </c>
      <c r="M17" s="18" t="s">
        <v>18</v>
      </c>
      <c r="O17" s="287" t="str">
        <f>IF(Rekapitulace!$AN$16="","",Rekapitulace!$AN$16)</f>
        <v>04083351</v>
      </c>
      <c r="P17" s="267"/>
      <c r="R17" s="22"/>
    </row>
    <row r="18" spans="2:18" s="7" customFormat="1" ht="18.75" customHeight="1" x14ac:dyDescent="0.3">
      <c r="B18" s="21"/>
      <c r="E18" s="16" t="str">
        <f>IF(Rekapitulace!$E$17="","",Rekapitulace!$E$17)</f>
        <v>YOUNG4ENERGY s.r.o.</v>
      </c>
      <c r="M18" s="18" t="s">
        <v>19</v>
      </c>
      <c r="O18" s="287" t="str">
        <f>IF(Rekapitulace!$AN$17="","",Rekapitulace!$AN$17)</f>
        <v>CZ04083351</v>
      </c>
      <c r="P18" s="267"/>
      <c r="R18" s="22"/>
    </row>
    <row r="19" spans="2:18" s="7" customFormat="1" ht="7.5" customHeight="1" x14ac:dyDescent="0.3">
      <c r="B19" s="21"/>
      <c r="R19" s="22"/>
    </row>
    <row r="20" spans="2:18" s="7" customFormat="1" ht="15" customHeight="1" x14ac:dyDescent="0.3">
      <c r="B20" s="21"/>
      <c r="D20" s="18" t="s">
        <v>23</v>
      </c>
      <c r="M20" s="18" t="s">
        <v>18</v>
      </c>
      <c r="O20" s="287" t="str">
        <f>IF(Rekapitulace!$AN$19="","",Rekapitulace!$AN$19)</f>
        <v>04083351</v>
      </c>
      <c r="P20" s="267"/>
      <c r="R20" s="22"/>
    </row>
    <row r="21" spans="2:18" s="7" customFormat="1" ht="18.75" customHeight="1" x14ac:dyDescent="0.3">
      <c r="B21" s="21"/>
      <c r="E21" s="16" t="str">
        <f>IF(Rekapitulace!$E$20="","",Rekapitulace!$E$20)</f>
        <v>YOUNG4ENERGY s.r.o.</v>
      </c>
      <c r="M21" s="18" t="s">
        <v>19</v>
      </c>
      <c r="O21" s="287" t="str">
        <f>IF(Rekapitulace!$AN$20="","",Rekapitulace!$AN$20)</f>
        <v>CZ04083351</v>
      </c>
      <c r="P21" s="267"/>
      <c r="R21" s="22"/>
    </row>
    <row r="22" spans="2:18" s="7" customFormat="1" ht="7.5" customHeight="1" x14ac:dyDescent="0.3">
      <c r="B22" s="21"/>
      <c r="R22" s="22"/>
    </row>
    <row r="23" spans="2:18" s="7" customFormat="1" ht="7.5" customHeight="1" x14ac:dyDescent="0.3">
      <c r="B23" s="21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R23" s="22"/>
    </row>
    <row r="24" spans="2:18" s="7" customFormat="1" ht="15" customHeight="1" x14ac:dyDescent="0.3">
      <c r="B24" s="21"/>
      <c r="D24" s="76" t="s">
        <v>84</v>
      </c>
      <c r="M24" s="298">
        <f>$N$87</f>
        <v>0</v>
      </c>
      <c r="N24" s="267"/>
      <c r="O24" s="267"/>
      <c r="P24" s="267"/>
      <c r="R24" s="22"/>
    </row>
    <row r="25" spans="2:18" s="7" customFormat="1" ht="7.5" customHeight="1" x14ac:dyDescent="0.3">
      <c r="B25" s="21"/>
      <c r="R25" s="22"/>
    </row>
    <row r="26" spans="2:18" s="7" customFormat="1" ht="26.25" customHeight="1" x14ac:dyDescent="0.3">
      <c r="B26" s="21"/>
      <c r="D26" s="96" t="s">
        <v>26</v>
      </c>
      <c r="M26" s="319">
        <f>ROUND($M$24,2)</f>
        <v>0</v>
      </c>
      <c r="N26" s="267"/>
      <c r="O26" s="267"/>
      <c r="P26" s="267"/>
      <c r="R26" s="22"/>
    </row>
    <row r="27" spans="2:18" s="7" customFormat="1" ht="7.5" customHeight="1" x14ac:dyDescent="0.3">
      <c r="B27" s="21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R27" s="22"/>
    </row>
    <row r="28" spans="2:18" s="7" customFormat="1" ht="15" customHeight="1" x14ac:dyDescent="0.3">
      <c r="B28" s="21"/>
      <c r="D28" s="26" t="s">
        <v>27</v>
      </c>
      <c r="E28" s="26" t="s">
        <v>28</v>
      </c>
      <c r="F28" s="27">
        <v>0.21</v>
      </c>
      <c r="G28" s="97" t="s">
        <v>29</v>
      </c>
      <c r="H28" s="317">
        <f>M26</f>
        <v>0</v>
      </c>
      <c r="I28" s="267"/>
      <c r="J28" s="267"/>
      <c r="M28" s="317">
        <f>H28*F28</f>
        <v>0</v>
      </c>
      <c r="N28" s="267"/>
      <c r="O28" s="267"/>
      <c r="P28" s="267"/>
      <c r="R28" s="22"/>
    </row>
    <row r="29" spans="2:18" s="7" customFormat="1" ht="15" customHeight="1" x14ac:dyDescent="0.3">
      <c r="B29" s="21"/>
      <c r="E29" s="26" t="s">
        <v>30</v>
      </c>
      <c r="F29" s="27">
        <v>0.15</v>
      </c>
      <c r="G29" s="97" t="s">
        <v>29</v>
      </c>
      <c r="H29" s="317">
        <v>0</v>
      </c>
      <c r="I29" s="267"/>
      <c r="J29" s="267"/>
      <c r="M29" s="317">
        <v>0</v>
      </c>
      <c r="N29" s="267"/>
      <c r="O29" s="267"/>
      <c r="P29" s="267"/>
      <c r="R29" s="22"/>
    </row>
    <row r="30" spans="2:18" s="7" customFormat="1" ht="15" hidden="1" customHeight="1" x14ac:dyDescent="0.3">
      <c r="B30" s="21"/>
      <c r="E30" s="26" t="s">
        <v>31</v>
      </c>
      <c r="F30" s="27">
        <v>0.21</v>
      </c>
      <c r="G30" s="97" t="s">
        <v>29</v>
      </c>
      <c r="H30" s="317">
        <f>(SUM($BG$90:$BG$90)+SUM($BG$108:$BG$126))</f>
        <v>0</v>
      </c>
      <c r="I30" s="267"/>
      <c r="J30" s="267"/>
      <c r="M30" s="317">
        <v>0</v>
      </c>
      <c r="N30" s="267"/>
      <c r="O30" s="267"/>
      <c r="P30" s="267"/>
      <c r="R30" s="22"/>
    </row>
    <row r="31" spans="2:18" s="7" customFormat="1" ht="15" hidden="1" customHeight="1" x14ac:dyDescent="0.3">
      <c r="B31" s="21"/>
      <c r="E31" s="26" t="s">
        <v>32</v>
      </c>
      <c r="F31" s="27">
        <v>0.15</v>
      </c>
      <c r="G31" s="97" t="s">
        <v>29</v>
      </c>
      <c r="H31" s="317">
        <f>(SUM($BH$90:$BH$90)+SUM($BH$108:$BH$126))</f>
        <v>0</v>
      </c>
      <c r="I31" s="267"/>
      <c r="J31" s="267"/>
      <c r="M31" s="317">
        <v>0</v>
      </c>
      <c r="N31" s="267"/>
      <c r="O31" s="267"/>
      <c r="P31" s="267"/>
      <c r="R31" s="22"/>
    </row>
    <row r="32" spans="2:18" s="7" customFormat="1" ht="15" hidden="1" customHeight="1" x14ac:dyDescent="0.3">
      <c r="B32" s="21"/>
      <c r="E32" s="26" t="s">
        <v>33</v>
      </c>
      <c r="F32" s="27">
        <v>0</v>
      </c>
      <c r="G32" s="97" t="s">
        <v>29</v>
      </c>
      <c r="H32" s="317">
        <f>(SUM($BI$90:$BI$90)+SUM($BI$108:$BI$126))</f>
        <v>0</v>
      </c>
      <c r="I32" s="267"/>
      <c r="J32" s="267"/>
      <c r="M32" s="317">
        <v>0</v>
      </c>
      <c r="N32" s="267"/>
      <c r="O32" s="267"/>
      <c r="P32" s="267"/>
      <c r="R32" s="22"/>
    </row>
    <row r="33" spans="2:18" s="7" customFormat="1" ht="7.5" customHeight="1" x14ac:dyDescent="0.3">
      <c r="B33" s="21"/>
      <c r="D33" s="243"/>
      <c r="E33" s="243"/>
      <c r="F33" s="243"/>
      <c r="G33" s="243"/>
      <c r="H33" s="243"/>
      <c r="I33" s="243"/>
      <c r="J33" s="243"/>
      <c r="K33" s="243"/>
      <c r="L33" s="243"/>
      <c r="M33" s="243"/>
      <c r="N33" s="243"/>
      <c r="O33" s="243"/>
      <c r="P33" s="243"/>
      <c r="R33" s="22"/>
    </row>
    <row r="34" spans="2:18" s="7" customFormat="1" ht="26.25" customHeight="1" x14ac:dyDescent="0.3">
      <c r="B34" s="21"/>
      <c r="C34" s="30"/>
      <c r="D34" s="248" t="s">
        <v>34</v>
      </c>
      <c r="E34" s="245"/>
      <c r="F34" s="245"/>
      <c r="G34" s="246" t="s">
        <v>35</v>
      </c>
      <c r="H34" s="247" t="s">
        <v>36</v>
      </c>
      <c r="I34" s="245"/>
      <c r="J34" s="245"/>
      <c r="K34" s="245"/>
      <c r="L34" s="357">
        <f>ROUND(SUM($M$26:$M$32),2)</f>
        <v>0</v>
      </c>
      <c r="M34" s="358"/>
      <c r="N34" s="358"/>
      <c r="O34" s="358"/>
      <c r="P34" s="358"/>
      <c r="Q34" s="245"/>
      <c r="R34" s="22"/>
    </row>
    <row r="35" spans="2:18" s="7" customFormat="1" ht="15" customHeight="1" x14ac:dyDescent="0.3">
      <c r="B35" s="21"/>
      <c r="R35" s="22"/>
    </row>
    <row r="36" spans="2:18" s="7" customFormat="1" ht="15" customHeight="1" x14ac:dyDescent="0.3">
      <c r="B36" s="21"/>
      <c r="R36" s="22"/>
    </row>
    <row r="37" spans="2:18" ht="14.25" customHeight="1" x14ac:dyDescent="0.3">
      <c r="B37" s="11"/>
      <c r="R37" s="12"/>
    </row>
    <row r="38" spans="2:18" ht="14.25" customHeight="1" x14ac:dyDescent="0.3">
      <c r="B38" s="11"/>
      <c r="R38" s="12"/>
    </row>
    <row r="39" spans="2:18" ht="14.25" customHeight="1" x14ac:dyDescent="0.3">
      <c r="B39" s="11"/>
      <c r="R39" s="12"/>
    </row>
    <row r="40" spans="2:18" ht="14.25" customHeight="1" x14ac:dyDescent="0.3">
      <c r="B40" s="11"/>
      <c r="R40" s="12"/>
    </row>
    <row r="41" spans="2:18" ht="14.25" customHeight="1" x14ac:dyDescent="0.3">
      <c r="B41" s="11"/>
      <c r="R41" s="12"/>
    </row>
    <row r="42" spans="2:18" ht="14.25" customHeight="1" x14ac:dyDescent="0.3">
      <c r="B42" s="11"/>
      <c r="R42" s="12"/>
    </row>
    <row r="43" spans="2:18" ht="14.25" customHeight="1" x14ac:dyDescent="0.3">
      <c r="B43" s="11"/>
      <c r="R43" s="12"/>
    </row>
    <row r="44" spans="2:18" ht="14.25" customHeight="1" x14ac:dyDescent="0.3">
      <c r="B44" s="11"/>
      <c r="R44" s="12"/>
    </row>
    <row r="45" spans="2:18" ht="14.25" customHeight="1" x14ac:dyDescent="0.3">
      <c r="B45" s="11"/>
      <c r="R45" s="12"/>
    </row>
    <row r="46" spans="2:18" ht="14.25" customHeight="1" x14ac:dyDescent="0.3">
      <c r="B46" s="11"/>
      <c r="R46" s="12"/>
    </row>
    <row r="47" spans="2:18" ht="14.25" customHeight="1" x14ac:dyDescent="0.3">
      <c r="B47" s="11"/>
      <c r="R47" s="12"/>
    </row>
    <row r="48" spans="2:18" ht="14.25" customHeight="1" x14ac:dyDescent="0.3">
      <c r="B48" s="11"/>
      <c r="R48" s="12"/>
    </row>
    <row r="49" spans="2:18" s="7" customFormat="1" ht="15.75" customHeight="1" x14ac:dyDescent="0.3">
      <c r="B49" s="21"/>
      <c r="D49" s="34" t="s">
        <v>37</v>
      </c>
      <c r="E49" s="35"/>
      <c r="F49" s="35"/>
      <c r="G49" s="35"/>
      <c r="H49" s="36"/>
      <c r="J49" s="34" t="s">
        <v>38</v>
      </c>
      <c r="K49" s="35"/>
      <c r="L49" s="35"/>
      <c r="M49" s="35"/>
      <c r="N49" s="35"/>
      <c r="O49" s="35"/>
      <c r="P49" s="36"/>
      <c r="R49" s="22"/>
    </row>
    <row r="50" spans="2:18" ht="14.25" customHeight="1" x14ac:dyDescent="0.3">
      <c r="B50" s="11"/>
      <c r="D50" s="37"/>
      <c r="H50" s="38"/>
      <c r="J50" s="37"/>
      <c r="P50" s="38"/>
      <c r="R50" s="12"/>
    </row>
    <row r="51" spans="2:18" ht="14.25" customHeight="1" x14ac:dyDescent="0.3">
      <c r="B51" s="11"/>
      <c r="D51" s="37"/>
      <c r="H51" s="38"/>
      <c r="J51" s="37"/>
      <c r="P51" s="38"/>
      <c r="R51" s="12"/>
    </row>
    <row r="52" spans="2:18" ht="14.25" customHeight="1" x14ac:dyDescent="0.3">
      <c r="B52" s="11"/>
      <c r="D52" s="37"/>
      <c r="H52" s="38"/>
      <c r="J52" s="37"/>
      <c r="P52" s="38"/>
      <c r="R52" s="12"/>
    </row>
    <row r="53" spans="2:18" ht="14.25" customHeight="1" x14ac:dyDescent="0.3">
      <c r="B53" s="11"/>
      <c r="D53" s="37"/>
      <c r="H53" s="38"/>
      <c r="J53" s="37"/>
      <c r="P53" s="38"/>
      <c r="R53" s="12"/>
    </row>
    <row r="54" spans="2:18" ht="14.25" customHeight="1" x14ac:dyDescent="0.3">
      <c r="B54" s="11"/>
      <c r="D54" s="37"/>
      <c r="H54" s="38"/>
      <c r="J54" s="37"/>
      <c r="P54" s="38"/>
      <c r="R54" s="12"/>
    </row>
    <row r="55" spans="2:18" ht="14.25" customHeight="1" x14ac:dyDescent="0.3">
      <c r="B55" s="11"/>
      <c r="D55" s="37"/>
      <c r="H55" s="38"/>
      <c r="J55" s="37"/>
      <c r="P55" s="38"/>
      <c r="R55" s="12"/>
    </row>
    <row r="56" spans="2:18" ht="14.25" customHeight="1" x14ac:dyDescent="0.3">
      <c r="B56" s="11"/>
      <c r="D56" s="37"/>
      <c r="H56" s="38"/>
      <c r="J56" s="37"/>
      <c r="P56" s="38"/>
      <c r="R56" s="12"/>
    </row>
    <row r="57" spans="2:18" ht="14.25" customHeight="1" x14ac:dyDescent="0.3">
      <c r="B57" s="11"/>
      <c r="D57" s="37"/>
      <c r="H57" s="38"/>
      <c r="J57" s="37"/>
      <c r="P57" s="38"/>
      <c r="R57" s="12"/>
    </row>
    <row r="58" spans="2:18" s="7" customFormat="1" ht="15.75" customHeight="1" x14ac:dyDescent="0.3">
      <c r="B58" s="21"/>
      <c r="D58" s="39" t="s">
        <v>39</v>
      </c>
      <c r="E58" s="40"/>
      <c r="F58" s="40"/>
      <c r="G58" s="41" t="s">
        <v>40</v>
      </c>
      <c r="H58" s="42"/>
      <c r="J58" s="39" t="s">
        <v>39</v>
      </c>
      <c r="K58" s="40"/>
      <c r="L58" s="40"/>
      <c r="M58" s="40"/>
      <c r="N58" s="41" t="s">
        <v>40</v>
      </c>
      <c r="O58" s="40"/>
      <c r="P58" s="42"/>
      <c r="R58" s="22"/>
    </row>
    <row r="59" spans="2:18" ht="14.25" customHeight="1" x14ac:dyDescent="0.3">
      <c r="B59" s="11"/>
      <c r="R59" s="12"/>
    </row>
    <row r="60" spans="2:18" s="7" customFormat="1" ht="15.75" customHeight="1" x14ac:dyDescent="0.3">
      <c r="B60" s="21"/>
      <c r="D60" s="34" t="s">
        <v>41</v>
      </c>
      <c r="E60" s="35"/>
      <c r="F60" s="35"/>
      <c r="G60" s="35"/>
      <c r="H60" s="36"/>
      <c r="J60" s="34" t="s">
        <v>42</v>
      </c>
      <c r="K60" s="35"/>
      <c r="L60" s="35"/>
      <c r="M60" s="35"/>
      <c r="N60" s="35"/>
      <c r="O60" s="35"/>
      <c r="P60" s="36"/>
      <c r="R60" s="22"/>
    </row>
    <row r="61" spans="2:18" ht="14.25" customHeight="1" x14ac:dyDescent="0.3">
      <c r="B61" s="11"/>
      <c r="D61" s="37"/>
      <c r="H61" s="38"/>
      <c r="J61" s="37"/>
      <c r="P61" s="38"/>
      <c r="R61" s="12"/>
    </row>
    <row r="62" spans="2:18" ht="14.25" customHeight="1" x14ac:dyDescent="0.3">
      <c r="B62" s="11"/>
      <c r="D62" s="37"/>
      <c r="H62" s="38"/>
      <c r="J62" s="37"/>
      <c r="P62" s="38"/>
      <c r="R62" s="12"/>
    </row>
    <row r="63" spans="2:18" ht="14.25" customHeight="1" x14ac:dyDescent="0.3">
      <c r="B63" s="11"/>
      <c r="D63" s="37"/>
      <c r="H63" s="38"/>
      <c r="J63" s="37"/>
      <c r="P63" s="38"/>
      <c r="R63" s="12"/>
    </row>
    <row r="64" spans="2:18" ht="14.25" customHeight="1" x14ac:dyDescent="0.3">
      <c r="B64" s="11"/>
      <c r="D64" s="37"/>
      <c r="H64" s="38"/>
      <c r="J64" s="37"/>
      <c r="P64" s="38"/>
      <c r="R64" s="12"/>
    </row>
    <row r="65" spans="2:18" ht="14.25" customHeight="1" x14ac:dyDescent="0.3">
      <c r="B65" s="11"/>
      <c r="D65" s="37"/>
      <c r="H65" s="38"/>
      <c r="J65" s="37"/>
      <c r="P65" s="38"/>
      <c r="R65" s="12"/>
    </row>
    <row r="66" spans="2:18" ht="14.25" customHeight="1" x14ac:dyDescent="0.3">
      <c r="B66" s="11"/>
      <c r="D66" s="37"/>
      <c r="H66" s="38"/>
      <c r="J66" s="37"/>
      <c r="P66" s="38"/>
      <c r="R66" s="12"/>
    </row>
    <row r="67" spans="2:18" ht="14.25" customHeight="1" x14ac:dyDescent="0.3">
      <c r="B67" s="11"/>
      <c r="D67" s="37"/>
      <c r="H67" s="38"/>
      <c r="J67" s="37"/>
      <c r="P67" s="38"/>
      <c r="R67" s="12"/>
    </row>
    <row r="68" spans="2:18" ht="14.25" customHeight="1" x14ac:dyDescent="0.3">
      <c r="B68" s="11"/>
      <c r="D68" s="37"/>
      <c r="H68" s="38"/>
      <c r="J68" s="37"/>
      <c r="P68" s="38"/>
      <c r="R68" s="12"/>
    </row>
    <row r="69" spans="2:18" s="7" customFormat="1" ht="15.75" customHeight="1" x14ac:dyDescent="0.3">
      <c r="B69" s="21"/>
      <c r="D69" s="39" t="s">
        <v>39</v>
      </c>
      <c r="E69" s="40"/>
      <c r="F69" s="40"/>
      <c r="G69" s="41" t="s">
        <v>40</v>
      </c>
      <c r="H69" s="42"/>
      <c r="J69" s="39" t="s">
        <v>39</v>
      </c>
      <c r="K69" s="40"/>
      <c r="L69" s="40"/>
      <c r="M69" s="40"/>
      <c r="N69" s="41" t="s">
        <v>40</v>
      </c>
      <c r="O69" s="40"/>
      <c r="P69" s="42"/>
      <c r="R69" s="22"/>
    </row>
    <row r="70" spans="2:18" s="7" customFormat="1" ht="15" customHeight="1" x14ac:dyDescent="0.3">
      <c r="B70" s="43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5"/>
    </row>
    <row r="74" spans="2:18" s="7" customFormat="1" ht="7.5" customHeight="1" x14ac:dyDescent="0.3">
      <c r="B74" s="46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8"/>
    </row>
    <row r="75" spans="2:18" s="7" customFormat="1" ht="37.5" customHeight="1" x14ac:dyDescent="0.3">
      <c r="B75" s="21"/>
      <c r="C75" s="291" t="s">
        <v>85</v>
      </c>
      <c r="D75" s="267"/>
      <c r="E75" s="267"/>
      <c r="F75" s="267"/>
      <c r="G75" s="267"/>
      <c r="H75" s="267"/>
      <c r="I75" s="267"/>
      <c r="J75" s="267"/>
      <c r="K75" s="267"/>
      <c r="L75" s="267"/>
      <c r="M75" s="267"/>
      <c r="N75" s="267"/>
      <c r="O75" s="267"/>
      <c r="P75" s="267"/>
      <c r="Q75" s="267"/>
      <c r="R75" s="22"/>
    </row>
    <row r="76" spans="2:18" s="7" customFormat="1" ht="7.5" customHeight="1" x14ac:dyDescent="0.3">
      <c r="B76" s="21"/>
      <c r="R76" s="22"/>
    </row>
    <row r="77" spans="2:18" s="7" customFormat="1" ht="30.75" customHeight="1" x14ac:dyDescent="0.3">
      <c r="B77" s="21"/>
      <c r="C77" s="18" t="s">
        <v>12</v>
      </c>
      <c r="F77" s="321" t="str">
        <f>$F$6</f>
        <v>Instalace FVE pro vlastní spotřebu elektřiny ve společnosti ČEPRO, a.s. v areálu Hněvice</v>
      </c>
      <c r="G77" s="267"/>
      <c r="H77" s="267"/>
      <c r="I77" s="267"/>
      <c r="J77" s="267"/>
      <c r="K77" s="267"/>
      <c r="L77" s="267"/>
      <c r="M77" s="267"/>
      <c r="N77" s="267"/>
      <c r="O77" s="267"/>
      <c r="P77" s="267"/>
      <c r="R77" s="22"/>
    </row>
    <row r="78" spans="2:18" s="7" customFormat="1" ht="37.5" customHeight="1" x14ac:dyDescent="0.3">
      <c r="B78" s="21"/>
      <c r="C78" s="51" t="s">
        <v>82</v>
      </c>
      <c r="F78" s="292" t="str">
        <f>$F$7</f>
        <v>Vedlejší náklady, Ostatní náklady</v>
      </c>
      <c r="G78" s="267"/>
      <c r="H78" s="267"/>
      <c r="I78" s="267"/>
      <c r="J78" s="267"/>
      <c r="K78" s="267"/>
      <c r="L78" s="267"/>
      <c r="M78" s="267"/>
      <c r="N78" s="267"/>
      <c r="O78" s="267"/>
      <c r="P78" s="267"/>
      <c r="R78" s="22"/>
    </row>
    <row r="79" spans="2:18" s="7" customFormat="1" ht="7.5" customHeight="1" x14ac:dyDescent="0.3">
      <c r="B79" s="21"/>
      <c r="R79" s="22"/>
    </row>
    <row r="80" spans="2:18" s="7" customFormat="1" ht="30" customHeight="1" x14ac:dyDescent="0.3">
      <c r="B80" s="21"/>
      <c r="C80" s="18" t="s">
        <v>15</v>
      </c>
      <c r="F80" s="360" t="str">
        <f>$F$9</f>
        <v>Areál skladu ČEPRO, a.s. - Hněvice 62, 411 08 Štětí, Hněvice</v>
      </c>
      <c r="G80" s="360"/>
      <c r="H80" s="360"/>
      <c r="I80" s="360"/>
      <c r="L80" s="18" t="s">
        <v>16</v>
      </c>
      <c r="M80" s="293">
        <f>IF($O$9="","",$O$9)</f>
        <v>44105</v>
      </c>
      <c r="N80" s="267"/>
      <c r="O80" s="267"/>
      <c r="P80" s="267"/>
      <c r="R80" s="22"/>
    </row>
    <row r="81" spans="2:47" s="7" customFormat="1" ht="7.5" customHeight="1" x14ac:dyDescent="0.3">
      <c r="B81" s="21"/>
      <c r="R81" s="22"/>
    </row>
    <row r="82" spans="2:47" s="7" customFormat="1" ht="15.75" customHeight="1" x14ac:dyDescent="0.3">
      <c r="B82" s="21"/>
      <c r="C82" s="18" t="s">
        <v>17</v>
      </c>
      <c r="F82" s="16" t="str">
        <f>$E$12</f>
        <v>ČEPRO, a.s., Dělnická 213/12, Holešovice, 170 00 Praha 7</v>
      </c>
      <c r="L82" s="18" t="s">
        <v>22</v>
      </c>
      <c r="M82" s="287" t="str">
        <f>$E$18</f>
        <v>YOUNG4ENERGY s.r.o.</v>
      </c>
      <c r="N82" s="267"/>
      <c r="O82" s="267"/>
      <c r="P82" s="267"/>
      <c r="Q82" s="267"/>
      <c r="R82" s="22"/>
    </row>
    <row r="83" spans="2:47" s="7" customFormat="1" ht="15" customHeight="1" x14ac:dyDescent="0.3">
      <c r="B83" s="21"/>
      <c r="C83" s="18" t="s">
        <v>20</v>
      </c>
      <c r="F83" s="16" t="str">
        <f>IF($E$15="","",$E$15)</f>
        <v>Vyplň údaj</v>
      </c>
      <c r="L83" s="18" t="s">
        <v>23</v>
      </c>
      <c r="M83" s="287" t="str">
        <f>$E$21</f>
        <v>YOUNG4ENERGY s.r.o.</v>
      </c>
      <c r="N83" s="267"/>
      <c r="O83" s="267"/>
      <c r="P83" s="267"/>
      <c r="Q83" s="267"/>
      <c r="R83" s="22"/>
    </row>
    <row r="84" spans="2:47" s="7" customFormat="1" ht="11.25" customHeight="1" x14ac:dyDescent="0.3">
      <c r="B84" s="21"/>
      <c r="R84" s="22"/>
    </row>
    <row r="85" spans="2:47" s="7" customFormat="1" ht="30" customHeight="1" x14ac:dyDescent="0.3">
      <c r="B85" s="21"/>
      <c r="C85" s="330" t="s">
        <v>86</v>
      </c>
      <c r="D85" s="257"/>
      <c r="E85" s="257"/>
      <c r="F85" s="257"/>
      <c r="G85" s="257"/>
      <c r="H85" s="30"/>
      <c r="I85" s="30"/>
      <c r="J85" s="30"/>
      <c r="K85" s="30"/>
      <c r="L85" s="30"/>
      <c r="M85" s="30"/>
      <c r="N85" s="330" t="s">
        <v>87</v>
      </c>
      <c r="O85" s="267"/>
      <c r="P85" s="267"/>
      <c r="Q85" s="267"/>
      <c r="R85" s="22"/>
    </row>
    <row r="86" spans="2:47" s="7" customFormat="1" ht="11.25" customHeight="1" x14ac:dyDescent="0.3">
      <c r="B86" s="21"/>
      <c r="R86" s="22"/>
    </row>
    <row r="87" spans="2:47" s="7" customFormat="1" ht="30" customHeight="1" x14ac:dyDescent="0.3">
      <c r="B87" s="21"/>
      <c r="C87" s="59" t="s">
        <v>88</v>
      </c>
      <c r="N87" s="271">
        <f>ROUND($N$88+N89,2)</f>
        <v>0</v>
      </c>
      <c r="O87" s="267"/>
      <c r="P87" s="267"/>
      <c r="Q87" s="267"/>
      <c r="R87" s="22"/>
      <c r="AU87" s="7" t="s">
        <v>89</v>
      </c>
    </row>
    <row r="88" spans="2:47" s="64" customFormat="1" ht="25.5" customHeight="1" x14ac:dyDescent="0.35">
      <c r="B88" s="99"/>
      <c r="D88" s="113" t="s">
        <v>162</v>
      </c>
      <c r="N88" s="326">
        <f>ROUND($N$109,2)</f>
        <v>0</v>
      </c>
      <c r="O88" s="327"/>
      <c r="P88" s="327"/>
      <c r="Q88" s="327"/>
      <c r="R88" s="100"/>
    </row>
    <row r="89" spans="2:47" s="76" customFormat="1" ht="21" customHeight="1" x14ac:dyDescent="0.35">
      <c r="B89" s="101"/>
      <c r="C89" s="64"/>
      <c r="D89" s="113" t="s">
        <v>180</v>
      </c>
      <c r="E89" s="64"/>
      <c r="F89" s="64"/>
      <c r="G89" s="64"/>
      <c r="H89" s="64"/>
      <c r="I89" s="64"/>
      <c r="J89" s="64"/>
      <c r="K89" s="64"/>
      <c r="L89" s="64"/>
      <c r="M89" s="64"/>
      <c r="N89" s="326">
        <f>ROUND($N$129,2)</f>
        <v>0</v>
      </c>
      <c r="O89" s="327"/>
      <c r="P89" s="327"/>
      <c r="Q89" s="327"/>
      <c r="R89" s="102"/>
    </row>
    <row r="90" spans="2:47" s="7" customFormat="1" ht="14.25" customHeight="1" x14ac:dyDescent="0.3">
      <c r="B90" s="21"/>
      <c r="R90" s="22"/>
    </row>
    <row r="91" spans="2:47" s="7" customFormat="1" ht="30" customHeight="1" x14ac:dyDescent="0.3">
      <c r="B91" s="21"/>
      <c r="C91" s="94" t="s">
        <v>142</v>
      </c>
      <c r="D91" s="30"/>
      <c r="E91" s="30"/>
      <c r="F91" s="30"/>
      <c r="G91" s="30"/>
      <c r="H91" s="30"/>
      <c r="I91" s="30"/>
      <c r="J91" s="30"/>
      <c r="K91" s="30"/>
      <c r="L91" s="256">
        <f>ROUND(SUM($N$87),2)</f>
        <v>0</v>
      </c>
      <c r="M91" s="257"/>
      <c r="N91" s="257"/>
      <c r="O91" s="257"/>
      <c r="P91" s="257"/>
      <c r="Q91" s="257"/>
      <c r="R91" s="22"/>
    </row>
    <row r="92" spans="2:47" s="7" customFormat="1" ht="7.5" customHeight="1" x14ac:dyDescent="0.3">
      <c r="B92" s="43"/>
      <c r="C92" s="44"/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5"/>
    </row>
    <row r="96" spans="2:47" s="7" customFormat="1" ht="7.5" customHeight="1" x14ac:dyDescent="0.3">
      <c r="B96" s="46"/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8"/>
    </row>
    <row r="97" spans="2:64" s="7" customFormat="1" ht="37.5" customHeight="1" x14ac:dyDescent="0.3">
      <c r="B97" s="21"/>
      <c r="C97" s="291" t="s">
        <v>90</v>
      </c>
      <c r="D97" s="267"/>
      <c r="E97" s="267"/>
      <c r="F97" s="267"/>
      <c r="G97" s="267"/>
      <c r="H97" s="267"/>
      <c r="I97" s="267"/>
      <c r="J97" s="267"/>
      <c r="K97" s="267"/>
      <c r="L97" s="267"/>
      <c r="M97" s="267"/>
      <c r="N97" s="267"/>
      <c r="O97" s="267"/>
      <c r="P97" s="267"/>
      <c r="Q97" s="267"/>
      <c r="R97" s="22"/>
    </row>
    <row r="98" spans="2:64" s="7" customFormat="1" ht="7.5" customHeight="1" x14ac:dyDescent="0.3">
      <c r="B98" s="21"/>
      <c r="R98" s="22"/>
    </row>
    <row r="99" spans="2:64" s="7" customFormat="1" ht="30.75" customHeight="1" x14ac:dyDescent="0.3">
      <c r="B99" s="21"/>
      <c r="C99" s="18" t="s">
        <v>12</v>
      </c>
      <c r="F99" s="321" t="str">
        <f>$F$6</f>
        <v>Instalace FVE pro vlastní spotřebu elektřiny ve společnosti ČEPRO, a.s. v areálu Hněvice</v>
      </c>
      <c r="G99" s="267"/>
      <c r="H99" s="267"/>
      <c r="I99" s="267"/>
      <c r="J99" s="267"/>
      <c r="K99" s="267"/>
      <c r="L99" s="267"/>
      <c r="M99" s="267"/>
      <c r="N99" s="267"/>
      <c r="O99" s="267"/>
      <c r="P99" s="267"/>
      <c r="R99" s="22"/>
    </row>
    <row r="100" spans="2:64" s="7" customFormat="1" ht="37.5" customHeight="1" x14ac:dyDescent="0.3">
      <c r="B100" s="21"/>
      <c r="C100" s="51" t="s">
        <v>82</v>
      </c>
      <c r="F100" s="292" t="str">
        <f>$F$7</f>
        <v>Vedlejší náklady, Ostatní náklady</v>
      </c>
      <c r="G100" s="267"/>
      <c r="H100" s="267"/>
      <c r="I100" s="267"/>
      <c r="J100" s="267"/>
      <c r="K100" s="267"/>
      <c r="L100" s="267"/>
      <c r="M100" s="267"/>
      <c r="N100" s="267"/>
      <c r="O100" s="267"/>
      <c r="P100" s="267"/>
      <c r="R100" s="22"/>
    </row>
    <row r="101" spans="2:64" s="7" customFormat="1" ht="7.5" customHeight="1" x14ac:dyDescent="0.3">
      <c r="B101" s="21"/>
      <c r="R101" s="22"/>
    </row>
    <row r="102" spans="2:64" s="7" customFormat="1" ht="30" customHeight="1" x14ac:dyDescent="0.3">
      <c r="B102" s="21"/>
      <c r="C102" s="18" t="s">
        <v>15</v>
      </c>
      <c r="F102" s="360" t="str">
        <f>$F$9</f>
        <v>Areál skladu ČEPRO, a.s. - Hněvice 62, 411 08 Štětí, Hněvice</v>
      </c>
      <c r="G102" s="360"/>
      <c r="H102" s="360"/>
      <c r="I102" s="360"/>
      <c r="L102" s="18" t="s">
        <v>16</v>
      </c>
      <c r="M102" s="293">
        <f>IF($O$9="","",$O$9)</f>
        <v>44105</v>
      </c>
      <c r="N102" s="267"/>
      <c r="O102" s="267"/>
      <c r="P102" s="267"/>
      <c r="R102" s="22"/>
    </row>
    <row r="103" spans="2:64" s="7" customFormat="1" ht="7.5" customHeight="1" x14ac:dyDescent="0.3">
      <c r="B103" s="21"/>
      <c r="R103" s="22"/>
    </row>
    <row r="104" spans="2:64" s="7" customFormat="1" ht="15.75" customHeight="1" x14ac:dyDescent="0.3">
      <c r="B104" s="21"/>
      <c r="C104" s="18" t="s">
        <v>17</v>
      </c>
      <c r="F104" s="16" t="str">
        <f>$E$12</f>
        <v>ČEPRO, a.s., Dělnická 213/12, Holešovice, 170 00 Praha 7</v>
      </c>
      <c r="L104" s="18" t="s">
        <v>22</v>
      </c>
      <c r="M104" s="287" t="str">
        <f>$E$18</f>
        <v>YOUNG4ENERGY s.r.o.</v>
      </c>
      <c r="N104" s="267"/>
      <c r="O104" s="267"/>
      <c r="P104" s="267"/>
      <c r="Q104" s="267"/>
      <c r="R104" s="22"/>
    </row>
    <row r="105" spans="2:64" s="7" customFormat="1" ht="15" customHeight="1" x14ac:dyDescent="0.3">
      <c r="B105" s="21"/>
      <c r="C105" s="18" t="s">
        <v>20</v>
      </c>
      <c r="F105" s="16" t="str">
        <f>IF($E$15="","",$E$15)</f>
        <v>Vyplň údaj</v>
      </c>
      <c r="L105" s="18" t="s">
        <v>23</v>
      </c>
      <c r="M105" s="287" t="str">
        <f>$E$21</f>
        <v>YOUNG4ENERGY s.r.o.</v>
      </c>
      <c r="N105" s="267"/>
      <c r="O105" s="267"/>
      <c r="P105" s="267"/>
      <c r="Q105" s="267"/>
      <c r="R105" s="22"/>
    </row>
    <row r="106" spans="2:64" s="7" customFormat="1" ht="11.25" customHeight="1" x14ac:dyDescent="0.3">
      <c r="B106" s="21"/>
      <c r="R106" s="22"/>
    </row>
    <row r="107" spans="2:64" s="107" customFormat="1" ht="30" customHeight="1" x14ac:dyDescent="0.3">
      <c r="B107" s="103"/>
      <c r="C107" s="104" t="s">
        <v>91</v>
      </c>
      <c r="D107" s="105" t="s">
        <v>92</v>
      </c>
      <c r="E107" s="105" t="s">
        <v>45</v>
      </c>
      <c r="F107" s="323" t="s">
        <v>93</v>
      </c>
      <c r="G107" s="324"/>
      <c r="H107" s="324"/>
      <c r="I107" s="324"/>
      <c r="J107" s="105" t="s">
        <v>94</v>
      </c>
      <c r="K107" s="105" t="s">
        <v>95</v>
      </c>
      <c r="L107" s="323" t="s">
        <v>96</v>
      </c>
      <c r="M107" s="324"/>
      <c r="N107" s="323" t="s">
        <v>97</v>
      </c>
      <c r="O107" s="324"/>
      <c r="P107" s="324"/>
      <c r="Q107" s="325"/>
      <c r="R107" s="106"/>
      <c r="T107" s="55" t="s">
        <v>98</v>
      </c>
      <c r="U107" s="56" t="s">
        <v>27</v>
      </c>
      <c r="V107" s="56" t="s">
        <v>99</v>
      </c>
      <c r="W107" s="56" t="s">
        <v>100</v>
      </c>
      <c r="X107" s="56" t="s">
        <v>101</v>
      </c>
      <c r="Y107" s="56" t="s">
        <v>102</v>
      </c>
      <c r="Z107" s="56" t="s">
        <v>103</v>
      </c>
      <c r="AA107" s="57" t="s">
        <v>104</v>
      </c>
    </row>
    <row r="108" spans="2:64" s="7" customFormat="1" ht="30" customHeight="1" x14ac:dyDescent="0.3">
      <c r="B108" s="21"/>
      <c r="C108" s="59" t="s">
        <v>84</v>
      </c>
      <c r="N108" s="271">
        <f>N109+N129</f>
        <v>0</v>
      </c>
      <c r="O108" s="267"/>
      <c r="P108" s="267"/>
      <c r="Q108" s="267"/>
      <c r="R108" s="22"/>
      <c r="T108" s="58"/>
      <c r="U108" s="35"/>
      <c r="V108" s="35"/>
      <c r="W108" s="108" t="e">
        <f>$W$109+#REF!</f>
        <v>#REF!</v>
      </c>
      <c r="X108" s="35"/>
      <c r="Y108" s="108" t="e">
        <f>$Y$109+#REF!</f>
        <v>#REF!</v>
      </c>
      <c r="Z108" s="35"/>
      <c r="AA108" s="109" t="e">
        <f>$AA$109+#REF!</f>
        <v>#REF!</v>
      </c>
      <c r="AT108" s="7" t="s">
        <v>62</v>
      </c>
      <c r="AU108" s="7" t="s">
        <v>89</v>
      </c>
      <c r="BK108" s="110" t="e">
        <f>$BK$109+#REF!</f>
        <v>#REF!</v>
      </c>
    </row>
    <row r="109" spans="2:64" s="112" customFormat="1" ht="24.95" customHeight="1" x14ac:dyDescent="0.35">
      <c r="B109" s="111"/>
      <c r="D109" s="113" t="s">
        <v>162</v>
      </c>
      <c r="E109" s="113"/>
      <c r="F109" s="113"/>
      <c r="G109" s="113"/>
      <c r="H109" s="113"/>
      <c r="I109" s="113"/>
      <c r="J109" s="113"/>
      <c r="K109" s="113"/>
      <c r="L109" s="113"/>
      <c r="M109" s="113"/>
      <c r="N109" s="305">
        <f>N110</f>
        <v>0</v>
      </c>
      <c r="O109" s="302"/>
      <c r="P109" s="302"/>
      <c r="Q109" s="302"/>
      <c r="R109" s="115"/>
      <c r="T109" s="116"/>
      <c r="W109" s="117">
        <f>$W$110</f>
        <v>0</v>
      </c>
      <c r="Y109" s="117">
        <f>$Y$110</f>
        <v>0</v>
      </c>
      <c r="AA109" s="118">
        <f>$AA$110</f>
        <v>0</v>
      </c>
      <c r="AR109" s="114" t="s">
        <v>110</v>
      </c>
      <c r="AT109" s="114" t="s">
        <v>62</v>
      </c>
      <c r="AU109" s="114" t="s">
        <v>63</v>
      </c>
      <c r="AY109" s="114" t="s">
        <v>105</v>
      </c>
      <c r="BK109" s="119">
        <f>$BK$110</f>
        <v>0</v>
      </c>
    </row>
    <row r="110" spans="2:64" s="112" customFormat="1" ht="20.100000000000001" customHeight="1" x14ac:dyDescent="0.3">
      <c r="B110" s="111"/>
      <c r="D110" s="120" t="s">
        <v>228</v>
      </c>
      <c r="E110" s="120"/>
      <c r="F110" s="120"/>
      <c r="G110" s="120"/>
      <c r="H110" s="120"/>
      <c r="I110" s="120"/>
      <c r="J110" s="120"/>
      <c r="K110" s="120"/>
      <c r="L110" s="120"/>
      <c r="M110" s="120"/>
      <c r="N110" s="301">
        <f>SUM(N111:Q128)</f>
        <v>0</v>
      </c>
      <c r="O110" s="302"/>
      <c r="P110" s="302"/>
      <c r="Q110" s="302"/>
      <c r="R110" s="115"/>
      <c r="T110" s="116"/>
      <c r="W110" s="117">
        <f>SUM($W$111:$W$126)</f>
        <v>0</v>
      </c>
      <c r="Y110" s="117">
        <f>SUM($Y$111:$Y$126)</f>
        <v>0</v>
      </c>
      <c r="AA110" s="118">
        <f>SUM($AA$111:$AA$126)</f>
        <v>0</v>
      </c>
      <c r="AR110" s="114" t="s">
        <v>110</v>
      </c>
      <c r="AT110" s="114" t="s">
        <v>62</v>
      </c>
      <c r="AU110" s="114" t="s">
        <v>68</v>
      </c>
      <c r="AY110" s="114" t="s">
        <v>105</v>
      </c>
      <c r="BK110" s="119">
        <f>SUM($BK$111:$BK$126)</f>
        <v>0</v>
      </c>
    </row>
    <row r="111" spans="2:64" s="7" customFormat="1" ht="20.100000000000001" customHeight="1" x14ac:dyDescent="0.3">
      <c r="B111" s="21"/>
      <c r="C111" s="121">
        <v>1</v>
      </c>
      <c r="D111" s="121"/>
      <c r="E111" s="128"/>
      <c r="F111" s="306" t="s">
        <v>237</v>
      </c>
      <c r="G111" s="304"/>
      <c r="H111" s="304"/>
      <c r="I111" s="304"/>
      <c r="J111" s="122" t="s">
        <v>109</v>
      </c>
      <c r="K111" s="123">
        <v>1</v>
      </c>
      <c r="L111" s="308">
        <v>0</v>
      </c>
      <c r="M111" s="309"/>
      <c r="N111" s="334">
        <f>ROUND(L111*K111,2)</f>
        <v>0</v>
      </c>
      <c r="O111" s="335"/>
      <c r="P111" s="335"/>
      <c r="Q111" s="336"/>
      <c r="R111" s="22"/>
      <c r="T111" s="124"/>
      <c r="U111" s="28" t="s">
        <v>28</v>
      </c>
      <c r="V111" s="125">
        <v>0</v>
      </c>
      <c r="W111" s="125">
        <f>$V$111*$K$111</f>
        <v>0</v>
      </c>
      <c r="X111" s="125">
        <v>0</v>
      </c>
      <c r="Y111" s="125">
        <f>$X$111*$K$111</f>
        <v>0</v>
      </c>
      <c r="Z111" s="125">
        <v>0</v>
      </c>
      <c r="AA111" s="126">
        <f>$Z$111*$K$111</f>
        <v>0</v>
      </c>
      <c r="AR111" s="7" t="s">
        <v>111</v>
      </c>
      <c r="AT111" s="7" t="s">
        <v>106</v>
      </c>
      <c r="AU111" s="7" t="s">
        <v>70</v>
      </c>
      <c r="AY111" s="7" t="s">
        <v>105</v>
      </c>
      <c r="BE111" s="88">
        <f>IF($U$111="základní",$N$111,0)</f>
        <v>0</v>
      </c>
      <c r="BF111" s="88">
        <f>IF($U$111="snížená",$N$111,0)</f>
        <v>0</v>
      </c>
      <c r="BG111" s="88">
        <f>IF($U$111="zákl. přenesená",$N$111,0)</f>
        <v>0</v>
      </c>
      <c r="BH111" s="88">
        <f>IF($U$111="sníž. přenesená",$N$111,0)</f>
        <v>0</v>
      </c>
      <c r="BI111" s="88">
        <f>IF($U$111="nulová",$N$111,0)</f>
        <v>0</v>
      </c>
      <c r="BJ111" s="7" t="s">
        <v>68</v>
      </c>
      <c r="BK111" s="88">
        <f>ROUND($L$111*$K$111,2)</f>
        <v>0</v>
      </c>
      <c r="BL111" s="7" t="s">
        <v>111</v>
      </c>
    </row>
    <row r="112" spans="2:64" s="7" customFormat="1" ht="30" customHeight="1" x14ac:dyDescent="0.3">
      <c r="B112" s="21"/>
      <c r="C112" s="188">
        <f t="shared" ref="C112:C123" si="0">C111+1</f>
        <v>2</v>
      </c>
      <c r="D112" s="121"/>
      <c r="E112" s="128"/>
      <c r="F112" s="362" t="s">
        <v>239</v>
      </c>
      <c r="G112" s="304"/>
      <c r="H112" s="304"/>
      <c r="I112" s="304"/>
      <c r="J112" s="122" t="s">
        <v>109</v>
      </c>
      <c r="K112" s="123">
        <v>1</v>
      </c>
      <c r="L112" s="315">
        <v>0</v>
      </c>
      <c r="M112" s="316"/>
      <c r="N112" s="334">
        <f t="shared" ref="N112:N128" si="1">ROUND(L112*K112,2)</f>
        <v>0</v>
      </c>
      <c r="O112" s="335"/>
      <c r="P112" s="335"/>
      <c r="Q112" s="336"/>
      <c r="R112" s="22"/>
      <c r="T112" s="124"/>
      <c r="U112" s="28" t="s">
        <v>28</v>
      </c>
      <c r="V112" s="125">
        <v>0</v>
      </c>
      <c r="W112" s="125">
        <f>$V$112*$K$112</f>
        <v>0</v>
      </c>
      <c r="X112" s="125">
        <v>0</v>
      </c>
      <c r="Y112" s="125">
        <f>$X$112*$K$112</f>
        <v>0</v>
      </c>
      <c r="Z112" s="125">
        <v>0</v>
      </c>
      <c r="AA112" s="126">
        <f>$Z$112*$K$112</f>
        <v>0</v>
      </c>
      <c r="AR112" s="7" t="s">
        <v>111</v>
      </c>
      <c r="AT112" s="7" t="s">
        <v>106</v>
      </c>
      <c r="AU112" s="7" t="s">
        <v>70</v>
      </c>
      <c r="AY112" s="7" t="s">
        <v>105</v>
      </c>
      <c r="BE112" s="88">
        <f>IF($U$112="základní",$N$112,0)</f>
        <v>0</v>
      </c>
      <c r="BF112" s="88">
        <f>IF($U$112="snížená",$N$112,0)</f>
        <v>0</v>
      </c>
      <c r="BG112" s="88">
        <f>IF($U$112="zákl. přenesená",$N$112,0)</f>
        <v>0</v>
      </c>
      <c r="BH112" s="88">
        <f>IF($U$112="sníž. přenesená",$N$112,0)</f>
        <v>0</v>
      </c>
      <c r="BI112" s="88">
        <f>IF($U$112="nulová",$N$112,0)</f>
        <v>0</v>
      </c>
      <c r="BJ112" s="7" t="s">
        <v>68</v>
      </c>
      <c r="BK112" s="88">
        <f>ROUND($L$112*$K$112,2)</f>
        <v>0</v>
      </c>
      <c r="BL112" s="7" t="s">
        <v>111</v>
      </c>
    </row>
    <row r="113" spans="2:64" s="7" customFormat="1" ht="45" customHeight="1" x14ac:dyDescent="0.3">
      <c r="B113" s="21"/>
      <c r="C113" s="188">
        <f t="shared" si="0"/>
        <v>3</v>
      </c>
      <c r="D113" s="121"/>
      <c r="E113" s="128"/>
      <c r="F113" s="362" t="s">
        <v>234</v>
      </c>
      <c r="G113" s="304"/>
      <c r="H113" s="304"/>
      <c r="I113" s="304"/>
      <c r="J113" s="122" t="s">
        <v>109</v>
      </c>
      <c r="K113" s="123">
        <v>1</v>
      </c>
      <c r="L113" s="315">
        <v>0</v>
      </c>
      <c r="M113" s="316"/>
      <c r="N113" s="334">
        <f t="shared" si="1"/>
        <v>0</v>
      </c>
      <c r="O113" s="335"/>
      <c r="P113" s="335"/>
      <c r="Q113" s="336"/>
      <c r="R113" s="22"/>
      <c r="T113" s="124"/>
      <c r="U113" s="28" t="s">
        <v>28</v>
      </c>
      <c r="V113" s="125">
        <v>0</v>
      </c>
      <c r="W113" s="125">
        <f>$V$113*$K$113</f>
        <v>0</v>
      </c>
      <c r="X113" s="125">
        <v>0</v>
      </c>
      <c r="Y113" s="125">
        <f>$X$113*$K$113</f>
        <v>0</v>
      </c>
      <c r="Z113" s="125">
        <v>0</v>
      </c>
      <c r="AA113" s="126">
        <f>$Z$113*$K$113</f>
        <v>0</v>
      </c>
      <c r="AR113" s="7" t="s">
        <v>111</v>
      </c>
      <c r="AT113" s="7" t="s">
        <v>106</v>
      </c>
      <c r="AU113" s="7" t="s">
        <v>70</v>
      </c>
      <c r="AY113" s="7" t="s">
        <v>105</v>
      </c>
      <c r="BE113" s="88">
        <f>IF($U$113="základní",$N$113,0)</f>
        <v>0</v>
      </c>
      <c r="BF113" s="88">
        <f>IF($U$113="snížená",$N$113,0)</f>
        <v>0</v>
      </c>
      <c r="BG113" s="88">
        <f>IF($U$113="zákl. přenesená",$N$113,0)</f>
        <v>0</v>
      </c>
      <c r="BH113" s="88">
        <f>IF($U$113="sníž. přenesená",$N$113,0)</f>
        <v>0</v>
      </c>
      <c r="BI113" s="88">
        <f>IF($U$113="nulová",$N$113,0)</f>
        <v>0</v>
      </c>
      <c r="BJ113" s="7" t="s">
        <v>68</v>
      </c>
      <c r="BK113" s="88">
        <f>ROUND($L$113*$K$113,2)</f>
        <v>0</v>
      </c>
      <c r="BL113" s="7" t="s">
        <v>111</v>
      </c>
    </row>
    <row r="114" spans="2:64" s="7" customFormat="1" ht="45" customHeight="1" x14ac:dyDescent="0.3">
      <c r="B114" s="21"/>
      <c r="C114" s="188">
        <f t="shared" si="0"/>
        <v>4</v>
      </c>
      <c r="D114" s="121"/>
      <c r="E114" s="128"/>
      <c r="F114" s="306" t="s">
        <v>174</v>
      </c>
      <c r="G114" s="304"/>
      <c r="H114" s="304"/>
      <c r="I114" s="304"/>
      <c r="J114" s="122" t="s">
        <v>109</v>
      </c>
      <c r="K114" s="123">
        <v>1</v>
      </c>
      <c r="L114" s="315">
        <v>0</v>
      </c>
      <c r="M114" s="316"/>
      <c r="N114" s="334">
        <f t="shared" si="1"/>
        <v>0</v>
      </c>
      <c r="O114" s="335"/>
      <c r="P114" s="335"/>
      <c r="Q114" s="336"/>
      <c r="R114" s="22"/>
      <c r="T114" s="124"/>
      <c r="U114" s="28" t="s">
        <v>28</v>
      </c>
      <c r="V114" s="125">
        <v>0</v>
      </c>
      <c r="W114" s="125">
        <f>$V$114*$K$114</f>
        <v>0</v>
      </c>
      <c r="X114" s="125">
        <v>0</v>
      </c>
      <c r="Y114" s="125">
        <f>$X$114*$K$114</f>
        <v>0</v>
      </c>
      <c r="Z114" s="125">
        <v>0</v>
      </c>
      <c r="AA114" s="126">
        <f>$Z$114*$K$114</f>
        <v>0</v>
      </c>
      <c r="AR114" s="7" t="s">
        <v>111</v>
      </c>
      <c r="AT114" s="7" t="s">
        <v>106</v>
      </c>
      <c r="AU114" s="7" t="s">
        <v>70</v>
      </c>
      <c r="AY114" s="7" t="s">
        <v>105</v>
      </c>
      <c r="BE114" s="88">
        <f>IF($U$114="základní",$N$114,0)</f>
        <v>0</v>
      </c>
      <c r="BF114" s="88">
        <f>IF($U$114="snížená",$N$114,0)</f>
        <v>0</v>
      </c>
      <c r="BG114" s="88">
        <f>IF($U$114="zákl. přenesená",$N$114,0)</f>
        <v>0</v>
      </c>
      <c r="BH114" s="88">
        <f>IF($U$114="sníž. přenesená",$N$114,0)</f>
        <v>0</v>
      </c>
      <c r="BI114" s="88">
        <f>IF($U$114="nulová",$N$114,0)</f>
        <v>0</v>
      </c>
      <c r="BJ114" s="7" t="s">
        <v>68</v>
      </c>
      <c r="BK114" s="88">
        <f>ROUND($L$114*$K$114,2)</f>
        <v>0</v>
      </c>
      <c r="BL114" s="7" t="s">
        <v>111</v>
      </c>
    </row>
    <row r="115" spans="2:64" s="176" customFormat="1" ht="75" customHeight="1" x14ac:dyDescent="0.3">
      <c r="B115" s="21"/>
      <c r="C115" s="188">
        <f t="shared" si="0"/>
        <v>5</v>
      </c>
      <c r="D115" s="147"/>
      <c r="E115" s="149"/>
      <c r="F115" s="306" t="s">
        <v>175</v>
      </c>
      <c r="G115" s="304"/>
      <c r="H115" s="304"/>
      <c r="I115" s="304"/>
      <c r="J115" s="122" t="s">
        <v>109</v>
      </c>
      <c r="K115" s="148">
        <v>1</v>
      </c>
      <c r="L115" s="315">
        <v>0</v>
      </c>
      <c r="M115" s="316"/>
      <c r="N115" s="334">
        <f t="shared" si="1"/>
        <v>0</v>
      </c>
      <c r="O115" s="335"/>
      <c r="P115" s="335"/>
      <c r="Q115" s="336"/>
      <c r="R115" s="22"/>
      <c r="T115" s="124"/>
      <c r="U115" s="28"/>
      <c r="V115" s="125"/>
      <c r="W115" s="125"/>
      <c r="X115" s="125"/>
      <c r="Y115" s="125"/>
      <c r="Z115" s="125"/>
      <c r="AA115" s="126"/>
      <c r="BE115" s="88"/>
      <c r="BF115" s="88"/>
      <c r="BG115" s="88"/>
      <c r="BH115" s="88"/>
      <c r="BI115" s="88"/>
      <c r="BK115" s="88"/>
    </row>
    <row r="116" spans="2:64" s="7" customFormat="1" ht="19.899999999999999" customHeight="1" x14ac:dyDescent="0.3">
      <c r="B116" s="21"/>
      <c r="C116" s="188">
        <f t="shared" si="0"/>
        <v>6</v>
      </c>
      <c r="D116" s="121"/>
      <c r="E116" s="128"/>
      <c r="F116" s="362" t="s">
        <v>242</v>
      </c>
      <c r="G116" s="304"/>
      <c r="H116" s="304"/>
      <c r="I116" s="304"/>
      <c r="J116" s="122" t="s">
        <v>109</v>
      </c>
      <c r="K116" s="123">
        <v>1</v>
      </c>
      <c r="L116" s="315">
        <v>0</v>
      </c>
      <c r="M116" s="316"/>
      <c r="N116" s="334">
        <f t="shared" si="1"/>
        <v>0</v>
      </c>
      <c r="O116" s="335"/>
      <c r="P116" s="335"/>
      <c r="Q116" s="336"/>
      <c r="R116" s="22"/>
      <c r="T116" s="124"/>
      <c r="U116" s="28" t="s">
        <v>28</v>
      </c>
      <c r="V116" s="125">
        <v>0</v>
      </c>
      <c r="W116" s="125">
        <f>$V$116*$K$116</f>
        <v>0</v>
      </c>
      <c r="X116" s="125">
        <v>0</v>
      </c>
      <c r="Y116" s="125">
        <f>$X$116*$K$116</f>
        <v>0</v>
      </c>
      <c r="Z116" s="125">
        <v>0</v>
      </c>
      <c r="AA116" s="126">
        <f>$Z$116*$K$116</f>
        <v>0</v>
      </c>
      <c r="AR116" s="7" t="s">
        <v>111</v>
      </c>
      <c r="AT116" s="7" t="s">
        <v>106</v>
      </c>
      <c r="AU116" s="7" t="s">
        <v>70</v>
      </c>
      <c r="AY116" s="7" t="s">
        <v>105</v>
      </c>
      <c r="BE116" s="88">
        <f>IF($U$116="základní",$N$116,0)</f>
        <v>0</v>
      </c>
      <c r="BF116" s="88">
        <f>IF($U$116="snížená",$N$116,0)</f>
        <v>0</v>
      </c>
      <c r="BG116" s="88">
        <f>IF($U$116="zákl. přenesená",$N$116,0)</f>
        <v>0</v>
      </c>
      <c r="BH116" s="88">
        <f>IF($U$116="sníž. přenesená",$N$116,0)</f>
        <v>0</v>
      </c>
      <c r="BI116" s="88">
        <f>IF($U$116="nulová",$N$116,0)</f>
        <v>0</v>
      </c>
      <c r="BJ116" s="7" t="s">
        <v>68</v>
      </c>
      <c r="BK116" s="88">
        <f>ROUND($L$116*$K$116,2)</f>
        <v>0</v>
      </c>
      <c r="BL116" s="7" t="s">
        <v>111</v>
      </c>
    </row>
    <row r="117" spans="2:64" s="7" customFormat="1" ht="20.100000000000001" customHeight="1" x14ac:dyDescent="0.3">
      <c r="B117" s="21"/>
      <c r="C117" s="188">
        <f t="shared" si="0"/>
        <v>7</v>
      </c>
      <c r="D117" s="121"/>
      <c r="E117" s="128"/>
      <c r="F117" s="362" t="s">
        <v>176</v>
      </c>
      <c r="G117" s="304"/>
      <c r="H117" s="304"/>
      <c r="I117" s="304"/>
      <c r="J117" s="122" t="s">
        <v>109</v>
      </c>
      <c r="K117" s="123">
        <v>1</v>
      </c>
      <c r="L117" s="315">
        <v>0</v>
      </c>
      <c r="M117" s="316"/>
      <c r="N117" s="334">
        <f t="shared" si="1"/>
        <v>0</v>
      </c>
      <c r="O117" s="335"/>
      <c r="P117" s="335"/>
      <c r="Q117" s="336"/>
      <c r="R117" s="22"/>
      <c r="T117" s="124"/>
      <c r="U117" s="28" t="s">
        <v>28</v>
      </c>
      <c r="V117" s="125">
        <v>0</v>
      </c>
      <c r="W117" s="125">
        <f>$V$117*$K$117</f>
        <v>0</v>
      </c>
      <c r="X117" s="125">
        <v>0</v>
      </c>
      <c r="Y117" s="125">
        <f>$X$117*$K$117</f>
        <v>0</v>
      </c>
      <c r="Z117" s="125">
        <v>0</v>
      </c>
      <c r="AA117" s="126">
        <f>$Z$117*$K$117</f>
        <v>0</v>
      </c>
      <c r="AR117" s="7" t="s">
        <v>111</v>
      </c>
      <c r="AT117" s="7" t="s">
        <v>106</v>
      </c>
      <c r="AU117" s="7" t="s">
        <v>70</v>
      </c>
      <c r="AY117" s="7" t="s">
        <v>105</v>
      </c>
      <c r="BE117" s="88">
        <f>IF($U$117="základní",$N$117,0)</f>
        <v>0</v>
      </c>
      <c r="BF117" s="88">
        <f>IF($U$117="snížená",$N$117,0)</f>
        <v>0</v>
      </c>
      <c r="BG117" s="88">
        <f>IF($U$117="zákl. přenesená",$N$117,0)</f>
        <v>0</v>
      </c>
      <c r="BH117" s="88">
        <f>IF($U$117="sníž. přenesená",$N$117,0)</f>
        <v>0</v>
      </c>
      <c r="BI117" s="88">
        <f>IF($U$117="nulová",$N$117,0)</f>
        <v>0</v>
      </c>
      <c r="BJ117" s="7" t="s">
        <v>68</v>
      </c>
      <c r="BK117" s="88">
        <f>ROUND($L$117*$K$117,2)</f>
        <v>0</v>
      </c>
      <c r="BL117" s="7" t="s">
        <v>111</v>
      </c>
    </row>
    <row r="118" spans="2:64" s="7" customFormat="1" ht="30" customHeight="1" x14ac:dyDescent="0.3">
      <c r="B118" s="21"/>
      <c r="C118" s="188">
        <f t="shared" si="0"/>
        <v>8</v>
      </c>
      <c r="D118" s="121"/>
      <c r="E118" s="128"/>
      <c r="F118" s="362" t="s">
        <v>177</v>
      </c>
      <c r="G118" s="304"/>
      <c r="H118" s="304"/>
      <c r="I118" s="304"/>
      <c r="J118" s="122" t="s">
        <v>109</v>
      </c>
      <c r="K118" s="123">
        <v>1</v>
      </c>
      <c r="L118" s="315">
        <v>0</v>
      </c>
      <c r="M118" s="316"/>
      <c r="N118" s="334">
        <f t="shared" si="1"/>
        <v>0</v>
      </c>
      <c r="O118" s="335"/>
      <c r="P118" s="335"/>
      <c r="Q118" s="336"/>
      <c r="R118" s="22"/>
      <c r="T118" s="124"/>
      <c r="U118" s="28" t="s">
        <v>28</v>
      </c>
      <c r="V118" s="125">
        <v>0</v>
      </c>
      <c r="W118" s="125">
        <f>$V$118*$K$118</f>
        <v>0</v>
      </c>
      <c r="X118" s="125">
        <v>0</v>
      </c>
      <c r="Y118" s="125">
        <f>$X$118*$K$118</f>
        <v>0</v>
      </c>
      <c r="Z118" s="125">
        <v>0</v>
      </c>
      <c r="AA118" s="126">
        <f>$Z$118*$K$118</f>
        <v>0</v>
      </c>
      <c r="AR118" s="7" t="s">
        <v>111</v>
      </c>
      <c r="AT118" s="7" t="s">
        <v>106</v>
      </c>
      <c r="AU118" s="7" t="s">
        <v>70</v>
      </c>
      <c r="AY118" s="7" t="s">
        <v>105</v>
      </c>
      <c r="BE118" s="88">
        <f>IF($U$118="základní",$N$118,0)</f>
        <v>0</v>
      </c>
      <c r="BF118" s="88">
        <f>IF($U$118="snížená",$N$118,0)</f>
        <v>0</v>
      </c>
      <c r="BG118" s="88">
        <f>IF($U$118="zákl. přenesená",$N$118,0)</f>
        <v>0</v>
      </c>
      <c r="BH118" s="88">
        <f>IF($U$118="sníž. přenesená",$N$118,0)</f>
        <v>0</v>
      </c>
      <c r="BI118" s="88">
        <f>IF($U$118="nulová",$N$118,0)</f>
        <v>0</v>
      </c>
      <c r="BJ118" s="7" t="s">
        <v>68</v>
      </c>
      <c r="BK118" s="88">
        <f>ROUND($L$118*$K$118,2)</f>
        <v>0</v>
      </c>
      <c r="BL118" s="7" t="s">
        <v>111</v>
      </c>
    </row>
    <row r="119" spans="2:64" s="172" customFormat="1" ht="67.5" customHeight="1" x14ac:dyDescent="0.3">
      <c r="B119" s="21"/>
      <c r="C119" s="188">
        <f t="shared" si="0"/>
        <v>9</v>
      </c>
      <c r="D119" s="147"/>
      <c r="E119" s="149"/>
      <c r="F119" s="362" t="s">
        <v>425</v>
      </c>
      <c r="G119" s="304"/>
      <c r="H119" s="304"/>
      <c r="I119" s="304"/>
      <c r="J119" s="122" t="s">
        <v>109</v>
      </c>
      <c r="K119" s="148">
        <v>1</v>
      </c>
      <c r="L119" s="338">
        <v>0</v>
      </c>
      <c r="M119" s="316"/>
      <c r="N119" s="334">
        <f t="shared" si="1"/>
        <v>0</v>
      </c>
      <c r="O119" s="335"/>
      <c r="P119" s="335"/>
      <c r="Q119" s="336"/>
      <c r="R119" s="22"/>
      <c r="T119" s="124"/>
      <c r="U119" s="28"/>
      <c r="V119" s="125"/>
      <c r="W119" s="125"/>
      <c r="X119" s="125"/>
      <c r="Y119" s="125"/>
      <c r="Z119" s="125"/>
      <c r="AA119" s="126"/>
      <c r="BE119" s="88"/>
      <c r="BF119" s="88"/>
      <c r="BG119" s="88"/>
      <c r="BH119" s="88"/>
      <c r="BI119" s="88"/>
      <c r="BK119" s="88"/>
    </row>
    <row r="120" spans="2:64" s="172" customFormat="1" ht="114.95" customHeight="1" x14ac:dyDescent="0.3">
      <c r="B120" s="21"/>
      <c r="C120" s="188">
        <f t="shared" si="0"/>
        <v>10</v>
      </c>
      <c r="D120" s="147"/>
      <c r="E120" s="149"/>
      <c r="F120" s="362" t="s">
        <v>424</v>
      </c>
      <c r="G120" s="304"/>
      <c r="H120" s="304"/>
      <c r="I120" s="304"/>
      <c r="J120" s="122" t="s">
        <v>109</v>
      </c>
      <c r="K120" s="148">
        <v>1</v>
      </c>
      <c r="L120" s="315">
        <v>0</v>
      </c>
      <c r="M120" s="316"/>
      <c r="N120" s="334">
        <f t="shared" si="1"/>
        <v>0</v>
      </c>
      <c r="O120" s="335"/>
      <c r="P120" s="335"/>
      <c r="Q120" s="336"/>
      <c r="R120" s="22"/>
      <c r="T120" s="124"/>
      <c r="U120" s="28"/>
      <c r="V120" s="125"/>
      <c r="W120" s="125"/>
      <c r="X120" s="125"/>
      <c r="Y120" s="125"/>
      <c r="Z120" s="125"/>
      <c r="AA120" s="126"/>
      <c r="BE120" s="88"/>
      <c r="BF120" s="88"/>
      <c r="BG120" s="88"/>
      <c r="BH120" s="88"/>
      <c r="BI120" s="88"/>
      <c r="BK120" s="88"/>
    </row>
    <row r="121" spans="2:64" s="172" customFormat="1" ht="43.5" customHeight="1" x14ac:dyDescent="0.3">
      <c r="B121" s="21"/>
      <c r="C121" s="188">
        <f t="shared" si="0"/>
        <v>11</v>
      </c>
      <c r="D121" s="147"/>
      <c r="E121" s="149"/>
      <c r="F121" s="362" t="s">
        <v>426</v>
      </c>
      <c r="G121" s="304"/>
      <c r="H121" s="304"/>
      <c r="I121" s="304"/>
      <c r="J121" s="122" t="s">
        <v>109</v>
      </c>
      <c r="K121" s="148">
        <v>1</v>
      </c>
      <c r="L121" s="315">
        <v>0</v>
      </c>
      <c r="M121" s="316"/>
      <c r="N121" s="334">
        <f t="shared" si="1"/>
        <v>0</v>
      </c>
      <c r="O121" s="335"/>
      <c r="P121" s="335"/>
      <c r="Q121" s="336"/>
      <c r="R121" s="22"/>
      <c r="T121" s="124"/>
      <c r="U121" s="28"/>
      <c r="V121" s="125"/>
      <c r="W121" s="125"/>
      <c r="X121" s="125"/>
      <c r="Y121" s="125"/>
      <c r="Z121" s="125"/>
      <c r="AA121" s="126"/>
      <c r="BE121" s="88"/>
      <c r="BF121" s="88"/>
      <c r="BG121" s="88"/>
      <c r="BH121" s="88"/>
      <c r="BI121" s="88"/>
      <c r="BK121" s="88"/>
    </row>
    <row r="122" spans="2:64" s="172" customFormat="1" ht="140.25" customHeight="1" x14ac:dyDescent="0.3">
      <c r="B122" s="21"/>
      <c r="C122" s="188">
        <f t="shared" si="0"/>
        <v>12</v>
      </c>
      <c r="D122" s="147"/>
      <c r="E122" s="149"/>
      <c r="F122" s="362" t="s">
        <v>427</v>
      </c>
      <c r="G122" s="304"/>
      <c r="H122" s="304"/>
      <c r="I122" s="304"/>
      <c r="J122" s="122" t="s">
        <v>109</v>
      </c>
      <c r="K122" s="148">
        <v>1</v>
      </c>
      <c r="L122" s="315">
        <v>0</v>
      </c>
      <c r="M122" s="316"/>
      <c r="N122" s="334">
        <f t="shared" si="1"/>
        <v>0</v>
      </c>
      <c r="O122" s="335"/>
      <c r="P122" s="335"/>
      <c r="Q122" s="336"/>
      <c r="R122" s="22"/>
      <c r="T122" s="124"/>
      <c r="U122" s="28"/>
      <c r="V122" s="125"/>
      <c r="W122" s="125"/>
      <c r="X122" s="125"/>
      <c r="Y122" s="125"/>
      <c r="Z122" s="125"/>
      <c r="AA122" s="126"/>
      <c r="BE122" s="88"/>
      <c r="BF122" s="88"/>
      <c r="BG122" s="88"/>
      <c r="BH122" s="88"/>
      <c r="BI122" s="88"/>
      <c r="BK122" s="88"/>
    </row>
    <row r="123" spans="2:64" s="172" customFormat="1" ht="20.100000000000001" customHeight="1" x14ac:dyDescent="0.3">
      <c r="B123" s="21"/>
      <c r="C123" s="188">
        <f t="shared" si="0"/>
        <v>13</v>
      </c>
      <c r="D123" s="147"/>
      <c r="E123" s="149"/>
      <c r="F123" s="362" t="s">
        <v>235</v>
      </c>
      <c r="G123" s="304"/>
      <c r="H123" s="304"/>
      <c r="I123" s="304"/>
      <c r="J123" s="122" t="s">
        <v>109</v>
      </c>
      <c r="K123" s="148">
        <v>1</v>
      </c>
      <c r="L123" s="315">
        <v>0</v>
      </c>
      <c r="M123" s="316"/>
      <c r="N123" s="334">
        <f t="shared" si="1"/>
        <v>0</v>
      </c>
      <c r="O123" s="335"/>
      <c r="P123" s="335"/>
      <c r="Q123" s="336"/>
      <c r="R123" s="22"/>
      <c r="T123" s="124"/>
      <c r="U123" s="28"/>
      <c r="V123" s="125"/>
      <c r="W123" s="125"/>
      <c r="X123" s="125"/>
      <c r="Y123" s="125"/>
      <c r="Z123" s="125"/>
      <c r="AA123" s="126"/>
      <c r="BE123" s="88"/>
      <c r="BF123" s="88"/>
      <c r="BG123" s="88"/>
      <c r="BH123" s="88"/>
      <c r="BI123" s="88"/>
      <c r="BK123" s="88"/>
    </row>
    <row r="124" spans="2:64" s="7" customFormat="1" ht="20.100000000000001" customHeight="1" x14ac:dyDescent="0.3">
      <c r="B124" s="21"/>
      <c r="C124" s="147">
        <f>C123+1</f>
        <v>14</v>
      </c>
      <c r="D124" s="121"/>
      <c r="E124" s="128"/>
      <c r="F124" s="363" t="s">
        <v>178</v>
      </c>
      <c r="G124" s="366"/>
      <c r="H124" s="366"/>
      <c r="I124" s="367"/>
      <c r="J124" s="122" t="s">
        <v>109</v>
      </c>
      <c r="K124" s="123">
        <v>1</v>
      </c>
      <c r="L124" s="315">
        <v>0</v>
      </c>
      <c r="M124" s="316"/>
      <c r="N124" s="334">
        <f t="shared" si="1"/>
        <v>0</v>
      </c>
      <c r="O124" s="335"/>
      <c r="P124" s="335"/>
      <c r="Q124" s="336"/>
      <c r="R124" s="22"/>
      <c r="T124" s="124"/>
      <c r="U124" s="28" t="s">
        <v>28</v>
      </c>
      <c r="V124" s="125">
        <v>0</v>
      </c>
      <c r="W124" s="125">
        <f>$V$124*$K$124</f>
        <v>0</v>
      </c>
      <c r="X124" s="125">
        <v>0</v>
      </c>
      <c r="Y124" s="125">
        <f>$X$124*$K$124</f>
        <v>0</v>
      </c>
      <c r="Z124" s="125">
        <v>0</v>
      </c>
      <c r="AA124" s="126">
        <f>$Z$124*$K$124</f>
        <v>0</v>
      </c>
      <c r="AR124" s="7" t="s">
        <v>111</v>
      </c>
      <c r="AT124" s="7" t="s">
        <v>106</v>
      </c>
      <c r="AU124" s="7" t="s">
        <v>70</v>
      </c>
      <c r="AY124" s="7" t="s">
        <v>105</v>
      </c>
      <c r="BE124" s="88">
        <f>IF($U$124="základní",$N$124,0)</f>
        <v>0</v>
      </c>
      <c r="BF124" s="88">
        <f>IF($U$124="snížená",$N$124,0)</f>
        <v>0</v>
      </c>
      <c r="BG124" s="88">
        <f>IF($U$124="zákl. přenesená",$N$124,0)</f>
        <v>0</v>
      </c>
      <c r="BH124" s="88">
        <f>IF($U$124="sníž. přenesená",$N$124,0)</f>
        <v>0</v>
      </c>
      <c r="BI124" s="88">
        <f>IF($U$124="nulová",$N$124,0)</f>
        <v>0</v>
      </c>
      <c r="BJ124" s="7" t="s">
        <v>68</v>
      </c>
      <c r="BK124" s="88">
        <f>ROUND($L$124*$K$124,2)</f>
        <v>0</v>
      </c>
      <c r="BL124" s="7" t="s">
        <v>111</v>
      </c>
    </row>
    <row r="125" spans="2:64" s="171" customFormat="1" ht="45" customHeight="1" x14ac:dyDescent="0.3">
      <c r="B125" s="21"/>
      <c r="C125" s="188">
        <f t="shared" ref="C125:C128" si="2">C124+1</f>
        <v>15</v>
      </c>
      <c r="D125" s="147"/>
      <c r="E125" s="149"/>
      <c r="F125" s="363" t="s">
        <v>236</v>
      </c>
      <c r="G125" s="366"/>
      <c r="H125" s="366"/>
      <c r="I125" s="367"/>
      <c r="J125" s="122" t="s">
        <v>109</v>
      </c>
      <c r="K125" s="148">
        <v>1</v>
      </c>
      <c r="L125" s="315">
        <v>0</v>
      </c>
      <c r="M125" s="316"/>
      <c r="N125" s="334">
        <f t="shared" si="1"/>
        <v>0</v>
      </c>
      <c r="O125" s="335"/>
      <c r="P125" s="335"/>
      <c r="Q125" s="336"/>
      <c r="R125" s="22"/>
      <c r="T125" s="124"/>
      <c r="U125" s="28"/>
      <c r="V125" s="125"/>
      <c r="W125" s="125"/>
      <c r="X125" s="125"/>
      <c r="Y125" s="125"/>
      <c r="Z125" s="125"/>
      <c r="AA125" s="126"/>
      <c r="BE125" s="88"/>
      <c r="BF125" s="88"/>
      <c r="BG125" s="88"/>
      <c r="BH125" s="88"/>
      <c r="BI125" s="88"/>
      <c r="BK125" s="88"/>
    </row>
    <row r="126" spans="2:64" s="7" customFormat="1" ht="20.100000000000001" customHeight="1" x14ac:dyDescent="0.3">
      <c r="B126" s="21"/>
      <c r="C126" s="188">
        <f t="shared" si="2"/>
        <v>16</v>
      </c>
      <c r="D126" s="147"/>
      <c r="E126" s="149"/>
      <c r="F126" s="363" t="s">
        <v>179</v>
      </c>
      <c r="G126" s="364"/>
      <c r="H126" s="364"/>
      <c r="I126" s="365"/>
      <c r="J126" s="122" t="s">
        <v>109</v>
      </c>
      <c r="K126" s="148">
        <v>1</v>
      </c>
      <c r="L126" s="315">
        <v>0</v>
      </c>
      <c r="M126" s="316"/>
      <c r="N126" s="334">
        <f t="shared" si="1"/>
        <v>0</v>
      </c>
      <c r="O126" s="335"/>
      <c r="P126" s="335"/>
      <c r="Q126" s="336"/>
      <c r="R126" s="22"/>
      <c r="T126" s="124"/>
      <c r="U126" s="28" t="s">
        <v>28</v>
      </c>
      <c r="V126" s="125">
        <v>0</v>
      </c>
      <c r="W126" s="125">
        <f>$V$126*$K$126</f>
        <v>0</v>
      </c>
      <c r="X126" s="125">
        <v>0</v>
      </c>
      <c r="Y126" s="125">
        <f>$X$126*$K$126</f>
        <v>0</v>
      </c>
      <c r="Z126" s="125">
        <v>0</v>
      </c>
      <c r="AA126" s="126">
        <f>$Z$126*$K$126</f>
        <v>0</v>
      </c>
      <c r="AR126" s="7" t="s">
        <v>111</v>
      </c>
      <c r="AT126" s="7" t="s">
        <v>106</v>
      </c>
      <c r="AU126" s="7" t="s">
        <v>70</v>
      </c>
      <c r="AY126" s="7" t="s">
        <v>105</v>
      </c>
      <c r="BE126" s="88">
        <f>IF($U$126="základní",$N$126,0)</f>
        <v>0</v>
      </c>
      <c r="BF126" s="88">
        <f>IF($U$126="snížená",$N$126,0)</f>
        <v>0</v>
      </c>
      <c r="BG126" s="88">
        <f>IF($U$126="zákl. přenesená",$N$126,0)</f>
        <v>0</v>
      </c>
      <c r="BH126" s="88">
        <f>IF($U$126="sníž. přenesená",$N$126,0)</f>
        <v>0</v>
      </c>
      <c r="BI126" s="88">
        <f>IF($U$126="nulová",$N$126,0)</f>
        <v>0</v>
      </c>
      <c r="BJ126" s="7" t="s">
        <v>68</v>
      </c>
      <c r="BK126" s="88">
        <f>ROUND($L$126*$K$126,2)</f>
        <v>0</v>
      </c>
      <c r="BL126" s="7" t="s">
        <v>111</v>
      </c>
    </row>
    <row r="127" spans="2:64" s="172" customFormat="1" ht="30" customHeight="1" x14ac:dyDescent="0.3">
      <c r="B127" s="21"/>
      <c r="C127" s="188">
        <f t="shared" si="2"/>
        <v>17</v>
      </c>
      <c r="D127" s="139"/>
      <c r="E127" s="149"/>
      <c r="F127" s="363" t="s">
        <v>240</v>
      </c>
      <c r="G127" s="364"/>
      <c r="H127" s="364"/>
      <c r="I127" s="365"/>
      <c r="J127" s="150" t="s">
        <v>109</v>
      </c>
      <c r="K127" s="148">
        <v>1</v>
      </c>
      <c r="L127" s="308">
        <v>0</v>
      </c>
      <c r="M127" s="309"/>
      <c r="N127" s="334">
        <f t="shared" si="1"/>
        <v>0</v>
      </c>
      <c r="O127" s="335"/>
      <c r="P127" s="335"/>
      <c r="Q127" s="336"/>
      <c r="R127" s="22"/>
      <c r="T127" s="173"/>
      <c r="U127" s="28"/>
      <c r="V127" s="125"/>
      <c r="W127" s="125"/>
      <c r="X127" s="125"/>
      <c r="Y127" s="125"/>
      <c r="Z127" s="125"/>
      <c r="AA127" s="174"/>
      <c r="BE127" s="88"/>
      <c r="BF127" s="88"/>
      <c r="BG127" s="88"/>
      <c r="BH127" s="88"/>
      <c r="BI127" s="88"/>
      <c r="BK127" s="88"/>
    </row>
    <row r="128" spans="2:64" s="172" customFormat="1" ht="30" customHeight="1" x14ac:dyDescent="0.3">
      <c r="B128" s="21"/>
      <c r="C128" s="188">
        <f t="shared" si="2"/>
        <v>18</v>
      </c>
      <c r="D128" s="139"/>
      <c r="E128" s="149"/>
      <c r="F128" s="306" t="s">
        <v>238</v>
      </c>
      <c r="G128" s="304"/>
      <c r="H128" s="304"/>
      <c r="I128" s="304"/>
      <c r="J128" s="150" t="s">
        <v>109</v>
      </c>
      <c r="K128" s="148">
        <v>1</v>
      </c>
      <c r="L128" s="308">
        <v>0</v>
      </c>
      <c r="M128" s="309"/>
      <c r="N128" s="334">
        <f t="shared" si="1"/>
        <v>0</v>
      </c>
      <c r="O128" s="335"/>
      <c r="P128" s="335"/>
      <c r="Q128" s="336"/>
      <c r="R128" s="22"/>
      <c r="T128" s="173"/>
      <c r="U128" s="28"/>
      <c r="V128" s="125"/>
      <c r="W128" s="125"/>
      <c r="X128" s="125"/>
      <c r="Y128" s="125"/>
      <c r="Z128" s="125"/>
      <c r="AA128" s="174"/>
      <c r="BE128" s="88"/>
      <c r="BF128" s="88"/>
      <c r="BG128" s="88"/>
      <c r="BH128" s="88"/>
      <c r="BI128" s="88"/>
      <c r="BK128" s="88"/>
    </row>
    <row r="129" spans="2:63" s="7" customFormat="1" ht="24.95" customHeight="1" x14ac:dyDescent="0.35">
      <c r="B129" s="21"/>
      <c r="C129" s="112"/>
      <c r="D129" s="113" t="s">
        <v>180</v>
      </c>
      <c r="E129" s="113"/>
      <c r="F129" s="113"/>
      <c r="G129" s="113"/>
      <c r="H129" s="113"/>
      <c r="I129" s="113"/>
      <c r="J129" s="113"/>
      <c r="K129" s="113"/>
      <c r="L129" s="113"/>
      <c r="M129" s="113"/>
      <c r="N129" s="305">
        <f>N130</f>
        <v>0</v>
      </c>
      <c r="O129" s="302"/>
      <c r="P129" s="302"/>
      <c r="Q129" s="302"/>
      <c r="R129" s="22"/>
      <c r="T129" s="135"/>
      <c r="U129" s="28"/>
      <c r="V129" s="125"/>
      <c r="W129" s="125"/>
      <c r="X129" s="125"/>
      <c r="Y129" s="125"/>
      <c r="Z129" s="125"/>
      <c r="AA129" s="125"/>
      <c r="BE129" s="88"/>
      <c r="BF129" s="88"/>
      <c r="BG129" s="88"/>
      <c r="BH129" s="88"/>
      <c r="BI129" s="88"/>
      <c r="BK129" s="88"/>
    </row>
    <row r="130" spans="2:63" s="7" customFormat="1" ht="20.100000000000001" customHeight="1" x14ac:dyDescent="0.3">
      <c r="B130" s="21"/>
      <c r="C130" s="112"/>
      <c r="D130" s="120" t="s">
        <v>229</v>
      </c>
      <c r="E130" s="120"/>
      <c r="F130" s="120"/>
      <c r="G130" s="120"/>
      <c r="H130" s="120"/>
      <c r="I130" s="120"/>
      <c r="J130" s="120"/>
      <c r="K130" s="120"/>
      <c r="L130" s="120"/>
      <c r="M130" s="120"/>
      <c r="N130" s="301">
        <f>SUM(N131:Q133)</f>
        <v>0</v>
      </c>
      <c r="O130" s="302"/>
      <c r="P130" s="302"/>
      <c r="Q130" s="302"/>
      <c r="R130" s="22"/>
      <c r="T130" s="135"/>
      <c r="U130" s="28"/>
      <c r="V130" s="125"/>
      <c r="W130" s="125"/>
      <c r="X130" s="125"/>
      <c r="Y130" s="125"/>
      <c r="Z130" s="125"/>
      <c r="AA130" s="125"/>
      <c r="BE130" s="88"/>
      <c r="BF130" s="88"/>
      <c r="BG130" s="88"/>
      <c r="BH130" s="88"/>
      <c r="BI130" s="88"/>
      <c r="BK130" s="88"/>
    </row>
    <row r="131" spans="2:63" s="171" customFormat="1" ht="42" customHeight="1" x14ac:dyDescent="0.3">
      <c r="B131" s="21"/>
      <c r="C131" s="147">
        <f>C128+1</f>
        <v>19</v>
      </c>
      <c r="D131" s="139"/>
      <c r="E131" s="149"/>
      <c r="F131" s="306" t="s">
        <v>429</v>
      </c>
      <c r="G131" s="304"/>
      <c r="H131" s="304"/>
      <c r="I131" s="304"/>
      <c r="J131" s="150" t="s">
        <v>109</v>
      </c>
      <c r="K131" s="148">
        <v>1</v>
      </c>
      <c r="L131" s="315">
        <v>0</v>
      </c>
      <c r="M131" s="316"/>
      <c r="N131" s="334">
        <f>ROUND(K131*L131,2)</f>
        <v>0</v>
      </c>
      <c r="O131" s="335"/>
      <c r="P131" s="335"/>
      <c r="Q131" s="336"/>
      <c r="R131" s="22"/>
      <c r="T131" s="135"/>
      <c r="U131" s="28"/>
      <c r="V131" s="125"/>
      <c r="W131" s="125"/>
      <c r="X131" s="125"/>
      <c r="Y131" s="125"/>
      <c r="Z131" s="125"/>
      <c r="AA131" s="125"/>
      <c r="BE131" s="88"/>
      <c r="BF131" s="88"/>
      <c r="BG131" s="88"/>
      <c r="BH131" s="88"/>
      <c r="BI131" s="88"/>
      <c r="BK131" s="88"/>
    </row>
    <row r="132" spans="2:63" s="7" customFormat="1" ht="42.75" customHeight="1" x14ac:dyDescent="0.3">
      <c r="B132" s="21"/>
      <c r="C132" s="147">
        <f>C131+1</f>
        <v>20</v>
      </c>
      <c r="D132" s="134"/>
      <c r="E132" s="128"/>
      <c r="F132" s="306" t="s">
        <v>428</v>
      </c>
      <c r="G132" s="304"/>
      <c r="H132" s="304"/>
      <c r="I132" s="304"/>
      <c r="J132" s="129" t="s">
        <v>109</v>
      </c>
      <c r="K132" s="123">
        <v>1</v>
      </c>
      <c r="L132" s="315">
        <v>0</v>
      </c>
      <c r="M132" s="316"/>
      <c r="N132" s="334">
        <f t="shared" ref="N132" si="3">ROUND(K132*L132,2)</f>
        <v>0</v>
      </c>
      <c r="O132" s="335"/>
      <c r="P132" s="335"/>
      <c r="Q132" s="336"/>
      <c r="R132" s="22"/>
      <c r="T132" s="135"/>
      <c r="U132" s="28"/>
      <c r="V132" s="125"/>
      <c r="W132" s="125"/>
      <c r="X132" s="125"/>
      <c r="Y132" s="125"/>
      <c r="Z132" s="125"/>
      <c r="AA132" s="125"/>
      <c r="BE132" s="88"/>
      <c r="BF132" s="88"/>
      <c r="BG132" s="88"/>
      <c r="BH132" s="88"/>
      <c r="BI132" s="88"/>
      <c r="BK132" s="88"/>
    </row>
    <row r="133" spans="2:63" s="255" customFormat="1" ht="30" customHeight="1" x14ac:dyDescent="0.3">
      <c r="B133" s="184"/>
      <c r="C133" s="188">
        <f>C132+1</f>
        <v>21</v>
      </c>
      <c r="D133" s="193"/>
      <c r="E133" s="191"/>
      <c r="F133" s="306" t="s">
        <v>452</v>
      </c>
      <c r="G133" s="304"/>
      <c r="H133" s="304"/>
      <c r="I133" s="304"/>
      <c r="J133" s="192" t="s">
        <v>109</v>
      </c>
      <c r="K133" s="189">
        <v>1</v>
      </c>
      <c r="L133" s="315">
        <v>0</v>
      </c>
      <c r="M133" s="316"/>
      <c r="N133" s="334">
        <f t="shared" ref="N133" si="4">ROUND(K133*L133,2)</f>
        <v>0</v>
      </c>
      <c r="O133" s="335"/>
      <c r="P133" s="335"/>
      <c r="Q133" s="336"/>
      <c r="R133" s="185"/>
      <c r="T133" s="135"/>
      <c r="U133" s="186"/>
      <c r="V133" s="190"/>
      <c r="W133" s="190"/>
      <c r="X133" s="190"/>
      <c r="Y133" s="190"/>
      <c r="Z133" s="190"/>
      <c r="AA133" s="190"/>
      <c r="BE133" s="187"/>
      <c r="BF133" s="187"/>
      <c r="BG133" s="187"/>
      <c r="BH133" s="187"/>
      <c r="BI133" s="187"/>
      <c r="BK133" s="187"/>
    </row>
    <row r="134" spans="2:63" s="7" customFormat="1" ht="7.5" customHeight="1" x14ac:dyDescent="0.3">
      <c r="B134" s="43"/>
      <c r="C134" s="44"/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44"/>
      <c r="P134" s="44"/>
      <c r="Q134" s="44"/>
      <c r="R134" s="45"/>
    </row>
  </sheetData>
  <sheetProtection algorithmName="SHA-512" hashValue="0UZerVTXErnM/EJ2q24WdZmFRdhNaKOHjq0qCk+ZhIqjTQl8vviqmGPiGhepfVCt5bgGo8zllqKcxQ5gqWpE2Q==" saltValue="T9AWg1pFiJb8p9BSHy/KWQ==" spinCount="100000" sheet="1" selectLockedCells="1"/>
  <mergeCells count="122">
    <mergeCell ref="F126:I126"/>
    <mergeCell ref="F124:I124"/>
    <mergeCell ref="F127:I127"/>
    <mergeCell ref="F128:I128"/>
    <mergeCell ref="N121:Q121"/>
    <mergeCell ref="F122:I122"/>
    <mergeCell ref="N126:Q126"/>
    <mergeCell ref="F132:I132"/>
    <mergeCell ref="N129:Q129"/>
    <mergeCell ref="N130:Q130"/>
    <mergeCell ref="N132:Q132"/>
    <mergeCell ref="F131:I131"/>
    <mergeCell ref="N131:Q131"/>
    <mergeCell ref="F125:I125"/>
    <mergeCell ref="L131:M131"/>
    <mergeCell ref="L132:M132"/>
    <mergeCell ref="N127:Q127"/>
    <mergeCell ref="N128:Q128"/>
    <mergeCell ref="N125:Q125"/>
    <mergeCell ref="L126:M126"/>
    <mergeCell ref="L127:M127"/>
    <mergeCell ref="L128:M128"/>
    <mergeCell ref="L125:M125"/>
    <mergeCell ref="L124:M124"/>
    <mergeCell ref="N124:Q124"/>
    <mergeCell ref="F115:I115"/>
    <mergeCell ref="F123:I123"/>
    <mergeCell ref="F116:I116"/>
    <mergeCell ref="F120:I120"/>
    <mergeCell ref="F119:I119"/>
    <mergeCell ref="N119:Q119"/>
    <mergeCell ref="F121:I121"/>
    <mergeCell ref="M104:Q104"/>
    <mergeCell ref="F114:I114"/>
    <mergeCell ref="N114:Q114"/>
    <mergeCell ref="F117:I117"/>
    <mergeCell ref="F118:I118"/>
    <mergeCell ref="N118:Q118"/>
    <mergeCell ref="N111:Q111"/>
    <mergeCell ref="N108:Q108"/>
    <mergeCell ref="N109:Q109"/>
    <mergeCell ref="F111:I111"/>
    <mergeCell ref="N110:Q110"/>
    <mergeCell ref="N113:Q113"/>
    <mergeCell ref="F113:I113"/>
    <mergeCell ref="F112:I112"/>
    <mergeCell ref="N112:Q112"/>
    <mergeCell ref="N117:Q117"/>
    <mergeCell ref="S2:AC2"/>
    <mergeCell ref="F9:L9"/>
    <mergeCell ref="F8:L8"/>
    <mergeCell ref="C2:Q2"/>
    <mergeCell ref="C4:Q4"/>
    <mergeCell ref="F6:P6"/>
    <mergeCell ref="F7:P7"/>
    <mergeCell ref="O9:P9"/>
    <mergeCell ref="O11:P11"/>
    <mergeCell ref="M105:Q105"/>
    <mergeCell ref="H29:J29"/>
    <mergeCell ref="F100:P100"/>
    <mergeCell ref="F99:P99"/>
    <mergeCell ref="O15:P15"/>
    <mergeCell ref="O17:P17"/>
    <mergeCell ref="O18:P18"/>
    <mergeCell ref="O20:P20"/>
    <mergeCell ref="O21:P21"/>
    <mergeCell ref="M24:P24"/>
    <mergeCell ref="M26:P26"/>
    <mergeCell ref="H28:J28"/>
    <mergeCell ref="M28:P28"/>
    <mergeCell ref="M29:P29"/>
    <mergeCell ref="F77:P77"/>
    <mergeCell ref="M32:P32"/>
    <mergeCell ref="L34:P34"/>
    <mergeCell ref="L91:Q91"/>
    <mergeCell ref="E15:L15"/>
    <mergeCell ref="C97:Q97"/>
    <mergeCell ref="H1:K1"/>
    <mergeCell ref="F107:I107"/>
    <mergeCell ref="L107:M107"/>
    <mergeCell ref="N107:Q107"/>
    <mergeCell ref="F78:P78"/>
    <mergeCell ref="M80:P80"/>
    <mergeCell ref="M82:Q82"/>
    <mergeCell ref="M83:Q83"/>
    <mergeCell ref="C85:G85"/>
    <mergeCell ref="N85:Q85"/>
    <mergeCell ref="N87:Q87"/>
    <mergeCell ref="N88:Q88"/>
    <mergeCell ref="N89:Q89"/>
    <mergeCell ref="F102:I102"/>
    <mergeCell ref="F80:I80"/>
    <mergeCell ref="M30:P30"/>
    <mergeCell ref="H31:J31"/>
    <mergeCell ref="M31:P31"/>
    <mergeCell ref="H30:J30"/>
    <mergeCell ref="M102:P102"/>
    <mergeCell ref="H32:J32"/>
    <mergeCell ref="F133:I133"/>
    <mergeCell ref="L133:M133"/>
    <mergeCell ref="N133:Q133"/>
    <mergeCell ref="O12:P12"/>
    <mergeCell ref="O14:P14"/>
    <mergeCell ref="N115:Q115"/>
    <mergeCell ref="N122:Q122"/>
    <mergeCell ref="N123:Q123"/>
    <mergeCell ref="N116:Q116"/>
    <mergeCell ref="N120:Q120"/>
    <mergeCell ref="L121:M121"/>
    <mergeCell ref="L119:M119"/>
    <mergeCell ref="L114:M114"/>
    <mergeCell ref="L118:M118"/>
    <mergeCell ref="L111:M111"/>
    <mergeCell ref="L113:M113"/>
    <mergeCell ref="L112:M112"/>
    <mergeCell ref="L117:M117"/>
    <mergeCell ref="L115:M115"/>
    <mergeCell ref="L122:M122"/>
    <mergeCell ref="L123:M123"/>
    <mergeCell ref="L116:M116"/>
    <mergeCell ref="L120:M120"/>
    <mergeCell ref="C75:Q75"/>
  </mergeCells>
  <hyperlinks>
    <hyperlink ref="F1:G1" location="C2" tooltip="Krycí list rozpočtu" display="1) Krycí list rozpočtu" xr:uid="{00000000-0004-0000-0700-000000000000}"/>
    <hyperlink ref="H1:K1" location="'VN + ON'!C93" tooltip="Rekapitulace rozpočtu" display="2) Rekapitulace rozpočtu" xr:uid="{00000000-0004-0000-0700-000001000000}"/>
    <hyperlink ref="L1" location="'VN + ON'!C113" tooltip="Rozpočet" display="3) Rozpočet" xr:uid="{00000000-0004-0000-0700-000002000000}"/>
    <hyperlink ref="S1:T1" location="'Rekapitulace stavby'!C2" tooltip="Rekapitulace stavby" display="Rekapitulace stavby" xr:uid="{00000000-0004-0000-0700-000003000000}"/>
    <hyperlink ref="F1" location="'VN + ON'!C4" tooltip="Krycí list rozpočtu" display="1) Krycí list rozpočtu" xr:uid="{F12F6C72-25C2-44FF-8652-C59A291313AD}"/>
    <hyperlink ref="S1" location="Rekapitulace!C4" tooltip="Rekapitulace stavby" display="Rekapitulace stavby" xr:uid="{61D6622E-DFBA-4702-B408-81267119C91F}"/>
  </hyperlinks>
  <pageMargins left="0.59027779102325439" right="0.59027779102325439" top="0.59027779102325439" bottom="0.59027779102325439" header="0" footer="0"/>
  <pageSetup paperSize="9" fitToHeight="100" orientation="landscape" blackAndWhite="1" r:id="rId1"/>
  <headerFooter alignWithMargins="0"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28</vt:i4>
      </vt:variant>
    </vt:vector>
  </HeadingPairs>
  <TitlesOfParts>
    <vt:vector size="41" baseType="lpstr">
      <vt:lpstr>Rekapitulace</vt:lpstr>
      <vt:lpstr>SO01</vt:lpstr>
      <vt:lpstr>SO02</vt:lpstr>
      <vt:lpstr>SO03</vt:lpstr>
      <vt:lpstr>SO04</vt:lpstr>
      <vt:lpstr>SO05</vt:lpstr>
      <vt:lpstr>SO06</vt:lpstr>
      <vt:lpstr>SO07</vt:lpstr>
      <vt:lpstr>SO08</vt:lpstr>
      <vt:lpstr>SO09</vt:lpstr>
      <vt:lpstr>SO10</vt:lpstr>
      <vt:lpstr>SO11</vt:lpstr>
      <vt:lpstr>VN + ON</vt:lpstr>
      <vt:lpstr>_</vt:lpstr>
      <vt:lpstr>_SO02</vt:lpstr>
      <vt:lpstr>_SO03</vt:lpstr>
      <vt:lpstr>Rekapitulace!Názvy_tisku</vt:lpstr>
      <vt:lpstr>'SO01'!Názvy_tisku</vt:lpstr>
      <vt:lpstr>'SO03'!Názvy_tisku</vt:lpstr>
      <vt:lpstr>'SO04'!Názvy_tisku</vt:lpstr>
      <vt:lpstr>'SO05'!Názvy_tisku</vt:lpstr>
      <vt:lpstr>'SO06'!Názvy_tisku</vt:lpstr>
      <vt:lpstr>'SO07'!Názvy_tisku</vt:lpstr>
      <vt:lpstr>'SO08'!Názvy_tisku</vt:lpstr>
      <vt:lpstr>'SO09'!Názvy_tisku</vt:lpstr>
      <vt:lpstr>'SO10'!Názvy_tisku</vt:lpstr>
      <vt:lpstr>'SO11'!Názvy_tisku</vt:lpstr>
      <vt:lpstr>'VN + ON'!Názvy_tisku</vt:lpstr>
      <vt:lpstr>Rekapitulace!Oblast_tisku</vt:lpstr>
      <vt:lpstr>'SO01'!Oblast_tisku</vt:lpstr>
      <vt:lpstr>'SO02'!Oblast_tisku</vt:lpstr>
      <vt:lpstr>'SO03'!Oblast_tisku</vt:lpstr>
      <vt:lpstr>'SO04'!Oblast_tisku</vt:lpstr>
      <vt:lpstr>'SO05'!Oblast_tisku</vt:lpstr>
      <vt:lpstr>'SO06'!Oblast_tisku</vt:lpstr>
      <vt:lpstr>'SO07'!Oblast_tisku</vt:lpstr>
      <vt:lpstr>'SO08'!Oblast_tisku</vt:lpstr>
      <vt:lpstr>'SO09'!Oblast_tisku</vt:lpstr>
      <vt:lpstr>'SO10'!Oblast_tisku</vt:lpstr>
      <vt:lpstr>'SO11'!Oblast_tisku</vt:lpstr>
      <vt:lpstr>'VN + ON'!Oblast_tisku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Vít Lebeda</dc:creator>
  <cp:lastModifiedBy>David</cp:lastModifiedBy>
  <dcterms:created xsi:type="dcterms:W3CDTF">2019-04-25T07:42:54Z</dcterms:created>
  <dcterms:modified xsi:type="dcterms:W3CDTF">2021-03-04T10:38:42Z</dcterms:modified>
</cp:coreProperties>
</file>