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heckCompatibility="1"/>
  <bookViews>
    <workbookView xWindow="156" yWindow="528" windowWidth="23256" windowHeight="13176" activeTab="2"/>
  </bookViews>
  <sheets>
    <sheet name="tit strana " sheetId="6" r:id="rId1"/>
    <sheet name="Rekapitulace stavby" sheetId="1" r:id="rId2"/>
    <sheet name="1101806_1 - ČEPRO Potěhy ..." sheetId="2" r:id="rId3"/>
  </sheets>
  <externalReferences>
    <externalReference r:id="rId4"/>
  </externalReferences>
  <definedNames>
    <definedName name="_xlnm._FilterDatabase" localSheetId="2" hidden="1">'1101806_1 - ČEPRO Potěhy ...'!$C$88:$K$355</definedName>
    <definedName name="_Order1" hidden="1">0</definedName>
    <definedName name="_Order2" hidden="1">0</definedName>
    <definedName name="DEM" localSheetId="0">#REF!</definedName>
    <definedName name="DEM">#REF!</definedName>
    <definedName name="EUR" localSheetId="0">#REF!</definedName>
    <definedName name="EUR">#REF!</definedName>
    <definedName name="GBP" localSheetId="0">#REF!</definedName>
    <definedName name="GBP">#REF!</definedName>
    <definedName name="JAZYK" localSheetId="0">#REF!</definedName>
    <definedName name="JAZYK">#REF!</definedName>
    <definedName name="Měna" localSheetId="0">#REF!</definedName>
    <definedName name="Měna">#REF!</definedName>
    <definedName name="_xlnm.Print_Titles" localSheetId="2">'1101806_1 - ČEPRO Potěhy ...'!$88:$88</definedName>
    <definedName name="_xlnm.Print_Titles" localSheetId="1">'Rekapitulace stavby'!$49:$49</definedName>
    <definedName name="nic" localSheetId="0">'tit strana '!nic</definedName>
    <definedName name="nic">[1]!nic</definedName>
    <definedName name="_xlnm.Print_Area" localSheetId="2">'1101806_1 - ČEPRO Potěhy ...'!$C$4:$J$36,'1101806_1 - ČEPRO Potěhy ...'!$C$42:$J$70,'1101806_1 - ČEPRO Potěhy ...'!$C$76:$K$355</definedName>
    <definedName name="_xlnm.Print_Area" localSheetId="1">'Rekapitulace stavby'!$D$4:$AO$33,'Rekapitulace stavby'!$C$39:$AQ$55</definedName>
    <definedName name="_xlnm.Print_Area" localSheetId="0">'tit strana '!$A$1:$I$72</definedName>
    <definedName name="Rezerva" localSheetId="0">'tit strana '!Rezerva</definedName>
    <definedName name="Rezerva">[1]!Rezerva</definedName>
  </definedNames>
  <calcPr calcId="145621"/>
</workbook>
</file>

<file path=xl/calcChain.xml><?xml version="1.0" encoding="utf-8"?>
<calcChain xmlns="http://schemas.openxmlformats.org/spreadsheetml/2006/main">
  <c r="AY54" i="1" l="1"/>
  <c r="AX54" i="1"/>
  <c r="BD54" i="1"/>
  <c r="BC54" i="1"/>
  <c r="BB54" i="1"/>
  <c r="BA54" i="1"/>
  <c r="AU54" i="1"/>
  <c r="AY53" i="1"/>
  <c r="AX53" i="1"/>
  <c r="BD53" i="1"/>
  <c r="BC53" i="1"/>
  <c r="BB53" i="1"/>
  <c r="BA53" i="1"/>
  <c r="AY52" i="1"/>
  <c r="AX52" i="1"/>
  <c r="BI355" i="2"/>
  <c r="BH355" i="2"/>
  <c r="BG355" i="2"/>
  <c r="BF355" i="2"/>
  <c r="T355" i="2"/>
  <c r="R355" i="2"/>
  <c r="P355" i="2"/>
  <c r="BK355" i="2"/>
  <c r="J355" i="2"/>
  <c r="BE355" i="2"/>
  <c r="BI354" i="2"/>
  <c r="BH354" i="2"/>
  <c r="BG354" i="2"/>
  <c r="BF354" i="2"/>
  <c r="T354" i="2"/>
  <c r="R354" i="2"/>
  <c r="P354" i="2"/>
  <c r="BK354" i="2"/>
  <c r="J354" i="2"/>
  <c r="BE354" i="2"/>
  <c r="BI353" i="2"/>
  <c r="BH353" i="2"/>
  <c r="BG353" i="2"/>
  <c r="BF353" i="2"/>
  <c r="T353" i="2"/>
  <c r="T352" i="2"/>
  <c r="R353" i="2"/>
  <c r="P353" i="2"/>
  <c r="P352" i="2" s="1"/>
  <c r="BK353" i="2"/>
  <c r="J353" i="2"/>
  <c r="BE353" i="2" s="1"/>
  <c r="BI351" i="2"/>
  <c r="BH351" i="2"/>
  <c r="BG351" i="2"/>
  <c r="BF351" i="2"/>
  <c r="T351" i="2"/>
  <c r="T350" i="2" s="1"/>
  <c r="R351" i="2"/>
  <c r="R350" i="2" s="1"/>
  <c r="P351" i="2"/>
  <c r="P350" i="2" s="1"/>
  <c r="BK351" i="2"/>
  <c r="BK350" i="2" s="1"/>
  <c r="J350" i="2" s="1"/>
  <c r="J68" i="2" s="1"/>
  <c r="J351" i="2"/>
  <c r="BE351" i="2" s="1"/>
  <c r="BI349" i="2"/>
  <c r="BH349" i="2"/>
  <c r="BG349" i="2"/>
  <c r="BF349" i="2"/>
  <c r="T349" i="2"/>
  <c r="R349" i="2"/>
  <c r="P349" i="2"/>
  <c r="BK349" i="2"/>
  <c r="J349" i="2"/>
  <c r="BE349" i="2"/>
  <c r="BI348" i="2"/>
  <c r="BH348" i="2"/>
  <c r="BG348" i="2"/>
  <c r="BF348" i="2"/>
  <c r="T348" i="2"/>
  <c r="R348" i="2"/>
  <c r="P348" i="2"/>
  <c r="BK348" i="2"/>
  <c r="J348" i="2"/>
  <c r="BE348" i="2"/>
  <c r="BI347" i="2"/>
  <c r="BH347" i="2"/>
  <c r="BG347" i="2"/>
  <c r="BF347" i="2"/>
  <c r="T347" i="2"/>
  <c r="T346" i="2"/>
  <c r="R347" i="2"/>
  <c r="P347" i="2"/>
  <c r="P346" i="2" s="1"/>
  <c r="BK347" i="2"/>
  <c r="J347" i="2"/>
  <c r="BE347" i="2" s="1"/>
  <c r="BI345" i="2"/>
  <c r="BH345" i="2"/>
  <c r="BG345" i="2"/>
  <c r="BF345" i="2"/>
  <c r="T345" i="2"/>
  <c r="T344" i="2" s="1"/>
  <c r="R345" i="2"/>
  <c r="R344" i="2" s="1"/>
  <c r="P345" i="2"/>
  <c r="P344" i="2" s="1"/>
  <c r="BK345" i="2"/>
  <c r="BK344" i="2" s="1"/>
  <c r="J344" i="2" s="1"/>
  <c r="J66" i="2" s="1"/>
  <c r="J345" i="2"/>
  <c r="BE345" i="2" s="1"/>
  <c r="BI343" i="2"/>
  <c r="BH343" i="2"/>
  <c r="BG343" i="2"/>
  <c r="BF343" i="2"/>
  <c r="T343" i="2"/>
  <c r="R343" i="2"/>
  <c r="P343" i="2"/>
  <c r="BK343" i="2"/>
  <c r="J343" i="2"/>
  <c r="BE343" i="2"/>
  <c r="BI342" i="2"/>
  <c r="BH342" i="2"/>
  <c r="BG342" i="2"/>
  <c r="BF342" i="2"/>
  <c r="T342" i="2"/>
  <c r="T341" i="2"/>
  <c r="R342" i="2"/>
  <c r="P342" i="2"/>
  <c r="P341" i="2" s="1"/>
  <c r="BK342" i="2"/>
  <c r="BK341" i="2" s="1"/>
  <c r="J342" i="2"/>
  <c r="BE342" i="2"/>
  <c r="BI339" i="2"/>
  <c r="BH339" i="2"/>
  <c r="BG339" i="2"/>
  <c r="BF339" i="2"/>
  <c r="T339" i="2"/>
  <c r="R339" i="2"/>
  <c r="P339" i="2"/>
  <c r="BK339" i="2"/>
  <c r="J339" i="2"/>
  <c r="BE339" i="2"/>
  <c r="BI338" i="2"/>
  <c r="BH338" i="2"/>
  <c r="BG338" i="2"/>
  <c r="BF338" i="2"/>
  <c r="T338" i="2"/>
  <c r="T337" i="2"/>
  <c r="R338" i="2"/>
  <c r="R337" i="2"/>
  <c r="P338" i="2"/>
  <c r="P337" i="2"/>
  <c r="BK338" i="2"/>
  <c r="BK337" i="2"/>
  <c r="J337" i="2" s="1"/>
  <c r="J63" i="2" s="1"/>
  <c r="J338" i="2"/>
  <c r="BE338" i="2" s="1"/>
  <c r="BI336" i="2"/>
  <c r="BH336" i="2"/>
  <c r="BG336" i="2"/>
  <c r="BF336" i="2"/>
  <c r="T336" i="2"/>
  <c r="R336" i="2"/>
  <c r="P336" i="2"/>
  <c r="BK336" i="2"/>
  <c r="J336" i="2"/>
  <c r="BE336" i="2" s="1"/>
  <c r="BI335" i="2"/>
  <c r="BH335" i="2"/>
  <c r="BG335" i="2"/>
  <c r="BF335" i="2"/>
  <c r="T335" i="2"/>
  <c r="R335" i="2"/>
  <c r="P335" i="2"/>
  <c r="BK335" i="2"/>
  <c r="J335" i="2"/>
  <c r="BE335" i="2" s="1"/>
  <c r="BI334" i="2"/>
  <c r="BH334" i="2"/>
  <c r="BG334" i="2"/>
  <c r="BF334" i="2"/>
  <c r="T334" i="2"/>
  <c r="R334" i="2"/>
  <c r="P334" i="2"/>
  <c r="BK334" i="2"/>
  <c r="J334" i="2"/>
  <c r="BE334" i="2" s="1"/>
  <c r="BI333" i="2"/>
  <c r="BH333" i="2"/>
  <c r="BG333" i="2"/>
  <c r="BF333" i="2"/>
  <c r="T333" i="2"/>
  <c r="R333" i="2"/>
  <c r="P333" i="2"/>
  <c r="BK333" i="2"/>
  <c r="J333" i="2"/>
  <c r="BE333" i="2" s="1"/>
  <c r="BI332" i="2"/>
  <c r="BH332" i="2"/>
  <c r="BG332" i="2"/>
  <c r="BF332" i="2"/>
  <c r="T332" i="2"/>
  <c r="R332" i="2"/>
  <c r="P332" i="2"/>
  <c r="BK332" i="2"/>
  <c r="J332" i="2"/>
  <c r="BE332" i="2" s="1"/>
  <c r="BI330" i="2"/>
  <c r="BH330" i="2"/>
  <c r="BG330" i="2"/>
  <c r="BF330" i="2"/>
  <c r="T330" i="2"/>
  <c r="R330" i="2"/>
  <c r="P330" i="2"/>
  <c r="BK330" i="2"/>
  <c r="J330" i="2"/>
  <c r="BE330" i="2" s="1"/>
  <c r="BI329" i="2"/>
  <c r="BH329" i="2"/>
  <c r="BG329" i="2"/>
  <c r="BF329" i="2"/>
  <c r="T329" i="2"/>
  <c r="R329" i="2"/>
  <c r="P329" i="2"/>
  <c r="BK329" i="2"/>
  <c r="J329" i="2"/>
  <c r="BE329" i="2" s="1"/>
  <c r="BI327" i="2"/>
  <c r="BH327" i="2"/>
  <c r="BG327" i="2"/>
  <c r="BF327" i="2"/>
  <c r="T327" i="2"/>
  <c r="R327" i="2"/>
  <c r="P327" i="2"/>
  <c r="BK327" i="2"/>
  <c r="J327" i="2"/>
  <c r="BE327" i="2" s="1"/>
  <c r="BI326" i="2"/>
  <c r="BH326" i="2"/>
  <c r="BG326" i="2"/>
  <c r="BF326" i="2"/>
  <c r="T326" i="2"/>
  <c r="R326" i="2"/>
  <c r="P326" i="2"/>
  <c r="BK326" i="2"/>
  <c r="J326" i="2"/>
  <c r="BE326" i="2" s="1"/>
  <c r="BI325" i="2"/>
  <c r="BH325" i="2"/>
  <c r="BG325" i="2"/>
  <c r="BF325" i="2"/>
  <c r="T325" i="2"/>
  <c r="R325" i="2"/>
  <c r="P325" i="2"/>
  <c r="BK325" i="2"/>
  <c r="J325" i="2"/>
  <c r="BE325" i="2" s="1"/>
  <c r="BI324" i="2"/>
  <c r="BH324" i="2"/>
  <c r="BG324" i="2"/>
  <c r="BF324" i="2"/>
  <c r="T324" i="2"/>
  <c r="R324" i="2"/>
  <c r="P324" i="2"/>
  <c r="BK324" i="2"/>
  <c r="J324" i="2"/>
  <c r="BE324" i="2" s="1"/>
  <c r="BI323" i="2"/>
  <c r="BH323" i="2"/>
  <c r="BG323" i="2"/>
  <c r="BF323" i="2"/>
  <c r="T323" i="2"/>
  <c r="R323" i="2"/>
  <c r="P323" i="2"/>
  <c r="BK323" i="2"/>
  <c r="J323" i="2"/>
  <c r="BE323" i="2" s="1"/>
  <c r="BI322" i="2"/>
  <c r="BH322" i="2"/>
  <c r="BG322" i="2"/>
  <c r="BF322" i="2"/>
  <c r="T322" i="2"/>
  <c r="R322" i="2"/>
  <c r="P322" i="2"/>
  <c r="BK322" i="2"/>
  <c r="J322" i="2"/>
  <c r="BE322" i="2" s="1"/>
  <c r="BI321" i="2"/>
  <c r="BH321" i="2"/>
  <c r="BG321" i="2"/>
  <c r="BF321" i="2"/>
  <c r="T321" i="2"/>
  <c r="R321" i="2"/>
  <c r="P321" i="2"/>
  <c r="BK321" i="2"/>
  <c r="J321" i="2"/>
  <c r="BE321" i="2" s="1"/>
  <c r="BI320" i="2"/>
  <c r="BH320" i="2"/>
  <c r="BG320" i="2"/>
  <c r="BF320" i="2"/>
  <c r="T320" i="2"/>
  <c r="R320" i="2"/>
  <c r="P320" i="2"/>
  <c r="BK320" i="2"/>
  <c r="J320" i="2"/>
  <c r="BE320" i="2"/>
  <c r="BI319" i="2"/>
  <c r="BH319" i="2"/>
  <c r="BG319" i="2"/>
  <c r="BF319" i="2"/>
  <c r="T319" i="2"/>
  <c r="R319" i="2"/>
  <c r="P319" i="2"/>
  <c r="BK319" i="2"/>
  <c r="J319" i="2"/>
  <c r="BE319" i="2"/>
  <c r="BI318" i="2"/>
  <c r="BH318" i="2"/>
  <c r="BG318" i="2"/>
  <c r="BF318" i="2"/>
  <c r="T318" i="2"/>
  <c r="R318" i="2"/>
  <c r="P318" i="2"/>
  <c r="BK318" i="2"/>
  <c r="J318" i="2"/>
  <c r="BE318" i="2"/>
  <c r="BI317" i="2"/>
  <c r="BH317" i="2"/>
  <c r="BG317" i="2"/>
  <c r="BF317" i="2"/>
  <c r="T317" i="2"/>
  <c r="T316" i="2"/>
  <c r="R317" i="2"/>
  <c r="P317" i="2"/>
  <c r="P316" i="2"/>
  <c r="BK317" i="2"/>
  <c r="J317" i="2"/>
  <c r="BE317" i="2" s="1"/>
  <c r="BI314" i="2"/>
  <c r="BH314" i="2"/>
  <c r="BG314" i="2"/>
  <c r="BF314" i="2"/>
  <c r="T314" i="2"/>
  <c r="R314" i="2"/>
  <c r="P314" i="2"/>
  <c r="BK314" i="2"/>
  <c r="J314" i="2"/>
  <c r="BE314" i="2"/>
  <c r="BI312" i="2"/>
  <c r="BH312" i="2"/>
  <c r="BG312" i="2"/>
  <c r="BF312" i="2"/>
  <c r="T312" i="2"/>
  <c r="R312" i="2"/>
  <c r="P312" i="2"/>
  <c r="BK312" i="2"/>
  <c r="J312" i="2"/>
  <c r="BE312" i="2" s="1"/>
  <c r="BI310" i="2"/>
  <c r="BH310" i="2"/>
  <c r="BG310" i="2"/>
  <c r="BF310" i="2"/>
  <c r="T310" i="2"/>
  <c r="R310" i="2"/>
  <c r="P310" i="2"/>
  <c r="BK310" i="2"/>
  <c r="J310" i="2"/>
  <c r="BE310" i="2"/>
  <c r="BI309" i="2"/>
  <c r="BH309" i="2"/>
  <c r="BG309" i="2"/>
  <c r="BF309" i="2"/>
  <c r="T309" i="2"/>
  <c r="R309" i="2"/>
  <c r="P309" i="2"/>
  <c r="BK309" i="2"/>
  <c r="J309" i="2"/>
  <c r="BE309" i="2"/>
  <c r="BI307" i="2"/>
  <c r="BH307" i="2"/>
  <c r="BG307" i="2"/>
  <c r="BF307" i="2"/>
  <c r="T307" i="2"/>
  <c r="T306" i="2"/>
  <c r="R307" i="2"/>
  <c r="P307" i="2"/>
  <c r="P306" i="2" s="1"/>
  <c r="BK307" i="2"/>
  <c r="J307" i="2"/>
  <c r="BE307" i="2" s="1"/>
  <c r="BI305" i="2"/>
  <c r="BH305" i="2"/>
  <c r="BG305" i="2"/>
  <c r="BF305" i="2"/>
  <c r="T305" i="2"/>
  <c r="R305" i="2"/>
  <c r="P305" i="2"/>
  <c r="BK305" i="2"/>
  <c r="J305" i="2"/>
  <c r="BE305" i="2" s="1"/>
  <c r="BI304" i="2"/>
  <c r="BH304" i="2"/>
  <c r="BG304" i="2"/>
  <c r="BF304" i="2"/>
  <c r="T304" i="2"/>
  <c r="R304" i="2"/>
  <c r="P304" i="2"/>
  <c r="BK304" i="2"/>
  <c r="J304" i="2"/>
  <c r="BE304" i="2" s="1"/>
  <c r="BI303" i="2"/>
  <c r="BH303" i="2"/>
  <c r="BG303" i="2"/>
  <c r="BF303" i="2"/>
  <c r="T303" i="2"/>
  <c r="R303" i="2"/>
  <c r="P303" i="2"/>
  <c r="BK303" i="2"/>
  <c r="J303" i="2"/>
  <c r="BE303" i="2"/>
  <c r="BI301" i="2"/>
  <c r="BH301" i="2"/>
  <c r="BG301" i="2"/>
  <c r="BF301" i="2"/>
  <c r="T301" i="2"/>
  <c r="R301" i="2"/>
  <c r="P301" i="2"/>
  <c r="BK301" i="2"/>
  <c r="J301" i="2"/>
  <c r="BE301" i="2"/>
  <c r="BI299" i="2"/>
  <c r="BH299" i="2"/>
  <c r="BG299" i="2"/>
  <c r="BF299" i="2"/>
  <c r="T299" i="2"/>
  <c r="R299" i="2"/>
  <c r="P299" i="2"/>
  <c r="BK299" i="2"/>
  <c r="J299" i="2"/>
  <c r="BE299" i="2"/>
  <c r="BI297" i="2"/>
  <c r="BH297" i="2"/>
  <c r="BG297" i="2"/>
  <c r="BF297" i="2"/>
  <c r="T297" i="2"/>
  <c r="R297" i="2"/>
  <c r="P297" i="2"/>
  <c r="BK297" i="2"/>
  <c r="J297" i="2"/>
  <c r="BE297" i="2"/>
  <c r="BI295" i="2"/>
  <c r="BH295" i="2"/>
  <c r="BG295" i="2"/>
  <c r="BF295" i="2"/>
  <c r="T295" i="2"/>
  <c r="R295" i="2"/>
  <c r="P295" i="2"/>
  <c r="BK295" i="2"/>
  <c r="J295" i="2"/>
  <c r="BE295" i="2"/>
  <c r="BI293" i="2"/>
  <c r="BH293" i="2"/>
  <c r="BG293" i="2"/>
  <c r="BF293" i="2"/>
  <c r="T293" i="2"/>
  <c r="R293" i="2"/>
  <c r="P293" i="2"/>
  <c r="BK293" i="2"/>
  <c r="J293" i="2"/>
  <c r="BE293" i="2"/>
  <c r="BI292" i="2"/>
  <c r="BH292" i="2"/>
  <c r="BG292" i="2"/>
  <c r="BF292" i="2"/>
  <c r="T292" i="2"/>
  <c r="R292" i="2"/>
  <c r="P292" i="2"/>
  <c r="BK292" i="2"/>
  <c r="J292" i="2"/>
  <c r="BE292" i="2"/>
  <c r="BI291" i="2"/>
  <c r="BH291" i="2"/>
  <c r="BG291" i="2"/>
  <c r="BF291" i="2"/>
  <c r="T291" i="2"/>
  <c r="R291" i="2"/>
  <c r="P291" i="2"/>
  <c r="BK291" i="2"/>
  <c r="J291" i="2"/>
  <c r="BE291" i="2"/>
  <c r="BI289" i="2"/>
  <c r="BH289" i="2"/>
  <c r="BG289" i="2"/>
  <c r="BF289" i="2"/>
  <c r="T289" i="2"/>
  <c r="R289" i="2"/>
  <c r="P289" i="2"/>
  <c r="BK289" i="2"/>
  <c r="J289" i="2"/>
  <c r="BE289" i="2"/>
  <c r="BI287" i="2"/>
  <c r="BH287" i="2"/>
  <c r="BG287" i="2"/>
  <c r="BF287" i="2"/>
  <c r="T287" i="2"/>
  <c r="R287" i="2"/>
  <c r="P287" i="2"/>
  <c r="BK287" i="2"/>
  <c r="J287" i="2"/>
  <c r="BE287" i="2"/>
  <c r="BI286" i="2"/>
  <c r="BH286" i="2"/>
  <c r="BG286" i="2"/>
  <c r="BF286" i="2"/>
  <c r="T286" i="2"/>
  <c r="R286" i="2"/>
  <c r="P286" i="2"/>
  <c r="BK286" i="2"/>
  <c r="J286" i="2"/>
  <c r="BE286" i="2"/>
  <c r="BI284" i="2"/>
  <c r="BH284" i="2"/>
  <c r="BG284" i="2"/>
  <c r="BF284" i="2"/>
  <c r="T284" i="2"/>
  <c r="R284" i="2"/>
  <c r="P284" i="2"/>
  <c r="BK284" i="2"/>
  <c r="J284" i="2"/>
  <c r="BE284" i="2"/>
  <c r="BI282" i="2"/>
  <c r="BH282" i="2"/>
  <c r="BG282" i="2"/>
  <c r="BF282" i="2"/>
  <c r="T282" i="2"/>
  <c r="T281" i="2"/>
  <c r="T280" i="2" s="1"/>
  <c r="R282" i="2"/>
  <c r="P282" i="2"/>
  <c r="P281" i="2" s="1"/>
  <c r="P280" i="2" s="1"/>
  <c r="BK282" i="2"/>
  <c r="BK281" i="2" s="1"/>
  <c r="J282" i="2"/>
  <c r="BE282" i="2"/>
  <c r="BI278" i="2"/>
  <c r="BH278" i="2"/>
  <c r="BG278" i="2"/>
  <c r="BF278" i="2"/>
  <c r="T278" i="2"/>
  <c r="R278" i="2"/>
  <c r="P278" i="2"/>
  <c r="BK278" i="2"/>
  <c r="J278" i="2"/>
  <c r="BE278" i="2"/>
  <c r="BI277" i="2"/>
  <c r="BH277" i="2"/>
  <c r="BG277" i="2"/>
  <c r="BF277" i="2"/>
  <c r="T277" i="2"/>
  <c r="R277" i="2"/>
  <c r="P277" i="2"/>
  <c r="BK277" i="2"/>
  <c r="J277" i="2"/>
  <c r="BE277" i="2"/>
  <c r="BI276" i="2"/>
  <c r="BH276" i="2"/>
  <c r="BG276" i="2"/>
  <c r="BF276" i="2"/>
  <c r="T276" i="2"/>
  <c r="R276" i="2"/>
  <c r="P276" i="2"/>
  <c r="BK276" i="2"/>
  <c r="J276" i="2"/>
  <c r="BE276" i="2"/>
  <c r="BI275" i="2"/>
  <c r="BH275" i="2"/>
  <c r="BG275" i="2"/>
  <c r="BF275" i="2"/>
  <c r="T275" i="2"/>
  <c r="R275" i="2"/>
  <c r="P275" i="2"/>
  <c r="BK275" i="2"/>
  <c r="J275" i="2"/>
  <c r="BE275" i="2"/>
  <c r="BI274" i="2"/>
  <c r="BH274" i="2"/>
  <c r="BG274" i="2"/>
  <c r="BF274" i="2"/>
  <c r="T274" i="2"/>
  <c r="R274" i="2"/>
  <c r="P274" i="2"/>
  <c r="BK274" i="2"/>
  <c r="J274" i="2"/>
  <c r="BE274" i="2"/>
  <c r="BI273" i="2"/>
  <c r="BH273" i="2"/>
  <c r="BG273" i="2"/>
  <c r="BF273" i="2"/>
  <c r="T273" i="2"/>
  <c r="R273" i="2"/>
  <c r="P273" i="2"/>
  <c r="BK273" i="2"/>
  <c r="J273" i="2"/>
  <c r="BE273" i="2"/>
  <c r="BI272" i="2"/>
  <c r="BH272" i="2"/>
  <c r="BG272" i="2"/>
  <c r="BF272" i="2"/>
  <c r="T272" i="2"/>
  <c r="R272" i="2"/>
  <c r="P272" i="2"/>
  <c r="BK272" i="2"/>
  <c r="J272" i="2"/>
  <c r="BE272" i="2"/>
  <c r="BI271" i="2"/>
  <c r="BH271" i="2"/>
  <c r="BG271" i="2"/>
  <c r="BF271" i="2"/>
  <c r="T271" i="2"/>
  <c r="R271" i="2"/>
  <c r="P271" i="2"/>
  <c r="BK271" i="2"/>
  <c r="J271" i="2"/>
  <c r="BE271" i="2"/>
  <c r="BI270" i="2"/>
  <c r="BH270" i="2"/>
  <c r="BG270" i="2"/>
  <c r="BF270" i="2"/>
  <c r="T270" i="2"/>
  <c r="R270" i="2"/>
  <c r="P270" i="2"/>
  <c r="BK270" i="2"/>
  <c r="J270" i="2"/>
  <c r="BE270" i="2"/>
  <c r="BI269" i="2"/>
  <c r="BH269" i="2"/>
  <c r="BG269" i="2"/>
  <c r="BF269" i="2"/>
  <c r="T269" i="2"/>
  <c r="R269" i="2"/>
  <c r="P269" i="2"/>
  <c r="BK269" i="2"/>
  <c r="J269" i="2"/>
  <c r="BE269" i="2"/>
  <c r="BI268" i="2"/>
  <c r="BH268" i="2"/>
  <c r="BG268" i="2"/>
  <c r="BF268" i="2"/>
  <c r="T268" i="2"/>
  <c r="R268" i="2"/>
  <c r="P268" i="2"/>
  <c r="BK268" i="2"/>
  <c r="J268" i="2"/>
  <c r="BE268" i="2"/>
  <c r="BI267" i="2"/>
  <c r="BH267" i="2"/>
  <c r="BG267" i="2"/>
  <c r="BF267" i="2"/>
  <c r="T267" i="2"/>
  <c r="R267" i="2"/>
  <c r="P267" i="2"/>
  <c r="BK267" i="2"/>
  <c r="J267" i="2"/>
  <c r="BE267" i="2"/>
  <c r="BI266" i="2"/>
  <c r="BH266" i="2"/>
  <c r="BG266" i="2"/>
  <c r="BF266" i="2"/>
  <c r="T266" i="2"/>
  <c r="R266" i="2"/>
  <c r="P266" i="2"/>
  <c r="BK266" i="2"/>
  <c r="J266" i="2"/>
  <c r="BE266" i="2"/>
  <c r="BI265" i="2"/>
  <c r="BH265" i="2"/>
  <c r="BG265" i="2"/>
  <c r="BF265" i="2"/>
  <c r="T265" i="2"/>
  <c r="R265" i="2"/>
  <c r="P265" i="2"/>
  <c r="BK265" i="2"/>
  <c r="J265" i="2"/>
  <c r="BE265" i="2"/>
  <c r="BI264" i="2"/>
  <c r="BH264" i="2"/>
  <c r="BG264" i="2"/>
  <c r="BF264" i="2"/>
  <c r="T264" i="2"/>
  <c r="R264" i="2"/>
  <c r="P264" i="2"/>
  <c r="BK264" i="2"/>
  <c r="J264" i="2"/>
  <c r="BE264" i="2"/>
  <c r="BI263" i="2"/>
  <c r="BH263" i="2"/>
  <c r="BG263" i="2"/>
  <c r="BF263" i="2"/>
  <c r="T263" i="2"/>
  <c r="R263" i="2"/>
  <c r="P263" i="2"/>
  <c r="BK263" i="2"/>
  <c r="J263" i="2"/>
  <c r="BE263" i="2"/>
  <c r="BI262" i="2"/>
  <c r="BH262" i="2"/>
  <c r="BG262" i="2"/>
  <c r="BF262" i="2"/>
  <c r="T262" i="2"/>
  <c r="R262" i="2"/>
  <c r="P262" i="2"/>
  <c r="BK262" i="2"/>
  <c r="J262" i="2"/>
  <c r="BE262" i="2"/>
  <c r="BI261" i="2"/>
  <c r="BH261" i="2"/>
  <c r="BG261" i="2"/>
  <c r="BF261" i="2"/>
  <c r="T261" i="2"/>
  <c r="R261" i="2"/>
  <c r="P261" i="2"/>
  <c r="BK261" i="2"/>
  <c r="J261" i="2"/>
  <c r="BE261" i="2"/>
  <c r="BI258" i="2"/>
  <c r="BH258" i="2"/>
  <c r="BG258" i="2"/>
  <c r="BF258" i="2"/>
  <c r="T258" i="2"/>
  <c r="R258" i="2"/>
  <c r="P258" i="2"/>
  <c r="BK258" i="2"/>
  <c r="J258" i="2"/>
  <c r="BE258" i="2"/>
  <c r="BI255" i="2"/>
  <c r="BH255" i="2"/>
  <c r="BG255" i="2"/>
  <c r="BF255" i="2"/>
  <c r="T255" i="2"/>
  <c r="R255" i="2"/>
  <c r="P255" i="2"/>
  <c r="BK255" i="2"/>
  <c r="J255" i="2"/>
  <c r="BE255" i="2"/>
  <c r="BI252" i="2"/>
  <c r="BH252" i="2"/>
  <c r="BG252" i="2"/>
  <c r="BF252" i="2"/>
  <c r="T252" i="2"/>
  <c r="R252" i="2"/>
  <c r="P252" i="2"/>
  <c r="BK252" i="2"/>
  <c r="J252" i="2"/>
  <c r="BE252" i="2"/>
  <c r="BI249" i="2"/>
  <c r="BH249" i="2"/>
  <c r="BG249" i="2"/>
  <c r="BF249" i="2"/>
  <c r="T249" i="2"/>
  <c r="R249" i="2"/>
  <c r="P249" i="2"/>
  <c r="BK249" i="2"/>
  <c r="J249" i="2"/>
  <c r="BE249" i="2"/>
  <c r="BI246" i="2"/>
  <c r="BH246" i="2"/>
  <c r="BG246" i="2"/>
  <c r="BF246" i="2"/>
  <c r="T246" i="2"/>
  <c r="R246" i="2"/>
  <c r="P246" i="2"/>
  <c r="BK246" i="2"/>
  <c r="J246" i="2"/>
  <c r="BE246" i="2"/>
  <c r="BI244" i="2"/>
  <c r="BH244" i="2"/>
  <c r="BG244" i="2"/>
  <c r="BF244" i="2"/>
  <c r="T244" i="2"/>
  <c r="R244" i="2"/>
  <c r="P244" i="2"/>
  <c r="BK244" i="2"/>
  <c r="J244" i="2"/>
  <c r="BE244" i="2"/>
  <c r="BI241" i="2"/>
  <c r="BH241" i="2"/>
  <c r="BG241" i="2"/>
  <c r="BF241" i="2"/>
  <c r="T241" i="2"/>
  <c r="R241" i="2"/>
  <c r="P241" i="2"/>
  <c r="BK241" i="2"/>
  <c r="J241" i="2"/>
  <c r="BE241" i="2"/>
  <c r="BI238" i="2"/>
  <c r="BH238" i="2"/>
  <c r="BG238" i="2"/>
  <c r="BF238" i="2"/>
  <c r="T238" i="2"/>
  <c r="R238" i="2"/>
  <c r="P238" i="2"/>
  <c r="BK238" i="2"/>
  <c r="J238" i="2"/>
  <c r="BE238" i="2"/>
  <c r="BI235" i="2"/>
  <c r="BH235" i="2"/>
  <c r="BG235" i="2"/>
  <c r="BF235" i="2"/>
  <c r="T235" i="2"/>
  <c r="R235" i="2"/>
  <c r="P235" i="2"/>
  <c r="BK235" i="2"/>
  <c r="J235" i="2"/>
  <c r="BE235" i="2"/>
  <c r="BI232" i="2"/>
  <c r="BH232" i="2"/>
  <c r="BG232" i="2"/>
  <c r="BF232" i="2"/>
  <c r="T232" i="2"/>
  <c r="R232" i="2"/>
  <c r="P232" i="2"/>
  <c r="BK232" i="2"/>
  <c r="J232" i="2"/>
  <c r="BE232" i="2"/>
  <c r="BI229" i="2"/>
  <c r="BH229" i="2"/>
  <c r="BG229" i="2"/>
  <c r="BF229" i="2"/>
  <c r="T229" i="2"/>
  <c r="R229" i="2"/>
  <c r="P229" i="2"/>
  <c r="BK229" i="2"/>
  <c r="J229" i="2"/>
  <c r="BE229" i="2"/>
  <c r="BI226" i="2"/>
  <c r="BH226" i="2"/>
  <c r="BG226" i="2"/>
  <c r="BF226" i="2"/>
  <c r="T226" i="2"/>
  <c r="R226" i="2"/>
  <c r="P226" i="2"/>
  <c r="BK226" i="2"/>
  <c r="J226" i="2"/>
  <c r="BE226" i="2"/>
  <c r="BI224" i="2"/>
  <c r="BH224" i="2"/>
  <c r="BG224" i="2"/>
  <c r="BF224" i="2"/>
  <c r="T224" i="2"/>
  <c r="R224" i="2"/>
  <c r="P224" i="2"/>
  <c r="BK224" i="2"/>
  <c r="J224" i="2"/>
  <c r="BE224" i="2"/>
  <c r="BI223" i="2"/>
  <c r="BH223" i="2"/>
  <c r="BG223" i="2"/>
  <c r="BF223" i="2"/>
  <c r="T223" i="2"/>
  <c r="R223" i="2"/>
  <c r="P223" i="2"/>
  <c r="BK223" i="2"/>
  <c r="J223" i="2"/>
  <c r="BE223" i="2"/>
  <c r="BI222" i="2"/>
  <c r="BH222" i="2"/>
  <c r="BG222" i="2"/>
  <c r="BF222" i="2"/>
  <c r="T222" i="2"/>
  <c r="R222" i="2"/>
  <c r="P222" i="2"/>
  <c r="BK222" i="2"/>
  <c r="J222" i="2"/>
  <c r="BE222" i="2"/>
  <c r="BI221" i="2"/>
  <c r="BH221" i="2"/>
  <c r="BG221" i="2"/>
  <c r="BF221" i="2"/>
  <c r="T221" i="2"/>
  <c r="R221" i="2"/>
  <c r="P221" i="2"/>
  <c r="BK221" i="2"/>
  <c r="J221" i="2"/>
  <c r="BE221" i="2"/>
  <c r="BI220" i="2"/>
  <c r="BH220" i="2"/>
  <c r="BG220" i="2"/>
  <c r="BF220" i="2"/>
  <c r="T220" i="2"/>
  <c r="R220" i="2"/>
  <c r="P220" i="2"/>
  <c r="BK220" i="2"/>
  <c r="J220" i="2"/>
  <c r="BE220" i="2"/>
  <c r="BI218" i="2"/>
  <c r="BH218" i="2"/>
  <c r="BG218" i="2"/>
  <c r="BF218" i="2"/>
  <c r="T218" i="2"/>
  <c r="R218" i="2"/>
  <c r="P218" i="2"/>
  <c r="BK218" i="2"/>
  <c r="J218" i="2"/>
  <c r="BE218" i="2"/>
  <c r="BI215" i="2"/>
  <c r="BH215" i="2"/>
  <c r="BG215" i="2"/>
  <c r="BF215" i="2"/>
  <c r="T215" i="2"/>
  <c r="R215" i="2"/>
  <c r="P215" i="2"/>
  <c r="BK215" i="2"/>
  <c r="J215" i="2"/>
  <c r="BE215" i="2"/>
  <c r="BI214" i="2"/>
  <c r="BH214" i="2"/>
  <c r="BG214" i="2"/>
  <c r="BF214" i="2"/>
  <c r="T214" i="2"/>
  <c r="R214" i="2"/>
  <c r="P214" i="2"/>
  <c r="BK214" i="2"/>
  <c r="J214" i="2"/>
  <c r="BE214" i="2"/>
  <c r="BI213" i="2"/>
  <c r="BH213" i="2"/>
  <c r="BG213" i="2"/>
  <c r="BF213" i="2"/>
  <c r="T213" i="2"/>
  <c r="R213" i="2"/>
  <c r="P213" i="2"/>
  <c r="BK213" i="2"/>
  <c r="J213" i="2"/>
  <c r="BE213" i="2"/>
  <c r="BI212" i="2"/>
  <c r="BH212" i="2"/>
  <c r="BG212" i="2"/>
  <c r="BF212" i="2"/>
  <c r="T212" i="2"/>
  <c r="R212" i="2"/>
  <c r="P212" i="2"/>
  <c r="BK212" i="2"/>
  <c r="J212" i="2"/>
  <c r="BE212" i="2"/>
  <c r="BI211" i="2"/>
  <c r="BH211" i="2"/>
  <c r="BG211" i="2"/>
  <c r="BF211" i="2"/>
  <c r="T211" i="2"/>
  <c r="R211" i="2"/>
  <c r="P211" i="2"/>
  <c r="BK211" i="2"/>
  <c r="J211" i="2"/>
  <c r="BE211" i="2"/>
  <c r="BI210" i="2"/>
  <c r="BH210" i="2"/>
  <c r="BG210" i="2"/>
  <c r="BF210" i="2"/>
  <c r="T210" i="2"/>
  <c r="R210" i="2"/>
  <c r="P210" i="2"/>
  <c r="BK210" i="2"/>
  <c r="J210" i="2"/>
  <c r="BE210" i="2"/>
  <c r="BI209" i="2"/>
  <c r="BH209" i="2"/>
  <c r="BG209" i="2"/>
  <c r="BF209" i="2"/>
  <c r="T209" i="2"/>
  <c r="R209" i="2"/>
  <c r="P209" i="2"/>
  <c r="BK209" i="2"/>
  <c r="J209" i="2"/>
  <c r="BE209" i="2"/>
  <c r="BI208" i="2"/>
  <c r="BH208" i="2"/>
  <c r="BG208" i="2"/>
  <c r="BF208" i="2"/>
  <c r="T208" i="2"/>
  <c r="R208" i="2"/>
  <c r="P208" i="2"/>
  <c r="BK208" i="2"/>
  <c r="J208" i="2"/>
  <c r="BE208" i="2"/>
  <c r="BI207" i="2"/>
  <c r="BH207" i="2"/>
  <c r="BG207" i="2"/>
  <c r="BF207" i="2"/>
  <c r="T207" i="2"/>
  <c r="R207" i="2"/>
  <c r="P207" i="2"/>
  <c r="BK207" i="2"/>
  <c r="J207" i="2"/>
  <c r="BE207" i="2"/>
  <c r="BI206" i="2"/>
  <c r="BH206" i="2"/>
  <c r="BG206" i="2"/>
  <c r="BF206" i="2"/>
  <c r="T206" i="2"/>
  <c r="R206" i="2"/>
  <c r="P206" i="2"/>
  <c r="BK206" i="2"/>
  <c r="J206" i="2"/>
  <c r="BE206" i="2"/>
  <c r="BI205" i="2"/>
  <c r="BH205" i="2"/>
  <c r="BG205" i="2"/>
  <c r="BF205" i="2"/>
  <c r="T205" i="2"/>
  <c r="R205" i="2"/>
  <c r="P205" i="2"/>
  <c r="BK205" i="2"/>
  <c r="J205" i="2"/>
  <c r="BE205" i="2"/>
  <c r="BI203" i="2"/>
  <c r="BH203" i="2"/>
  <c r="BG203" i="2"/>
  <c r="BF203" i="2"/>
  <c r="T203" i="2"/>
  <c r="R203" i="2"/>
  <c r="P203" i="2"/>
  <c r="BK203" i="2"/>
  <c r="J203" i="2"/>
  <c r="BE203" i="2"/>
  <c r="BI202" i="2"/>
  <c r="BH202" i="2"/>
  <c r="BG202" i="2"/>
  <c r="BF202" i="2"/>
  <c r="T202" i="2"/>
  <c r="R202" i="2"/>
  <c r="P202" i="2"/>
  <c r="BK202" i="2"/>
  <c r="J202" i="2"/>
  <c r="BE202" i="2"/>
  <c r="BI200" i="2"/>
  <c r="BH200" i="2"/>
  <c r="BG200" i="2"/>
  <c r="BF200" i="2"/>
  <c r="T200" i="2"/>
  <c r="R200" i="2"/>
  <c r="P200" i="2"/>
  <c r="BK200" i="2"/>
  <c r="J200" i="2"/>
  <c r="BE200" i="2"/>
  <c r="BI198" i="2"/>
  <c r="BH198" i="2"/>
  <c r="BG198" i="2"/>
  <c r="BF198" i="2"/>
  <c r="T198" i="2"/>
  <c r="R198" i="2"/>
  <c r="P198" i="2"/>
  <c r="BK198" i="2"/>
  <c r="J198" i="2"/>
  <c r="BE198" i="2"/>
  <c r="BI196" i="2"/>
  <c r="BH196" i="2"/>
  <c r="BG196" i="2"/>
  <c r="BF196" i="2"/>
  <c r="T196" i="2"/>
  <c r="R196" i="2"/>
  <c r="P196" i="2"/>
  <c r="BK196" i="2"/>
  <c r="J196" i="2"/>
  <c r="BE196" i="2"/>
  <c r="BI194" i="2"/>
  <c r="BH194" i="2"/>
  <c r="BG194" i="2"/>
  <c r="BF194" i="2"/>
  <c r="T194" i="2"/>
  <c r="R194" i="2"/>
  <c r="P194" i="2"/>
  <c r="BK194" i="2"/>
  <c r="J194" i="2"/>
  <c r="BE194" i="2"/>
  <c r="BI192" i="2"/>
  <c r="BH192" i="2"/>
  <c r="BG192" i="2"/>
  <c r="BF192" i="2"/>
  <c r="T192" i="2"/>
  <c r="R192" i="2"/>
  <c r="P192" i="2"/>
  <c r="BK192" i="2"/>
  <c r="J192" i="2"/>
  <c r="BE192" i="2"/>
  <c r="BI189" i="2"/>
  <c r="BH189" i="2"/>
  <c r="BG189" i="2"/>
  <c r="BF189" i="2"/>
  <c r="T189" i="2"/>
  <c r="R189" i="2"/>
  <c r="P189" i="2"/>
  <c r="BK189" i="2"/>
  <c r="J189" i="2"/>
  <c r="BE189" i="2"/>
  <c r="BI187" i="2"/>
  <c r="BH187" i="2"/>
  <c r="BG187" i="2"/>
  <c r="BF187" i="2"/>
  <c r="T187" i="2"/>
  <c r="R187" i="2"/>
  <c r="P187" i="2"/>
  <c r="BK187" i="2"/>
  <c r="J187" i="2"/>
  <c r="BE187" i="2"/>
  <c r="BI185" i="2"/>
  <c r="BH185" i="2"/>
  <c r="BG185" i="2"/>
  <c r="BF185" i="2"/>
  <c r="T185" i="2"/>
  <c r="R185" i="2"/>
  <c r="P185" i="2"/>
  <c r="BK185" i="2"/>
  <c r="J185" i="2"/>
  <c r="BE185" i="2"/>
  <c r="BI183" i="2"/>
  <c r="BH183" i="2"/>
  <c r="BG183" i="2"/>
  <c r="BF183" i="2"/>
  <c r="T183" i="2"/>
  <c r="R183" i="2"/>
  <c r="P183" i="2"/>
  <c r="BK183" i="2"/>
  <c r="J183" i="2"/>
  <c r="BE183" i="2"/>
  <c r="BI181" i="2"/>
  <c r="BH181" i="2"/>
  <c r="BG181" i="2"/>
  <c r="BF181" i="2"/>
  <c r="T181" i="2"/>
  <c r="R181" i="2"/>
  <c r="P181" i="2"/>
  <c r="BK181" i="2"/>
  <c r="J181" i="2"/>
  <c r="BE181" i="2"/>
  <c r="BI179" i="2"/>
  <c r="BH179" i="2"/>
  <c r="BG179" i="2"/>
  <c r="BF179" i="2"/>
  <c r="T179" i="2"/>
  <c r="R179" i="2"/>
  <c r="P179" i="2"/>
  <c r="BK179" i="2"/>
  <c r="J179" i="2"/>
  <c r="BE179" i="2"/>
  <c r="BI177" i="2"/>
  <c r="BH177" i="2"/>
  <c r="BG177" i="2"/>
  <c r="BF177" i="2"/>
  <c r="T177" i="2"/>
  <c r="R177" i="2"/>
  <c r="P177" i="2"/>
  <c r="BK177" i="2"/>
  <c r="J177" i="2"/>
  <c r="BE177" i="2"/>
  <c r="BI175" i="2"/>
  <c r="BH175" i="2"/>
  <c r="BG175" i="2"/>
  <c r="BF175" i="2"/>
  <c r="T175" i="2"/>
  <c r="R175" i="2"/>
  <c r="P175" i="2"/>
  <c r="BK175" i="2"/>
  <c r="J175" i="2"/>
  <c r="BE175" i="2"/>
  <c r="BI173" i="2"/>
  <c r="BH173" i="2"/>
  <c r="BG173" i="2"/>
  <c r="BF173" i="2"/>
  <c r="T173" i="2"/>
  <c r="R173" i="2"/>
  <c r="P173" i="2"/>
  <c r="BK173" i="2"/>
  <c r="J173" i="2"/>
  <c r="BE173" i="2"/>
  <c r="BI171" i="2"/>
  <c r="BH171" i="2"/>
  <c r="BG171" i="2"/>
  <c r="BF171" i="2"/>
  <c r="T171" i="2"/>
  <c r="R171" i="2"/>
  <c r="P171" i="2"/>
  <c r="BK171" i="2"/>
  <c r="J171" i="2"/>
  <c r="BE171" i="2"/>
  <c r="BI169" i="2"/>
  <c r="BH169" i="2"/>
  <c r="BG169" i="2"/>
  <c r="BF169" i="2"/>
  <c r="T169" i="2"/>
  <c r="R169" i="2"/>
  <c r="P169" i="2"/>
  <c r="BK169" i="2"/>
  <c r="J169" i="2"/>
  <c r="BE169" i="2"/>
  <c r="BI167" i="2"/>
  <c r="BH167" i="2"/>
  <c r="BG167" i="2"/>
  <c r="BF167" i="2"/>
  <c r="T167" i="2"/>
  <c r="R167" i="2"/>
  <c r="P167" i="2"/>
  <c r="BK167" i="2"/>
  <c r="J167" i="2"/>
  <c r="BE167" i="2"/>
  <c r="BI165" i="2"/>
  <c r="BH165" i="2"/>
  <c r="BG165" i="2"/>
  <c r="BF165" i="2"/>
  <c r="T165" i="2"/>
  <c r="R165" i="2"/>
  <c r="P165" i="2"/>
  <c r="BK165" i="2"/>
  <c r="J165" i="2"/>
  <c r="BE165" i="2"/>
  <c r="BI163" i="2"/>
  <c r="BH163" i="2"/>
  <c r="BG163" i="2"/>
  <c r="BF163" i="2"/>
  <c r="T163" i="2"/>
  <c r="R163" i="2"/>
  <c r="P163" i="2"/>
  <c r="BK163" i="2"/>
  <c r="J163" i="2"/>
  <c r="BE163" i="2"/>
  <c r="BI162" i="2"/>
  <c r="BH162" i="2"/>
  <c r="BG162" i="2"/>
  <c r="BF162" i="2"/>
  <c r="T162" i="2"/>
  <c r="R162" i="2"/>
  <c r="P162" i="2"/>
  <c r="BK162" i="2"/>
  <c r="J162" i="2"/>
  <c r="BE162" i="2"/>
  <c r="BI161" i="2"/>
  <c r="BH161" i="2"/>
  <c r="BG161" i="2"/>
  <c r="BF161" i="2"/>
  <c r="T161" i="2"/>
  <c r="R161" i="2"/>
  <c r="P161" i="2"/>
  <c r="BK161" i="2"/>
  <c r="J161" i="2"/>
  <c r="BE161" i="2"/>
  <c r="BI160" i="2"/>
  <c r="BH160" i="2"/>
  <c r="BG160" i="2"/>
  <c r="BF160" i="2"/>
  <c r="T160" i="2"/>
  <c r="R160" i="2"/>
  <c r="P160" i="2"/>
  <c r="BK160" i="2"/>
  <c r="J160" i="2"/>
  <c r="BE160" i="2"/>
  <c r="BI158" i="2"/>
  <c r="BH158" i="2"/>
  <c r="BG158" i="2"/>
  <c r="BF158" i="2"/>
  <c r="T158" i="2"/>
  <c r="R158" i="2"/>
  <c r="P158" i="2"/>
  <c r="BK158" i="2"/>
  <c r="J158" i="2"/>
  <c r="BE158" i="2"/>
  <c r="BI156" i="2"/>
  <c r="BH156" i="2"/>
  <c r="BG156" i="2"/>
  <c r="BF156" i="2"/>
  <c r="T156" i="2"/>
  <c r="R156" i="2"/>
  <c r="P156" i="2"/>
  <c r="BK156" i="2"/>
  <c r="J156" i="2"/>
  <c r="BE156" i="2"/>
  <c r="BI155" i="2"/>
  <c r="BH155" i="2"/>
  <c r="BG155" i="2"/>
  <c r="BF155" i="2"/>
  <c r="T155" i="2"/>
  <c r="R155" i="2"/>
  <c r="P155" i="2"/>
  <c r="BK155" i="2"/>
  <c r="J155" i="2"/>
  <c r="BE155" i="2"/>
  <c r="BI153" i="2"/>
  <c r="BH153" i="2"/>
  <c r="BG153" i="2"/>
  <c r="BF153" i="2"/>
  <c r="T153" i="2"/>
  <c r="R153" i="2"/>
  <c r="P153" i="2"/>
  <c r="BK153" i="2"/>
  <c r="J153" i="2"/>
  <c r="BE153" i="2"/>
  <c r="BI151" i="2"/>
  <c r="BH151" i="2"/>
  <c r="BG151" i="2"/>
  <c r="BF151" i="2"/>
  <c r="T151" i="2"/>
  <c r="R151" i="2"/>
  <c r="P151" i="2"/>
  <c r="BK151" i="2"/>
  <c r="J151" i="2"/>
  <c r="BE151" i="2"/>
  <c r="BI149" i="2"/>
  <c r="BH149" i="2"/>
  <c r="BG149" i="2"/>
  <c r="BF149" i="2"/>
  <c r="T149" i="2"/>
  <c r="R149" i="2"/>
  <c r="P149" i="2"/>
  <c r="BK149" i="2"/>
  <c r="J149" i="2"/>
  <c r="BE149" i="2"/>
  <c r="BI147" i="2"/>
  <c r="BH147" i="2"/>
  <c r="BG147" i="2"/>
  <c r="BF147" i="2"/>
  <c r="T147" i="2"/>
  <c r="R147" i="2"/>
  <c r="P147" i="2"/>
  <c r="BK147" i="2"/>
  <c r="J147" i="2"/>
  <c r="BE147" i="2"/>
  <c r="BI145" i="2"/>
  <c r="BH145" i="2"/>
  <c r="BG145" i="2"/>
  <c r="BF145" i="2"/>
  <c r="T145" i="2"/>
  <c r="R145" i="2"/>
  <c r="P145" i="2"/>
  <c r="BK145" i="2"/>
  <c r="J145" i="2"/>
  <c r="BE145" i="2"/>
  <c r="BI143" i="2"/>
  <c r="BH143" i="2"/>
  <c r="BG143" i="2"/>
  <c r="BF143" i="2"/>
  <c r="T143" i="2"/>
  <c r="R143" i="2"/>
  <c r="P143" i="2"/>
  <c r="BK143" i="2"/>
  <c r="J143" i="2"/>
  <c r="BE143" i="2"/>
  <c r="BI141" i="2"/>
  <c r="BH141" i="2"/>
  <c r="BG141" i="2"/>
  <c r="BF141" i="2"/>
  <c r="T141" i="2"/>
  <c r="R141" i="2"/>
  <c r="P141" i="2"/>
  <c r="BK141" i="2"/>
  <c r="J141" i="2"/>
  <c r="BE141" i="2"/>
  <c r="BI139" i="2"/>
  <c r="BH139" i="2"/>
  <c r="BG139" i="2"/>
  <c r="BF139" i="2"/>
  <c r="T139" i="2"/>
  <c r="R139" i="2"/>
  <c r="P139" i="2"/>
  <c r="BK139" i="2"/>
  <c r="J139" i="2"/>
  <c r="BE139" i="2"/>
  <c r="BI137" i="2"/>
  <c r="BH137" i="2"/>
  <c r="BG137" i="2"/>
  <c r="BF137" i="2"/>
  <c r="T137" i="2"/>
  <c r="R137" i="2"/>
  <c r="P137" i="2"/>
  <c r="BK137" i="2"/>
  <c r="J137" i="2"/>
  <c r="BE137" i="2"/>
  <c r="BI135" i="2"/>
  <c r="BH135" i="2"/>
  <c r="BG135" i="2"/>
  <c r="BF135" i="2"/>
  <c r="T135" i="2"/>
  <c r="R135" i="2"/>
  <c r="P135" i="2"/>
  <c r="BK135" i="2"/>
  <c r="J135" i="2"/>
  <c r="BE135" i="2"/>
  <c r="BI133" i="2"/>
  <c r="BH133" i="2"/>
  <c r="BG133" i="2"/>
  <c r="BF133" i="2"/>
  <c r="T133" i="2"/>
  <c r="R133" i="2"/>
  <c r="P133" i="2"/>
  <c r="BK133" i="2"/>
  <c r="J133" i="2"/>
  <c r="BE133" i="2"/>
  <c r="BI131" i="2"/>
  <c r="BH131" i="2"/>
  <c r="BG131" i="2"/>
  <c r="BF131" i="2"/>
  <c r="T131" i="2"/>
  <c r="R131" i="2"/>
  <c r="P131" i="2"/>
  <c r="BK131" i="2"/>
  <c r="J131" i="2"/>
  <c r="BE131" i="2"/>
  <c r="BI130" i="2"/>
  <c r="BH130" i="2"/>
  <c r="BG130" i="2"/>
  <c r="BF130" i="2"/>
  <c r="T130" i="2"/>
  <c r="R130" i="2"/>
  <c r="P130" i="2"/>
  <c r="BK130" i="2"/>
  <c r="J130" i="2"/>
  <c r="BE130" i="2"/>
  <c r="BI128" i="2"/>
  <c r="BH128" i="2"/>
  <c r="BG128" i="2"/>
  <c r="BF128" i="2"/>
  <c r="T128" i="2"/>
  <c r="R128" i="2"/>
  <c r="P128" i="2"/>
  <c r="BK128" i="2"/>
  <c r="J128" i="2"/>
  <c r="BE128" i="2"/>
  <c r="BI126" i="2"/>
  <c r="BH126" i="2"/>
  <c r="BG126" i="2"/>
  <c r="BF126" i="2"/>
  <c r="T126" i="2"/>
  <c r="R126" i="2"/>
  <c r="P126" i="2"/>
  <c r="BK126" i="2"/>
  <c r="J126" i="2"/>
  <c r="BE126" i="2"/>
  <c r="BI125" i="2"/>
  <c r="BH125" i="2"/>
  <c r="BG125" i="2"/>
  <c r="BF125" i="2"/>
  <c r="T125" i="2"/>
  <c r="R125" i="2"/>
  <c r="P125" i="2"/>
  <c r="BK125" i="2"/>
  <c r="J125" i="2"/>
  <c r="BE125" i="2"/>
  <c r="BI124" i="2"/>
  <c r="BH124" i="2"/>
  <c r="BG124" i="2"/>
  <c r="BF124" i="2"/>
  <c r="T124" i="2"/>
  <c r="R124" i="2"/>
  <c r="P124" i="2"/>
  <c r="BK124" i="2"/>
  <c r="J124" i="2"/>
  <c r="BE124" i="2"/>
  <c r="BI123" i="2"/>
  <c r="BH123" i="2"/>
  <c r="BG123" i="2"/>
  <c r="BF123" i="2"/>
  <c r="T123" i="2"/>
  <c r="R123" i="2"/>
  <c r="P123" i="2"/>
  <c r="BK123" i="2"/>
  <c r="J123" i="2"/>
  <c r="BE123" i="2"/>
  <c r="BI122" i="2"/>
  <c r="BH122" i="2"/>
  <c r="BG122" i="2"/>
  <c r="BF122" i="2"/>
  <c r="T122" i="2"/>
  <c r="R122" i="2"/>
  <c r="P122" i="2"/>
  <c r="BK122" i="2"/>
  <c r="J122" i="2"/>
  <c r="BE122" i="2"/>
  <c r="BI121" i="2"/>
  <c r="BH121" i="2"/>
  <c r="BG121" i="2"/>
  <c r="BF121" i="2"/>
  <c r="T121" i="2"/>
  <c r="R121" i="2"/>
  <c r="P121" i="2"/>
  <c r="BK121" i="2"/>
  <c r="J121" i="2"/>
  <c r="BE121" i="2"/>
  <c r="BI120" i="2"/>
  <c r="BH120" i="2"/>
  <c r="BG120" i="2"/>
  <c r="BF120" i="2"/>
  <c r="T120" i="2"/>
  <c r="R120" i="2"/>
  <c r="P120" i="2"/>
  <c r="BK120" i="2"/>
  <c r="J120" i="2"/>
  <c r="BE120" i="2"/>
  <c r="BI119" i="2"/>
  <c r="BH119" i="2"/>
  <c r="BG119" i="2"/>
  <c r="BF119" i="2"/>
  <c r="T119" i="2"/>
  <c r="R119" i="2"/>
  <c r="P119" i="2"/>
  <c r="BK119" i="2"/>
  <c r="J119" i="2"/>
  <c r="BE119" i="2"/>
  <c r="BI117" i="2"/>
  <c r="BH117" i="2"/>
  <c r="BG117" i="2"/>
  <c r="BF117" i="2"/>
  <c r="T117" i="2"/>
  <c r="R117" i="2"/>
  <c r="P117" i="2"/>
  <c r="BK117" i="2"/>
  <c r="J117" i="2"/>
  <c r="BE117" i="2"/>
  <c r="BI116" i="2"/>
  <c r="BH116" i="2"/>
  <c r="BG116" i="2"/>
  <c r="BF116" i="2"/>
  <c r="T116" i="2"/>
  <c r="R116" i="2"/>
  <c r="P116" i="2"/>
  <c r="BK116" i="2"/>
  <c r="J116" i="2"/>
  <c r="BE116" i="2"/>
  <c r="BI115" i="2"/>
  <c r="BH115" i="2"/>
  <c r="BG115" i="2"/>
  <c r="BF115" i="2"/>
  <c r="T115" i="2"/>
  <c r="R115" i="2"/>
  <c r="P115" i="2"/>
  <c r="BK115" i="2"/>
  <c r="J115" i="2"/>
  <c r="BE115" i="2"/>
  <c r="BI114" i="2"/>
  <c r="BH114" i="2"/>
  <c r="BG114" i="2"/>
  <c r="BF114" i="2"/>
  <c r="T114" i="2"/>
  <c r="R114" i="2"/>
  <c r="P114" i="2"/>
  <c r="BK114" i="2"/>
  <c r="J114" i="2"/>
  <c r="BE114" i="2"/>
  <c r="BI113" i="2"/>
  <c r="BH113" i="2"/>
  <c r="BG113" i="2"/>
  <c r="BF113" i="2"/>
  <c r="T113" i="2"/>
  <c r="R113" i="2"/>
  <c r="P113" i="2"/>
  <c r="BK113" i="2"/>
  <c r="J113" i="2"/>
  <c r="BE113" i="2"/>
  <c r="BI112" i="2"/>
  <c r="BH112" i="2"/>
  <c r="BG112" i="2"/>
  <c r="BF112" i="2"/>
  <c r="T112" i="2"/>
  <c r="R112" i="2"/>
  <c r="P112" i="2"/>
  <c r="BK112" i="2"/>
  <c r="J112" i="2"/>
  <c r="BE112" i="2"/>
  <c r="BI111" i="2"/>
  <c r="BH111" i="2"/>
  <c r="BG111" i="2"/>
  <c r="BF111" i="2"/>
  <c r="T111" i="2"/>
  <c r="R111" i="2"/>
  <c r="P111" i="2"/>
  <c r="BK111" i="2"/>
  <c r="J111" i="2"/>
  <c r="BE111" i="2"/>
  <c r="BI109" i="2"/>
  <c r="BH109" i="2"/>
  <c r="BG109" i="2"/>
  <c r="BF109" i="2"/>
  <c r="T109" i="2"/>
  <c r="R109" i="2"/>
  <c r="P109" i="2"/>
  <c r="BK109" i="2"/>
  <c r="J109" i="2"/>
  <c r="BE109" i="2"/>
  <c r="BI107" i="2"/>
  <c r="BH107" i="2"/>
  <c r="BG107" i="2"/>
  <c r="BF107" i="2"/>
  <c r="T107" i="2"/>
  <c r="R107" i="2"/>
  <c r="P107" i="2"/>
  <c r="BK107" i="2"/>
  <c r="J107" i="2"/>
  <c r="BE107" i="2"/>
  <c r="BI106" i="2"/>
  <c r="BH106" i="2"/>
  <c r="BG106" i="2"/>
  <c r="BF106" i="2"/>
  <c r="T106" i="2"/>
  <c r="R106" i="2"/>
  <c r="P106" i="2"/>
  <c r="BK106" i="2"/>
  <c r="J106" i="2"/>
  <c r="BE106" i="2"/>
  <c r="BI105" i="2"/>
  <c r="BH105" i="2"/>
  <c r="BG105" i="2"/>
  <c r="BF105" i="2"/>
  <c r="T105" i="2"/>
  <c r="R105" i="2"/>
  <c r="P105" i="2"/>
  <c r="BK105" i="2"/>
  <c r="J105" i="2"/>
  <c r="BE105" i="2"/>
  <c r="BI104" i="2"/>
  <c r="BH104" i="2"/>
  <c r="BG104" i="2"/>
  <c r="BF104" i="2"/>
  <c r="T104" i="2"/>
  <c r="R104" i="2"/>
  <c r="P104" i="2"/>
  <c r="BK104" i="2"/>
  <c r="J104" i="2"/>
  <c r="BE104" i="2"/>
  <c r="BI103" i="2"/>
  <c r="BH103" i="2"/>
  <c r="BG103" i="2"/>
  <c r="BF103" i="2"/>
  <c r="T103" i="2"/>
  <c r="R103" i="2"/>
  <c r="P103" i="2"/>
  <c r="BK103" i="2"/>
  <c r="J103" i="2"/>
  <c r="BE103" i="2"/>
  <c r="BI102" i="2"/>
  <c r="BH102" i="2"/>
  <c r="BG102" i="2"/>
  <c r="BF102" i="2"/>
  <c r="T102" i="2"/>
  <c r="R102" i="2"/>
  <c r="P102" i="2"/>
  <c r="BK102" i="2"/>
  <c r="J102" i="2"/>
  <c r="BE102" i="2"/>
  <c r="BI101" i="2"/>
  <c r="BH101" i="2"/>
  <c r="BG101" i="2"/>
  <c r="BF101" i="2"/>
  <c r="T101" i="2"/>
  <c r="R101" i="2"/>
  <c r="P101" i="2"/>
  <c r="BK101" i="2"/>
  <c r="J101" i="2"/>
  <c r="BE101" i="2"/>
  <c r="BI99" i="2"/>
  <c r="BH99" i="2"/>
  <c r="BG99" i="2"/>
  <c r="BF99" i="2"/>
  <c r="T99" i="2"/>
  <c r="R99" i="2"/>
  <c r="P99" i="2"/>
  <c r="BK99" i="2"/>
  <c r="J99" i="2"/>
  <c r="BE99" i="2"/>
  <c r="BI98" i="2"/>
  <c r="BH98" i="2"/>
  <c r="BG98" i="2"/>
  <c r="BF98" i="2"/>
  <c r="T98" i="2"/>
  <c r="R98" i="2"/>
  <c r="P98" i="2"/>
  <c r="BK98" i="2"/>
  <c r="J98" i="2"/>
  <c r="BE98" i="2"/>
  <c r="BI97" i="2"/>
  <c r="BH97" i="2"/>
  <c r="BG97" i="2"/>
  <c r="BF97" i="2"/>
  <c r="T97" i="2"/>
  <c r="R97" i="2"/>
  <c r="P97" i="2"/>
  <c r="BK97" i="2"/>
  <c r="J97" i="2"/>
  <c r="BE97" i="2"/>
  <c r="BI96" i="2"/>
  <c r="BH96" i="2"/>
  <c r="BG96" i="2"/>
  <c r="BF96" i="2"/>
  <c r="T96" i="2"/>
  <c r="R96" i="2"/>
  <c r="P96" i="2"/>
  <c r="BK96" i="2"/>
  <c r="J96" i="2"/>
  <c r="BE96" i="2"/>
  <c r="BI95" i="2"/>
  <c r="BH95" i="2"/>
  <c r="BG95" i="2"/>
  <c r="BF95" i="2"/>
  <c r="T95" i="2"/>
  <c r="R95" i="2"/>
  <c r="P95" i="2"/>
  <c r="BK95" i="2"/>
  <c r="J95" i="2"/>
  <c r="BE95" i="2"/>
  <c r="BI94" i="2"/>
  <c r="BH94" i="2"/>
  <c r="BG94" i="2"/>
  <c r="BF94" i="2"/>
  <c r="T94" i="2"/>
  <c r="R94" i="2"/>
  <c r="P94" i="2"/>
  <c r="BK94" i="2"/>
  <c r="J94" i="2"/>
  <c r="BE94" i="2"/>
  <c r="BI93" i="2"/>
  <c r="BH93" i="2"/>
  <c r="BG93" i="2"/>
  <c r="BF93" i="2"/>
  <c r="T93" i="2"/>
  <c r="R93" i="2"/>
  <c r="P93" i="2"/>
  <c r="BK93" i="2"/>
  <c r="J93" i="2"/>
  <c r="BE93" i="2"/>
  <c r="BI92" i="2"/>
  <c r="F34" i="2"/>
  <c r="BD52" i="1" s="1"/>
  <c r="BD51" i="1" s="1"/>
  <c r="W30" i="1" s="1"/>
  <c r="BH92" i="2"/>
  <c r="BG92" i="2"/>
  <c r="F32" i="2" s="1"/>
  <c r="BB52" i="1" s="1"/>
  <c r="BF92" i="2"/>
  <c r="F31" i="2" s="1"/>
  <c r="BA52" i="1" s="1"/>
  <c r="BA51" i="1" s="1"/>
  <c r="T92" i="2"/>
  <c r="T91" i="2"/>
  <c r="T90" i="2" s="1"/>
  <c r="R92" i="2"/>
  <c r="R91" i="2"/>
  <c r="R90" i="2" s="1"/>
  <c r="P92" i="2"/>
  <c r="P91" i="2"/>
  <c r="P90" i="2" s="1"/>
  <c r="BK92" i="2"/>
  <c r="J92" i="2"/>
  <c r="BE92" i="2" s="1"/>
  <c r="F85" i="2"/>
  <c r="F83" i="2"/>
  <c r="E81" i="2"/>
  <c r="F51" i="2"/>
  <c r="F49" i="2"/>
  <c r="E47" i="2"/>
  <c r="J21" i="2"/>
  <c r="E21" i="2"/>
  <c r="J85" i="2" s="1"/>
  <c r="J20" i="2"/>
  <c r="J18" i="2"/>
  <c r="E18" i="2"/>
  <c r="F52" i="2" s="1"/>
  <c r="J17" i="2"/>
  <c r="J12" i="2"/>
  <c r="J49" i="2" s="1"/>
  <c r="J83" i="2"/>
  <c r="E7" i="2"/>
  <c r="E79" i="2" s="1"/>
  <c r="AS51" i="1"/>
  <c r="L47" i="1"/>
  <c r="AM46" i="1"/>
  <c r="L46" i="1"/>
  <c r="AM44" i="1"/>
  <c r="L44" i="1"/>
  <c r="L42" i="1"/>
  <c r="L41" i="1"/>
  <c r="P340" i="2" l="1"/>
  <c r="P89" i="2"/>
  <c r="AU52" i="1" s="1"/>
  <c r="BK316" i="2"/>
  <c r="J316" i="2" s="1"/>
  <c r="J62" i="2" s="1"/>
  <c r="R316" i="2"/>
  <c r="R341" i="2"/>
  <c r="T89" i="2"/>
  <c r="F33" i="2"/>
  <c r="BC52" i="1" s="1"/>
  <c r="BC51" i="1" s="1"/>
  <c r="R281" i="2"/>
  <c r="BK306" i="2"/>
  <c r="J306" i="2" s="1"/>
  <c r="J61" i="2" s="1"/>
  <c r="R306" i="2"/>
  <c r="T340" i="2"/>
  <c r="BK91" i="2"/>
  <c r="J91" i="2" s="1"/>
  <c r="J58" i="2" s="1"/>
  <c r="BK346" i="2"/>
  <c r="J346" i="2" s="1"/>
  <c r="J67" i="2" s="1"/>
  <c r="R346" i="2"/>
  <c r="BK352" i="2"/>
  <c r="J352" i="2" s="1"/>
  <c r="J69" i="2" s="1"/>
  <c r="R352" i="2"/>
  <c r="F86" i="2"/>
  <c r="J51" i="2"/>
  <c r="E45" i="2"/>
  <c r="BK90" i="2"/>
  <c r="BB51" i="1"/>
  <c r="AU53" i="1"/>
  <c r="AW51" i="1"/>
  <c r="BK280" i="2"/>
  <c r="J280" i="2" s="1"/>
  <c r="J59" i="2" s="1"/>
  <c r="J281" i="2"/>
  <c r="J60" i="2" s="1"/>
  <c r="AZ54" i="1"/>
  <c r="AV54" i="1"/>
  <c r="W29" i="1"/>
  <c r="AY51" i="1"/>
  <c r="J341" i="2"/>
  <c r="J65" i="2" s="1"/>
  <c r="AZ53" i="1"/>
  <c r="AV53" i="1"/>
  <c r="F30" i="2"/>
  <c r="AZ52" i="1" s="1"/>
  <c r="J30" i="2"/>
  <c r="AV52" i="1" s="1"/>
  <c r="J31" i="2"/>
  <c r="AW52" i="1" s="1"/>
  <c r="AW53" i="1"/>
  <c r="AW54" i="1"/>
  <c r="BK340" i="2" l="1"/>
  <c r="J340" i="2" s="1"/>
  <c r="J64" i="2" s="1"/>
  <c r="AU51" i="1"/>
  <c r="R280" i="2"/>
  <c r="R89" i="2" s="1"/>
  <c r="R340" i="2"/>
  <c r="AZ51" i="1"/>
  <c r="AV51" i="1" s="1"/>
  <c r="AT52" i="1"/>
  <c r="W28" i="1"/>
  <c r="AX51" i="1"/>
  <c r="AT54" i="1"/>
  <c r="BK89" i="2"/>
  <c r="J89" i="2" s="1"/>
  <c r="J90" i="2"/>
  <c r="J57" i="2" s="1"/>
  <c r="AT53" i="1"/>
  <c r="AT51" i="1" l="1"/>
  <c r="J27" i="2"/>
  <c r="J56" i="2"/>
  <c r="AG52" i="1" l="1"/>
  <c r="J36" i="2"/>
  <c r="AN52" i="1" l="1"/>
  <c r="AK32" i="1" l="1"/>
</calcChain>
</file>

<file path=xl/sharedStrings.xml><?xml version="1.0" encoding="utf-8"?>
<sst xmlns="http://schemas.openxmlformats.org/spreadsheetml/2006/main" count="3362" uniqueCount="883">
  <si>
    <t>Export VZ</t>
  </si>
  <si>
    <t>List obsahuje:</t>
  </si>
  <si>
    <t>1) Rekapitulace stavby</t>
  </si>
  <si>
    <t>2) Rekapitulace objektů stavby a soupisů prací</t>
  </si>
  <si>
    <t>3.0</t>
  </si>
  <si>
    <t/>
  </si>
  <si>
    <t>False</t>
  </si>
  <si>
    <t>{68ae5a0d-b4c7-4231-8260-b72e8c7b16f8}</t>
  </si>
  <si>
    <t>&gt;&gt;  skryté sloupce  &lt;&lt;</t>
  </si>
  <si>
    <t>0,01</t>
  </si>
  <si>
    <t>21</t>
  </si>
  <si>
    <t>15</t>
  </si>
  <si>
    <t>REKAPITULACE STAVBY</t>
  </si>
  <si>
    <t>v ---  níže se nacházejí doplnkové a pomocné údaje k sestavám  --- v</t>
  </si>
  <si>
    <t>Návod na vyplnění</t>
  </si>
  <si>
    <t>0,001</t>
  </si>
  <si>
    <t>Kód:</t>
  </si>
  <si>
    <t>1101806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</si>
  <si>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</si>
  <si>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</si>
  <si>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ČEPRO Potěhy - slaboproudé instalace</t>
  </si>
  <si>
    <t>KSO:</t>
  </si>
  <si>
    <t>CC-CZ:</t>
  </si>
  <si>
    <t>Místo:</t>
  </si>
  <si>
    <t>Potěhy</t>
  </si>
  <si>
    <t>Datum:</t>
  </si>
  <si>
    <t>19. 12. 2018</t>
  </si>
  <si>
    <t>Zadavatel:</t>
  </si>
  <si>
    <t>IČ:</t>
  </si>
  <si>
    <t>DIČ:</t>
  </si>
  <si>
    <t>Uchazeč:</t>
  </si>
  <si>
    <t>Projektant:</t>
  </si>
  <si>
    <t>premise, s.r.o.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</si>
  <si>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</si>
  <si>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</si>
  <si>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</si>
  <si>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</si>
  <si>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</si>
  <si>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</si>
  <si>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</si>
  <si>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</si>
  <si>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</si>
  <si>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</si>
  <si>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</si>
  <si>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</si>
  <si>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</si>
  <si>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</si>
  <si>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</si>
  <si>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</si>
  <si>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</si>
  <si>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</si>
  <si>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</si>
  <si>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</si>
  <si>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</si>
  <si>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</si>
  <si>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</si>
  <si>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</si>
  <si>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</si>
  <si>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</si>
  <si>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</si>
  <si>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</si>
  <si>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</si>
  <si>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</si>
  <si>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</si>
  <si>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</si>
  <si>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</si>
  <si>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</si>
  <si>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</si>
  <si>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</si>
  <si>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</si>
  <si>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</si>
  <si>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</si>
  <si>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</si>
  <si>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</si>
  <si>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</si>
  <si>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1101806_1</t>
  </si>
  <si>
    <t>ČEPRO Potěhy - systém elektronické požární signalizace (EPS)</t>
  </si>
  <si>
    <t>STA</t>
  </si>
  <si>
    <t>1</t>
  </si>
  <si>
    <t>{37d6c45c-291e-42bf-beb1-b2cd02847baa}</t>
  </si>
  <si>
    <t>2</t>
  </si>
  <si>
    <t>1101806_2</t>
  </si>
  <si>
    <t>ČEPRO Potěhy - poplachový zabezpečovací a tísňový sytém</t>
  </si>
  <si>
    <t>{0595adbf-7458-43a5-882f-0f6248ebc765}</t>
  </si>
  <si>
    <t>1101806_3</t>
  </si>
  <si>
    <t>ČEPRO Potěhy - kamerový sytém</t>
  </si>
  <si>
    <t>{c02fe123-a948-4a50-af88-f40b4e76a33f}</t>
  </si>
  <si>
    <t>1) Krycí list soupisu</t>
  </si>
  <si>
    <t>2) Rekapitulace</t>
  </si>
  <si>
    <t>3) Soupis prací</t>
  </si>
  <si>
    <t>Zpět na list:</t>
  </si>
  <si>
    <t>Rekapitulace stavby</t>
  </si>
  <si>
    <t>KRYCÍ LIST SOUPISU</t>
  </si>
  <si>
    <t>Objekt:</t>
  </si>
  <si>
    <t>1101806_1 - ČEPRO Potěhy - systém elektronické požární signalizace (EPS)</t>
  </si>
  <si>
    <t>REKAPITULACE ČLENĚNÍ SOUPISU PRACÍ</t>
  </si>
  <si>
    <t>Kód dílu - Popis</t>
  </si>
  <si>
    <t>Cena celkem [CZK]</t>
  </si>
  <si>
    <t>Náklady soupisu celkem</t>
  </si>
  <si>
    <t>-1</t>
  </si>
  <si>
    <t>PSV - Práce a dodávky PSV</t>
  </si>
  <si>
    <t xml:space="preserve">    742 - Elektroinstalace - slaboproud</t>
  </si>
  <si>
    <t>OST - Ostatní montáže a dodávky</t>
  </si>
  <si>
    <t xml:space="preserve">    K - Zídka pro umístnění KTPO</t>
  </si>
  <si>
    <t xml:space="preserve">    46-M - Zemní práce při extr.mont.pracích</t>
  </si>
  <si>
    <t xml:space="preserve">    M - Výkop pro zemní kabelová vedení</t>
  </si>
  <si>
    <t>HZS - Hodinové zúčtovací sazby</t>
  </si>
  <si>
    <t>VRN - Vedlejší rozpočtové náklady</t>
  </si>
  <si>
    <t xml:space="preserve">    VRN1 - Průzkumné, geodetické a projektové práce</t>
  </si>
  <si>
    <t xml:space="preserve">    VRN2 - Příprava staveniště</t>
  </si>
  <si>
    <t xml:space="preserve">    VRN4 - Inženýrská činnost</t>
  </si>
  <si>
    <t xml:space="preserve">    VRN7 - Provozní vlivy</t>
  </si>
  <si>
    <t xml:space="preserve">    VRN9 -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</si>
  <si>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</si>
  <si>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</si>
  <si>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</si>
  <si>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</si>
  <si>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</si>
  <si>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</si>
  <si>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</si>
  <si>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</si>
  <si>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</si>
  <si>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</si>
  <si>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</si>
  <si>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</si>
  <si>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</si>
  <si>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</si>
  <si>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</si>
  <si>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</si>
  <si>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ROZPOCET</t>
  </si>
  <si>
    <t>742</t>
  </si>
  <si>
    <t>Elektroinstalace - slaboproud</t>
  </si>
  <si>
    <t>K</t>
  </si>
  <si>
    <t>742110003</t>
  </si>
  <si>
    <t>Montáž trubek elektroinstalačních plastových ohebných uložených volně na příchytky</t>
  </si>
  <si>
    <t>m</t>
  </si>
  <si>
    <t>CS ÚRS 2018 01</t>
  </si>
  <si>
    <t>16</t>
  </si>
  <si>
    <t>299153754</t>
  </si>
  <si>
    <t>M</t>
  </si>
  <si>
    <t>34571063</t>
  </si>
  <si>
    <t>trubka elektroinstalační ohebná z PVC (ČSN) 2323</t>
  </si>
  <si>
    <t>32</t>
  </si>
  <si>
    <t>-911871808</t>
  </si>
  <si>
    <t>3</t>
  </si>
  <si>
    <t>34571065</t>
  </si>
  <si>
    <t>trubka elektroinstalační ohebná z PVC (ČSN) 2336</t>
  </si>
  <si>
    <t>42140565</t>
  </si>
  <si>
    <t>4</t>
  </si>
  <si>
    <t>742110021</t>
  </si>
  <si>
    <t>Montáž trubek elektroinstalačních plastových tuhých pro vnější rozvody uložených volně na příchytky</t>
  </si>
  <si>
    <t>1272845093</t>
  </si>
  <si>
    <t>5</t>
  </si>
  <si>
    <t>34571093</t>
  </si>
  <si>
    <t>trubka elektroinstalační tuhá z PVC D 22,1/25 mm, délka 3 m</t>
  </si>
  <si>
    <t>1783800589</t>
  </si>
  <si>
    <t>6</t>
  </si>
  <si>
    <t>741110142</t>
  </si>
  <si>
    <t>Montáž trubek pancéřových elektroinstalačních kovových tuhých závitových, uložených pevně, Ø přes 16 do 29 mm</t>
  </si>
  <si>
    <t>2040931846</t>
  </si>
  <si>
    <t>7</t>
  </si>
  <si>
    <t>34571123</t>
  </si>
  <si>
    <t>trubka elektroinstalační ocelová lakovaná závitová D 21 mm</t>
  </si>
  <si>
    <t>1618385340</t>
  </si>
  <si>
    <t>8</t>
  </si>
  <si>
    <t>PZTS084</t>
  </si>
  <si>
    <t>trubka pevná kovová, zárově zinkovaná, vrchní nátěr, prům. 23</t>
  </si>
  <si>
    <t>-1840968161</t>
  </si>
  <si>
    <t>P</t>
  </si>
  <si>
    <t>Poznámka k položce:
SO.231 areál</t>
  </si>
  <si>
    <t>9</t>
  </si>
  <si>
    <t>992501</t>
  </si>
  <si>
    <t>Provedení ochranného pospojení kovovoých tras a konstrukcí</t>
  </si>
  <si>
    <t>-389563111</t>
  </si>
  <si>
    <t>10</t>
  </si>
  <si>
    <t>210220321</t>
  </si>
  <si>
    <t>Montáž svorek na potrubí se zhotovením pásku</t>
  </si>
  <si>
    <t>kus</t>
  </si>
  <si>
    <t>1897053282</t>
  </si>
  <si>
    <t>11</t>
  </si>
  <si>
    <t>35442025</t>
  </si>
  <si>
    <t>svorka uzemnění Cu na kovové trubky</t>
  </si>
  <si>
    <t>128</t>
  </si>
  <si>
    <t>-2117173776</t>
  </si>
  <si>
    <t>12</t>
  </si>
  <si>
    <t>742110041</t>
  </si>
  <si>
    <t>Montáž lišt elektroinstalačních vkládacích</t>
  </si>
  <si>
    <t>-500843064</t>
  </si>
  <si>
    <t>13</t>
  </si>
  <si>
    <t>34571008</t>
  </si>
  <si>
    <t>lišta elektroinstalační hranatá bílá 40 x 40</t>
  </si>
  <si>
    <t>559387877</t>
  </si>
  <si>
    <t>14</t>
  </si>
  <si>
    <t>742110161</t>
  </si>
  <si>
    <t>Montáž kabelového žlabu spony pro uchycení kabelů</t>
  </si>
  <si>
    <t>-1686631824</t>
  </si>
  <si>
    <t>34571760</t>
  </si>
  <si>
    <t>příchytka kovová jednostranná 14,8x10mm</t>
  </si>
  <si>
    <t>tis kus</t>
  </si>
  <si>
    <t>-508430917</t>
  </si>
  <si>
    <t>VV</t>
  </si>
  <si>
    <t>250*0,001 'Přepočtené koeficientem množství</t>
  </si>
  <si>
    <t>742121001</t>
  </si>
  <si>
    <t>Montáž kabelů sdělovacích pro vnitřní rozvody počtu žil do 15</t>
  </si>
  <si>
    <t>-532903018</t>
  </si>
  <si>
    <t>PSC</t>
  </si>
  <si>
    <t xml:space="preserve">Poznámka k souboru cen:_x000D_
1. Ceny lze použít i pro ocenění koaxiálních kabelů._x000D_
</t>
  </si>
  <si>
    <t>17</t>
  </si>
  <si>
    <t>34121056</t>
  </si>
  <si>
    <t>Kabel JE-H(St)H 8x2x0,8</t>
  </si>
  <si>
    <t>-1964719095</t>
  </si>
  <si>
    <t>18</t>
  </si>
  <si>
    <t>34111036</t>
  </si>
  <si>
    <t>Kabel 1-CXKE-V 3x2,5</t>
  </si>
  <si>
    <t>-1826218317</t>
  </si>
  <si>
    <t>19</t>
  </si>
  <si>
    <t>34121015</t>
  </si>
  <si>
    <t>Kabel J-Y(St)Y 4x2x0,8</t>
  </si>
  <si>
    <t>-1683499455</t>
  </si>
  <si>
    <t>20</t>
  </si>
  <si>
    <t>34121044</t>
  </si>
  <si>
    <t>Kabel J-Y(St)Y 2x2x0,8</t>
  </si>
  <si>
    <t>-1621965101</t>
  </si>
  <si>
    <t>34121002</t>
  </si>
  <si>
    <t>kabel sdělovací s Cu jádrem J-Y(St)Y 1x2x0,8</t>
  </si>
  <si>
    <t>-2098660006</t>
  </si>
  <si>
    <t>22</t>
  </si>
  <si>
    <t>34140844</t>
  </si>
  <si>
    <t>ZŽ vodič izolovaný s Cu jádrem 6mm2 - ochranné pospojení</t>
  </si>
  <si>
    <t>-429188161</t>
  </si>
  <si>
    <t>23</t>
  </si>
  <si>
    <t>742121002</t>
  </si>
  <si>
    <t>Montáž kabelů sdělovacích pro vnitřní rozvody počtu žil přes 15</t>
  </si>
  <si>
    <t>2124228233</t>
  </si>
  <si>
    <t>24</t>
  </si>
  <si>
    <t>34126056</t>
  </si>
  <si>
    <t>Kabel TCEPKPFLE 5x4x0,8</t>
  </si>
  <si>
    <t>768732542</t>
  </si>
  <si>
    <t>25</t>
  </si>
  <si>
    <t>742190001</t>
  </si>
  <si>
    <t>Ostatní práce pro trasy vyhledání vývodu nebo krabice</t>
  </si>
  <si>
    <t>-129834607</t>
  </si>
  <si>
    <t>26</t>
  </si>
  <si>
    <t>742190002</t>
  </si>
  <si>
    <t>Ostatní práce pro trasy značení trasy vedení</t>
  </si>
  <si>
    <t>-1016582841</t>
  </si>
  <si>
    <t>27</t>
  </si>
  <si>
    <t>742190003</t>
  </si>
  <si>
    <t>Ostatní práce pro trasy vyvazování kabeláže ve žlabech</t>
  </si>
  <si>
    <t>1627114983</t>
  </si>
  <si>
    <t>28</t>
  </si>
  <si>
    <t>742190004</t>
  </si>
  <si>
    <t>Ostatní práce pro trasy požárně těsnící materiál do prostupu</t>
  </si>
  <si>
    <t>1186761905</t>
  </si>
  <si>
    <t>29</t>
  </si>
  <si>
    <t>974031132</t>
  </si>
  <si>
    <t>Vysekání rýh ve zdivu cihelném na maltu vápennou nebo vápenocementovou do hl. 50 mm a šířky do 70 mm</t>
  </si>
  <si>
    <t>-344371696</t>
  </si>
  <si>
    <t>30</t>
  </si>
  <si>
    <t>460710053</t>
  </si>
  <si>
    <t>Vyplnění rýh a otvorů vyplnění a omítnutí rýh ve stěnách hloubky přes 5 do 7 cm a šířky do 7 cm</t>
  </si>
  <si>
    <t>64</t>
  </si>
  <si>
    <t>-876278707</t>
  </si>
  <si>
    <t>31</t>
  </si>
  <si>
    <t>992031</t>
  </si>
  <si>
    <t>Úprava ve stávajícím silnoproudém rozvaděči pro napájení zařízení ZDP - doplnění jističe, svorek, úprava prokabelování, masky rozvaděče, změna popisu a dokumentace</t>
  </si>
  <si>
    <t>vlastní</t>
  </si>
  <si>
    <t>-1232501367</t>
  </si>
  <si>
    <t>Poznámka k položce:
SO.050</t>
  </si>
  <si>
    <t>35822107</t>
  </si>
  <si>
    <t>jistič 1pólový-charakteristika B 6A</t>
  </si>
  <si>
    <t>1461424936</t>
  </si>
  <si>
    <t>33</t>
  </si>
  <si>
    <t>35822109</t>
  </si>
  <si>
    <t>jistič 1pólový-charakteristika B 10A</t>
  </si>
  <si>
    <t>174385350</t>
  </si>
  <si>
    <t>34</t>
  </si>
  <si>
    <t>742210006</t>
  </si>
  <si>
    <t>Montáž ústředny EPS rozšiřující karty</t>
  </si>
  <si>
    <t>1182934787</t>
  </si>
  <si>
    <t>35</t>
  </si>
  <si>
    <t>992001</t>
  </si>
  <si>
    <t>Modul KTPO</t>
  </si>
  <si>
    <t>-814090624</t>
  </si>
  <si>
    <t>36</t>
  </si>
  <si>
    <t>742210031</t>
  </si>
  <si>
    <t>Montáž zdroje napájecího pro ústřednu EPS dle EN54-4</t>
  </si>
  <si>
    <t>-1523008022</t>
  </si>
  <si>
    <t>37</t>
  </si>
  <si>
    <t>992002</t>
  </si>
  <si>
    <t>Napájecí zdroj 27,6V / 5A trvale (7A krátkodobě), LCD displej, prostor pro aku 2x 40Ah, certifikace dle EN54-4, možnost doplnění o komunikační modul, měření rezistance akumulátorových obvod, vdálený test akumulátorů, beznapěťový výstup poruchových stavů: porucha 230VAC, porucha AKU, porucha zdruje, porucha EXT výstupu, červená barva, krytí IP 42, rozměry 420 x 420 x 182 (Š x V x H)</t>
  </si>
  <si>
    <t>1738887273</t>
  </si>
  <si>
    <t>38</t>
  </si>
  <si>
    <t>742210041</t>
  </si>
  <si>
    <t>Montáž akumulátoru 2 x 12 V pro ústřednu EPS</t>
  </si>
  <si>
    <t>-1401240830</t>
  </si>
  <si>
    <t>39</t>
  </si>
  <si>
    <t>992003</t>
  </si>
  <si>
    <t>Akumulátor 12V/38Ah se šroubovými svorkami M6, životnost 10 let, vnitřní odpor 7,5 mΩ</t>
  </si>
  <si>
    <t>563530419</t>
  </si>
  <si>
    <t>40</t>
  </si>
  <si>
    <t>992014</t>
  </si>
  <si>
    <t xml:space="preserve">Montáž a zprovoznění modulu pro komunikaci nap. zdroje přes ethrenet </t>
  </si>
  <si>
    <t>512</t>
  </si>
  <si>
    <t>-833585433</t>
  </si>
  <si>
    <t>41</t>
  </si>
  <si>
    <t>992015</t>
  </si>
  <si>
    <t>Modul pro komunikaci nap. zdroje přes ethrenet INTE, TTL &lt;-&gt; ethernet, nožnost napojení pomocí programu "PowerSecurity", program umožňuje dálkové monitorování napájecích zdrojů</t>
  </si>
  <si>
    <t>-603524556</t>
  </si>
  <si>
    <t>42</t>
  </si>
  <si>
    <t>742210051</t>
  </si>
  <si>
    <t>Montáž zařízení dálkového přenosu s připojením, oživením a naprogramováním, konfigurace objektu na PCO HZS, konfigurace objektu na IZS HZS a PCO Patrol</t>
  </si>
  <si>
    <t>1580173733</t>
  </si>
  <si>
    <t>43</t>
  </si>
  <si>
    <t>992006</t>
  </si>
  <si>
    <t>Zařízení dalkového přenosu na PCO příslušného HZS - kompletní vč. zroje napájení, modulu rozhraní ZDP - EPS</t>
  </si>
  <si>
    <t>1596272506</t>
  </si>
  <si>
    <t>44</t>
  </si>
  <si>
    <t>992027</t>
  </si>
  <si>
    <t>Montáž antény zařízení dálkového přenosu na PCO na konzoly včetně pokládky a připojení koaxiálního kabelu</t>
  </si>
  <si>
    <t>67988656</t>
  </si>
  <si>
    <t>45</t>
  </si>
  <si>
    <t>992026</t>
  </si>
  <si>
    <t>Anténa zařízení dálkového přenosu na PCO vč. koaxiálního kabelu</t>
  </si>
  <si>
    <t>-461036237</t>
  </si>
  <si>
    <t>46</t>
  </si>
  <si>
    <t>992401</t>
  </si>
  <si>
    <t>Koaxiální kabel pro připojení antény vč. konektorů - délka 18m</t>
  </si>
  <si>
    <t>1918840833</t>
  </si>
  <si>
    <t>47</t>
  </si>
  <si>
    <t>992028</t>
  </si>
  <si>
    <t>Konzole včetně stožáru bude ukotvená do obvodové zdi vedle venkovních klimatizačních jednotek (nebo mezi venkovními klimatizačními jednotkami a anténami pro příjem ethernetu). Stožár i konzola bude pospojena do systému LPS (hromosvod).</t>
  </si>
  <si>
    <t>1542587653</t>
  </si>
  <si>
    <t>48</t>
  </si>
  <si>
    <t>992029</t>
  </si>
  <si>
    <t>Konzole bude oddalovat vlastní stožár pro ukotvení přenosových antén ve vzdálenosti min. 1,3m o zdi, resp. tak, aby se vlastní stožár vyhnul přesahu střechy). Vlastní stožár pro přenosové antény musí mít takovou výšku, aby přesahoval přesah střechy min. o 1 m (odhadovaná výška stožáru je 3-4m v závislosti na systému ukotvení).</t>
  </si>
  <si>
    <t>-1336931589</t>
  </si>
  <si>
    <t>49</t>
  </si>
  <si>
    <t>742210502</t>
  </si>
  <si>
    <t>Funkční zkouška systému ZDP - přenos signálu na PCO příslušného HZS</t>
  </si>
  <si>
    <t>-968738470</t>
  </si>
  <si>
    <t>50</t>
  </si>
  <si>
    <t>742210505</t>
  </si>
  <si>
    <t>Revize systému ZDP</t>
  </si>
  <si>
    <t>1370767288</t>
  </si>
  <si>
    <t>51</t>
  </si>
  <si>
    <t>742210506</t>
  </si>
  <si>
    <t>Zpracování karty zásahu HZS v objektu skladu Potěhy</t>
  </si>
  <si>
    <t>-829512008</t>
  </si>
  <si>
    <t>52</t>
  </si>
  <si>
    <t>742210111</t>
  </si>
  <si>
    <t>Montáž klíčového trezoru se zámkovou vložkou</t>
  </si>
  <si>
    <t>-146325091</t>
  </si>
  <si>
    <t>53</t>
  </si>
  <si>
    <t>992010</t>
  </si>
  <si>
    <t>Vnitřní dvířka klíčového trezoru pro vložení FAB půlvložky HZS Středočeského kraje</t>
  </si>
  <si>
    <t>-1884106761</t>
  </si>
  <si>
    <t>54</t>
  </si>
  <si>
    <t>992005</t>
  </si>
  <si>
    <t>Klíčový trezor požární ochrany FSK700-2/D1, nerezové provedení, napětí 12/24V DC, vytápění 24VDC/5VA, krytí IP44, rozměry 280 x 264 x 145 (Š x V x H) mm</t>
  </si>
  <si>
    <t>-1943041693</t>
  </si>
  <si>
    <t>55</t>
  </si>
  <si>
    <t>992030</t>
  </si>
  <si>
    <t>Vložka zámku FAB do KTPO standard Středočeský kraj</t>
  </si>
  <si>
    <t>-1423979812</t>
  </si>
  <si>
    <t>56</t>
  </si>
  <si>
    <t>992032</t>
  </si>
  <si>
    <t>Objektový klíč zámku do KTPO standard Středočeský kraj</t>
  </si>
  <si>
    <t>225801917</t>
  </si>
  <si>
    <t>57</t>
  </si>
  <si>
    <t>992012</t>
  </si>
  <si>
    <t>Montáž a zprovoznění řídící jednotky pro monitorování KTPO</t>
  </si>
  <si>
    <t>995890439</t>
  </si>
  <si>
    <t>58</t>
  </si>
  <si>
    <t>992011</t>
  </si>
  <si>
    <t xml:space="preserve">Řídící jedotka AD900-1/D1 určená k monitorování a ovládání klíčového trezoru FSK700, pro připojení kontaktů do PZTS apod., testování funkcí trezoru pomocí tlačítek, odemčení trezoru za účelem testování, napájení 24VDC, </t>
  </si>
  <si>
    <t>1802019271</t>
  </si>
  <si>
    <t>59</t>
  </si>
  <si>
    <t>992020</t>
  </si>
  <si>
    <t>Montáž zábleskového majáku</t>
  </si>
  <si>
    <t>-415029522</t>
  </si>
  <si>
    <t>60</t>
  </si>
  <si>
    <t>992021</t>
  </si>
  <si>
    <t>Zábleskový maják nástěnný CWST-RR-S5, červená patice, červené světlo, venkovní provedení, napájení 9-28VDC, certifikace dle EN54-23, frekv. záblesků 0,5Hz</t>
  </si>
  <si>
    <t>227780233</t>
  </si>
  <si>
    <t>61</t>
  </si>
  <si>
    <t>742330001</t>
  </si>
  <si>
    <t>Montáž rozvaděče telekomunikačního nástěnného MIS1</t>
  </si>
  <si>
    <t>-1606500510</t>
  </si>
  <si>
    <t>62</t>
  </si>
  <si>
    <t>992033</t>
  </si>
  <si>
    <t>Rozvaděč telekomunikačni venkovní MIS1</t>
  </si>
  <si>
    <t>540468857</t>
  </si>
  <si>
    <t>63</t>
  </si>
  <si>
    <t>992022</t>
  </si>
  <si>
    <t>Montáž zařízení OPPO</t>
  </si>
  <si>
    <t>764574236</t>
  </si>
  <si>
    <t>992023</t>
  </si>
  <si>
    <t>OPPO - obslužné pole požární ochrany, 5 tlačítek, 7 LED kontrolek, standart dle HZS Středočeského kraje, napájení 12VDC, č. produktu 784710.CZ</t>
  </si>
  <si>
    <t>-2126912777</t>
  </si>
  <si>
    <t>65</t>
  </si>
  <si>
    <t>742210127a</t>
  </si>
  <si>
    <t>Montáž hlásiče OT multisenzorového Ex</t>
  </si>
  <si>
    <t>2001671940</t>
  </si>
  <si>
    <t>Poznámka k položce:
SO.231</t>
  </si>
  <si>
    <t>1*3 'Přepočtené koeficientem množství</t>
  </si>
  <si>
    <t>66</t>
  </si>
  <si>
    <t>992066</t>
  </si>
  <si>
    <t>OT multisensorový hlásič IQ8Quad do prostředí Ex (i) s oddělovačem, č. produktu 803374.EX</t>
  </si>
  <si>
    <t>1563351341</t>
  </si>
  <si>
    <t>67</t>
  </si>
  <si>
    <t>742210131</t>
  </si>
  <si>
    <t>Montáž soklu hlásiče nebo patice</t>
  </si>
  <si>
    <t>-2111776281</t>
  </si>
  <si>
    <t>68</t>
  </si>
  <si>
    <t>992067</t>
  </si>
  <si>
    <t>Patice hlásiče IQ8Quad ve standardním provedení, č. produktu 805590</t>
  </si>
  <si>
    <t>491545308</t>
  </si>
  <si>
    <t>69</t>
  </si>
  <si>
    <t>742210151</t>
  </si>
  <si>
    <t>Montáž hlásiče tlačítkového se sklíčkem</t>
  </si>
  <si>
    <t>1561961814</t>
  </si>
  <si>
    <t>70</t>
  </si>
  <si>
    <t>992068</t>
  </si>
  <si>
    <t>IQ8 modul elektroniky tlačítkového hlásiče s oddělovačem, č. produktu 804905</t>
  </si>
  <si>
    <t>66181812</t>
  </si>
  <si>
    <t>71</t>
  </si>
  <si>
    <t>992069</t>
  </si>
  <si>
    <t>Kryt se sklem tlačítkového hlásiče z hliníkového odlitku, červená barva, č. produktu 704801.10</t>
  </si>
  <si>
    <t>-335964697</t>
  </si>
  <si>
    <t>72</t>
  </si>
  <si>
    <t>742210221b</t>
  </si>
  <si>
    <t>Montáž bezpečnostní bariéry pro hlásiče řady IQ8Quad Ex (i)</t>
  </si>
  <si>
    <t>1482390665</t>
  </si>
  <si>
    <t>1*2 'Přepočtené koeficientem množství</t>
  </si>
  <si>
    <t>73</t>
  </si>
  <si>
    <t>992070</t>
  </si>
  <si>
    <t>Bezpečnostní bariéra pro hlásiče řady IQ8Quad Ex (i), č. produktu 804744</t>
  </si>
  <si>
    <t>552886944</t>
  </si>
  <si>
    <t>74</t>
  </si>
  <si>
    <t>992071</t>
  </si>
  <si>
    <t>Skříň pro uložení bezpečnostní bariéry, č. produktu 764752</t>
  </si>
  <si>
    <t>-1200436229</t>
  </si>
  <si>
    <t>75</t>
  </si>
  <si>
    <t>992072</t>
  </si>
  <si>
    <t>Kabelová průchodka pro skříně Ex, č. produktu 764754</t>
  </si>
  <si>
    <t>-1243217512</t>
  </si>
  <si>
    <t>76</t>
  </si>
  <si>
    <t>742210127</t>
  </si>
  <si>
    <t>Montáž hlásiče plamene Ex</t>
  </si>
  <si>
    <t>2004331507</t>
  </si>
  <si>
    <t>77</t>
  </si>
  <si>
    <t>992004</t>
  </si>
  <si>
    <t>IR plamenný hlásič X9800, úhel záběru 90°, stavová indikace pomocí tříbarevné LED diody (provoz, porucha, poplach), 3 bezpotenciálové výstupy, aktivace testu pomocí magnetu, monitorování a reset pomocí koppleru, hermetický pevný uzávěr typu D, napájeí 24VDC, IP66, splňuje certifikaci dle EN54-10, provozní teplota -40°C ... 75°C</t>
  </si>
  <si>
    <t>620134430</t>
  </si>
  <si>
    <t>78</t>
  </si>
  <si>
    <t>742210221</t>
  </si>
  <si>
    <t>Montáž bariéry do Ex</t>
  </si>
  <si>
    <t>797935687</t>
  </si>
  <si>
    <t>79</t>
  </si>
  <si>
    <t>992007</t>
  </si>
  <si>
    <t>Bezpečnostní bariéra pro hlásiče do prostředí Ex</t>
  </si>
  <si>
    <t>859989017</t>
  </si>
  <si>
    <t>80</t>
  </si>
  <si>
    <t>992008</t>
  </si>
  <si>
    <t>Izolační podložka pro montáž bezpečnostních bariér na DIN lištu</t>
  </si>
  <si>
    <t>-950817845</t>
  </si>
  <si>
    <t>81</t>
  </si>
  <si>
    <t>992009</t>
  </si>
  <si>
    <t>Skříň pro umístění bezpečnostních bariér s integrovanou DIN lištou</t>
  </si>
  <si>
    <t>-1470900338</t>
  </si>
  <si>
    <t>82</t>
  </si>
  <si>
    <t>742210251</t>
  </si>
  <si>
    <t>Připojení kontaktu ovládaného nebo monitorovaného</t>
  </si>
  <si>
    <t>-376778677</t>
  </si>
  <si>
    <t>83</t>
  </si>
  <si>
    <t>742210303</t>
  </si>
  <si>
    <t>Montáž vstupně výstupního reléového prvku 4 kontakty s krytem</t>
  </si>
  <si>
    <t>1564177517</t>
  </si>
  <si>
    <t>Poznámka k položce:
SO.050 - 2 ks
SO.220 - 4 ks</t>
  </si>
  <si>
    <t>2 + 4</t>
  </si>
  <si>
    <t>84</t>
  </si>
  <si>
    <t>992016</t>
  </si>
  <si>
    <t>Koppler 4G/2R, 4 vstupy, 2x relé,  č. produktu 808623</t>
  </si>
  <si>
    <t>1068364602</t>
  </si>
  <si>
    <t>85</t>
  </si>
  <si>
    <t>742210305</t>
  </si>
  <si>
    <t>Montáž vstupně výstupního reléového prvku 5 a více kontaktů s krytem</t>
  </si>
  <si>
    <t>1513575516</t>
  </si>
  <si>
    <t>86</t>
  </si>
  <si>
    <t>992017</t>
  </si>
  <si>
    <t>Koppler 12 relé, č. produktu 808610.10</t>
  </si>
  <si>
    <t>637952357</t>
  </si>
  <si>
    <t>87</t>
  </si>
  <si>
    <t>992019</t>
  </si>
  <si>
    <t>Montáž skříně pro kopplery</t>
  </si>
  <si>
    <t>27520563</t>
  </si>
  <si>
    <t>88</t>
  </si>
  <si>
    <t>992018</t>
  </si>
  <si>
    <t>Skříň pro umístění kopplerů (skříň rozšíření pro akumulátory), č. produktu 789300</t>
  </si>
  <si>
    <t>595597211</t>
  </si>
  <si>
    <t>89</t>
  </si>
  <si>
    <t>992076</t>
  </si>
  <si>
    <t>Montáž snímače DHP SMART3G-D2_S2656VB, Ex prostředí zóna 1</t>
  </si>
  <si>
    <t>45783616</t>
  </si>
  <si>
    <t>Poznámka k položce:
SO.220 - 2 ks
SO.580 - 1 ks</t>
  </si>
  <si>
    <t>90</t>
  </si>
  <si>
    <t>992077</t>
  </si>
  <si>
    <t>Snímač DHP SMART3G-D2_S2656VB, Ex prostředí zóna_1, IR měřící princip, multifunkční displej, rozsah měření 0-100%DMV, výstupní signál 4-20mA</t>
  </si>
  <si>
    <t>1189778428</t>
  </si>
  <si>
    <t>2 + 1</t>
  </si>
  <si>
    <t>91</t>
  </si>
  <si>
    <t>992078</t>
  </si>
  <si>
    <t>Přídavná karta snímače DHP, STS3REL, 3x výstupní relé: alarm_1, alarm_2 a porucha FAULT</t>
  </si>
  <si>
    <t>1143298994</t>
  </si>
  <si>
    <t>92</t>
  </si>
  <si>
    <t>992079</t>
  </si>
  <si>
    <t>Kabelová průchodka snímače DPH pro Ex-zónu_1, ZT000</t>
  </si>
  <si>
    <t>-200396726</t>
  </si>
  <si>
    <t>93</t>
  </si>
  <si>
    <t>992080</t>
  </si>
  <si>
    <t>Prvotní kalibrace snímače DHP: benzínové výpary</t>
  </si>
  <si>
    <t>-181622483</t>
  </si>
  <si>
    <t>94</t>
  </si>
  <si>
    <t>992081</t>
  </si>
  <si>
    <t>Zkouška provozuschopnosti systému detekce hořlavých plynů a par - funkční zkouška zařízení PBZ (požárně bezpečnostního zařízení)</t>
  </si>
  <si>
    <t>hod</t>
  </si>
  <si>
    <t>-684373420</t>
  </si>
  <si>
    <t>Poznámka k položce:
SO.220 - 10 hod
SO.580 - 5 hod</t>
  </si>
  <si>
    <t>10 + 5</t>
  </si>
  <si>
    <t>95</t>
  </si>
  <si>
    <t>992082</t>
  </si>
  <si>
    <t>Vyhotovení protokolu o provozuschopnosti systému DHP - požárně bezpečnostního zařízení</t>
  </si>
  <si>
    <t>-1117116231</t>
  </si>
  <si>
    <t>Poznámka k položce:
SO.220 - 1 ks
SO.580 - 1 ks</t>
  </si>
  <si>
    <t>1 + 1</t>
  </si>
  <si>
    <t>96</t>
  </si>
  <si>
    <t>992074</t>
  </si>
  <si>
    <t>Montáž informačních LED panelů informačního systému DHP</t>
  </si>
  <si>
    <t>1363349889</t>
  </si>
  <si>
    <t>2 + 2</t>
  </si>
  <si>
    <t>97</t>
  </si>
  <si>
    <t>992075a</t>
  </si>
  <si>
    <t>Informační LED panel s informací o překročení 1. stupně koncentrace (10% DMV), jednostranný, velký, minimální rozměry 1000x150mm (š x v), napájení 12VDC, určen do venkovního prostředí (IP65)</t>
  </si>
  <si>
    <t>61616300</t>
  </si>
  <si>
    <t>98</t>
  </si>
  <si>
    <t>992075b</t>
  </si>
  <si>
    <t>Informační LED panel s informací o překročení 2. stupně koncentrace (10% DMV), jednostranný, velký, minimální rozměry 1000x150mm (š x v), napájení 12VDC, určen do venkovního prostředí (IP65)</t>
  </si>
  <si>
    <t>308117854</t>
  </si>
  <si>
    <t>99</t>
  </si>
  <si>
    <t>742210261</t>
  </si>
  <si>
    <t>Montáž světelných nebo zvukových prvků EPS sirény nebo majáku nebo signalizace</t>
  </si>
  <si>
    <t>1817865542</t>
  </si>
  <si>
    <t>Poznámka k položce:
SO.220 - 2 ks
SO.580 - 2 ks</t>
  </si>
  <si>
    <t>100</t>
  </si>
  <si>
    <t>992073a</t>
  </si>
  <si>
    <t>Maják xenonový zábleskový nástěnný, oranžová barva, vysoká patice, IP65</t>
  </si>
  <si>
    <t>-297315643</t>
  </si>
  <si>
    <t>101</t>
  </si>
  <si>
    <t>992073b</t>
  </si>
  <si>
    <t>Maják xenonový zábleskový nástěnný, červená barva, vysoká patice, IP65</t>
  </si>
  <si>
    <t>1059282685</t>
  </si>
  <si>
    <t>102</t>
  </si>
  <si>
    <t>992201a</t>
  </si>
  <si>
    <t>Instalace a konfikurace serveru grafické nadstavby</t>
  </si>
  <si>
    <t>1347744867</t>
  </si>
  <si>
    <t>103</t>
  </si>
  <si>
    <t>992201</t>
  </si>
  <si>
    <t>Server pro Slave grafickou nadstavbu, min. 4 jádrový procesor Intel Xeon s frekvencí min. 3,5GHz, doporučený procesor např. Intel Xeon E-2134 nebo výkonější, minimálně 16GB DDR4 ECC operační paměti, požadováno 8 pozic pro Hot-Plug 2,5"HDD disky, osazen nejméně 2ks HDD 600GB SAS 10k, řadič disku řadič PERC H730P+ 2GB, 2x GLAN, USB 2.0 a 3.0/3.1/3.2, 2x350 W Hot-Plug napájecí zdroj, montáž do RACKu (výška 1U), podpora vzdálené správy více serverů pomocí iDRAC9 Basic</t>
  </si>
  <si>
    <t>546161898</t>
  </si>
  <si>
    <t>104</t>
  </si>
  <si>
    <t>992201.1</t>
  </si>
  <si>
    <t>Operační systém Microsoft Windows Server 2019 Standard (max. 16xCPU jader, max. 2x virtuální servery)</t>
  </si>
  <si>
    <t>-1869343154</t>
  </si>
  <si>
    <t>105</t>
  </si>
  <si>
    <t>992201.2</t>
  </si>
  <si>
    <t>Licence grafické nadstavby SBI pro doplnění stávající graf. nadstavby o Slave server</t>
  </si>
  <si>
    <t>-412789434</t>
  </si>
  <si>
    <t>106</t>
  </si>
  <si>
    <t>992201.3</t>
  </si>
  <si>
    <t>Licence grafické nadstavby SBI pro doplnění stávající graf. nadstavby o doplnění mapových podkladů na Slave serveru</t>
  </si>
  <si>
    <t>-1618733003</t>
  </si>
  <si>
    <t>107</t>
  </si>
  <si>
    <t>992201.4</t>
  </si>
  <si>
    <t>Licence grafické nadstavby SBI pro doplnění stávající graf. nadstavby o doplnění notifikací na Slave serveru</t>
  </si>
  <si>
    <t>-1133912671</t>
  </si>
  <si>
    <t>108</t>
  </si>
  <si>
    <t>992291.5</t>
  </si>
  <si>
    <t>Licence grafické nadstavby SBI pro doplnění stávající graf. nadstavby o jednu ústřednu EPS</t>
  </si>
  <si>
    <t>1009495411</t>
  </si>
  <si>
    <t>109</t>
  </si>
  <si>
    <t>992201b</t>
  </si>
  <si>
    <t>Vytvoření mapových podkladů pro grafickou nadstavbu</t>
  </si>
  <si>
    <t>-1804357876</t>
  </si>
  <si>
    <t>110</t>
  </si>
  <si>
    <t>992202</t>
  </si>
  <si>
    <t xml:space="preserve">Klientská PC stanice grafické nadstavby do prostor dispečinku, procesor minimálně Intel Core i7 8700 Coffee Lake, operační pamět minimálně RAM 16GB DDR4, pevný disk minimálně SSD 256GB, výkoná grafická karta s podporou více monitorů a výstupem DisplayPort v1.3, např.  Intel UHD Graphics 630 a lepší, operační systém Windows 10 Pro 64bit se službou NBD On-Site </t>
  </si>
  <si>
    <t>1189293001</t>
  </si>
  <si>
    <t>111</t>
  </si>
  <si>
    <t>992203</t>
  </si>
  <si>
    <t>Monitor pro klientskou stanici grafické nadstavby do prostor dispečinku, úhlopříčka minimálně 23,8", antireflexní IPS panel, rozlišení minimálně FullHD 1920x1080, jas alespoň 250 cd/m2, odezva maximálně 5ms, kontrast minimálně 1000:1, DisplayPort, černá barva</t>
  </si>
  <si>
    <t>-777370231</t>
  </si>
  <si>
    <t>112</t>
  </si>
  <si>
    <t>992204</t>
  </si>
  <si>
    <t xml:space="preserve">Klientská PC stanice grafické nadstavby do prostoru vstupní chodby, procesor minimálně Intel Core i7 8700 Coffee Lake, operační pamět minimálně RAM 16GB DDR4, pevný disk minimálně SSD 256GB, výkoná grafická karta s podporou více monitorů a výstupem DisplayPort v1.3, např.  Intel UHD Graphics 630 a lepší, operační systém Windows 10 Pro 64bit se službou NBD On-Site, </t>
  </si>
  <si>
    <t>557392108</t>
  </si>
  <si>
    <t>113</t>
  </si>
  <si>
    <t>992205</t>
  </si>
  <si>
    <t>Monitor pro klientskou stanici grafické nadstavby do prostoru vstupní chodby, úhlopříčka minimálně 23,8", antireflexní IPS panel, rozlišení minimálně FullHD 1920x1080, jas alespoň 250 cd/m2, odezva maximálně 5ms, kontrast minimálně 1000:1, DisplayPort, černá barva</t>
  </si>
  <si>
    <t>-1091096826</t>
  </si>
  <si>
    <t>114</t>
  </si>
  <si>
    <t>992206</t>
  </si>
  <si>
    <t>VESA držák monitoru pro montáž monitoru na zeď, sklopný s aretací bez možnosti natáčení do stran</t>
  </si>
  <si>
    <t>39573725</t>
  </si>
  <si>
    <t>115</t>
  </si>
  <si>
    <t>992291c</t>
  </si>
  <si>
    <t>Zadání prvků EPS do mapových podkladů pro grafickou nadstavbu</t>
  </si>
  <si>
    <t>1881803685</t>
  </si>
  <si>
    <t>116</t>
  </si>
  <si>
    <t>992201d</t>
  </si>
  <si>
    <t>Oživení a nastavení rozšířené grafické nadstavby</t>
  </si>
  <si>
    <t>895908652</t>
  </si>
  <si>
    <t>117</t>
  </si>
  <si>
    <t>742210503</t>
  </si>
  <si>
    <t>Zkoušky a revize EPS zkoušky koordinační funkční EPS</t>
  </si>
  <si>
    <t>-1700479548</t>
  </si>
  <si>
    <t>118</t>
  </si>
  <si>
    <t>742210521</t>
  </si>
  <si>
    <t>Zkoušky a revize EPS revize výchozí systému EPS na jeden detektor nebo prvek</t>
  </si>
  <si>
    <t>-1843524220</t>
  </si>
  <si>
    <t>119</t>
  </si>
  <si>
    <t>998742101</t>
  </si>
  <si>
    <t>Přesun hmot pro slaboproud stanovený z hmotnosti přesunovaného materiálu vodorovná dopravní vzdálenost do 50 m v objektech výšky do 6 m</t>
  </si>
  <si>
    <t>t</t>
  </si>
  <si>
    <t>-1433526105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</si>
  <si>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</si>
  <si>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OST</t>
  </si>
  <si>
    <t>Ostatní montáže a dodávky</t>
  </si>
  <si>
    <t>Zídka pro umístnění KTPO</t>
  </si>
  <si>
    <t>120</t>
  </si>
  <si>
    <t>121112111</t>
  </si>
  <si>
    <t>Sejmutí ornice ručně s vodorovným přemístěním do 50 m na dočasné či trvalé skládky nebo na hromady v místě upotřebení tloušťky vrstvy do 150 mm</t>
  </si>
  <si>
    <t>m3</t>
  </si>
  <si>
    <t>-354870242</t>
  </si>
  <si>
    <t>1,0*3,0*0,15</t>
  </si>
  <si>
    <t>121</t>
  </si>
  <si>
    <t>132312101</t>
  </si>
  <si>
    <t>Hloubení zapažených i nezapažených rýh šířky do 600 mm ručním nebo pneumatickým nářadím s urovnáním dna do předepsaného profilu a spádu v horninách tř. 4 soudržných</t>
  </si>
  <si>
    <t>-101413800</t>
  </si>
  <si>
    <t>0,5*0,85*2,5</t>
  </si>
  <si>
    <t>122</t>
  </si>
  <si>
    <t>132312109</t>
  </si>
  <si>
    <t>Hloubení zapažených i nezapažených rýh šířky do 600 mm ručním nebo pneumatickým nářadím s urovnáním dna do předepsaného profilu a spádu v horninách tř. 4 Příplatek k cenám za lepivost horniny tř. 4</t>
  </si>
  <si>
    <t>-842841289</t>
  </si>
  <si>
    <t>123</t>
  </si>
  <si>
    <t>162701105</t>
  </si>
  <si>
    <t>Vodorovné přemístění výkopku nebo sypaniny po suchu na obvyklém dopravním prostředku, bez naložení výkopku, avšak se složením bez rozhrnutí z horniny tř. 1 až 4 na vzdálenost přes 9 000 do 10 000 m</t>
  </si>
  <si>
    <t>1696565443</t>
  </si>
  <si>
    <t>1,063+0,3*2,0*0,15</t>
  </si>
  <si>
    <t>124</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</si>
  <si>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</si>
  <si>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</si>
  <si>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-833430065</t>
  </si>
  <si>
    <t>1,153*10</t>
  </si>
  <si>
    <t>125</t>
  </si>
  <si>
    <t>167101101</t>
  </si>
  <si>
    <t>Nakládání, skládání a překládání neulehlého výkopku nebo sypaniny nakládání, množství do 100 m3, z hornin tř. 1 až 4</t>
  </si>
  <si>
    <t>1775557260</t>
  </si>
  <si>
    <t>126</t>
  </si>
  <si>
    <t>171201201</t>
  </si>
  <si>
    <t>Uložení sypaniny na skládky</t>
  </si>
  <si>
    <t>-1498646184</t>
  </si>
  <si>
    <t>127</t>
  </si>
  <si>
    <t>171201211</t>
  </si>
  <si>
    <t>Poplatek za uložení stavebního odpadu na skládce (skládkovné) zeminy a kameniva zatříděného do Katalogu odpadů pod kódem 170 504</t>
  </si>
  <si>
    <t>1024548731</t>
  </si>
  <si>
    <t>1,153*2</t>
  </si>
  <si>
    <t>181301102</t>
  </si>
  <si>
    <t>Rozprostření a urovnání ornice v rovině nebo ve svahu sklonu do 1:5 při souvislé ploše do 500 m2, tl. vrstvy přes 100 do 150 mm</t>
  </si>
  <si>
    <t>m2</t>
  </si>
  <si>
    <t>-1616950028</t>
  </si>
  <si>
    <t>1,0*3,0-0,3*2,0</t>
  </si>
  <si>
    <t>129</t>
  </si>
  <si>
    <t>274313611</t>
  </si>
  <si>
    <t>Základy z betonu prostého pasy betonu kamenem neprokládaného tř. C 16/20</t>
  </si>
  <si>
    <t>324153656</t>
  </si>
  <si>
    <t>1,5*0,85*2,5</t>
  </si>
  <si>
    <t>130</t>
  </si>
  <si>
    <t>311278012</t>
  </si>
  <si>
    <t>Zdivo z cihel a tvárnic vápenopískových na cementovou maltu M10, tloušťka zdiva 290 mm, formát a rozměr cihel VF 290x140x65 mm plných</t>
  </si>
  <si>
    <t>263279223</t>
  </si>
  <si>
    <t>4*2</t>
  </si>
  <si>
    <t>131</t>
  </si>
  <si>
    <t>622631001</t>
  </si>
  <si>
    <t>Spárování vnějších ploch pohledového zdiva z cihel, spárovací maltou stěn</t>
  </si>
  <si>
    <t>-1870059864</t>
  </si>
  <si>
    <t>2,0*2,0*2+0,29*2,0*2</t>
  </si>
  <si>
    <t>132</t>
  </si>
  <si>
    <t>998232110</t>
  </si>
  <si>
    <t>Přesun hmot pro oplocení se svislou nosnou konstrukcí zděnou z cihel, tvárnic, bloků, popř. kovovou nebo dřevěnou vodorovná dopravní vzdálenost do 50 m, pro oplocení výšky do 3 m</t>
  </si>
  <si>
    <t>-2026471355</t>
  </si>
  <si>
    <t>133</t>
  </si>
  <si>
    <t>764214606</t>
  </si>
  <si>
    <t>Oplechování horních ploch zdí a nadezdívek (atik) z pozinkovaného plechu s povrchovou úpravou mechanicky kotvené rš 500 mm</t>
  </si>
  <si>
    <t>-68639088</t>
  </si>
  <si>
    <t>134</t>
  </si>
  <si>
    <t>998764101</t>
  </si>
  <si>
    <t>Přesun hmot pro konstrukce klempířské stanovený z hmotnosti přesunovaného materiálu vodorovná dopravní vzdálenost do 50 m v objektech výšky do 6 m</t>
  </si>
  <si>
    <t>141363720</t>
  </si>
  <si>
    <t>46-M</t>
  </si>
  <si>
    <t>Zemní práce při extr.mont.pracích</t>
  </si>
  <si>
    <t>135</t>
  </si>
  <si>
    <t>460680161</t>
  </si>
  <si>
    <t>Prorážení otvorů a ostatní bourací práce vybourání otvoru ve zdivu cihelném plochy do 0,0225 m2 a tloušťky do 15 cm</t>
  </si>
  <si>
    <t>-775937398</t>
  </si>
  <si>
    <t xml:space="preserve">Poznámka k souboru cen:_x000D_
1. V cenách -0011 až -0013 nejsou započteny náklady na dodávku tvárnic. Tato dodávka se oceňuje ve specifikaci._x000D_
</t>
  </si>
  <si>
    <t>136</t>
  </si>
  <si>
    <t>460710033</t>
  </si>
  <si>
    <t>Vyplnění rýh a otvorů vyplnění a omítnutí rýh ve stěnách hloubky do 3 cm a šířky přes 5 do 7 cm</t>
  </si>
  <si>
    <t>-1408187586</t>
  </si>
  <si>
    <t>137</t>
  </si>
  <si>
    <t>460510084</t>
  </si>
  <si>
    <t>Kabelové prostupy, kanály a multikanály kabelové prostupy z trub plastových včetně osazení, utěsnění a spárování do otvoru ve zdivu včetně vybourání, zazdění a začištění, vnitřního průměru do 15 cm</t>
  </si>
  <si>
    <t>-406250543</t>
  </si>
  <si>
    <t xml:space="preserve">Poznámka k souboru cen:_x000D_
1. V cenách -0004 až -0156 nejsou obsaženy náklady na dodávku trub. Tato dodávka se oceňuje ve specifikaci._x000D_
2. V cenách -0258 až -0274 nejsou obsaženy náklady na dodávku žlabů. Tato dodávka se oceňuje ve specifikaci._x000D_
3. V cenách -0301 až -0353 nejsou obsaženy náklady na dodávku multikanálů. Tato dodávka se oceňuje ve specifikaci._x000D_
</t>
  </si>
  <si>
    <t>138</t>
  </si>
  <si>
    <t>460510034</t>
  </si>
  <si>
    <t>Kabelové prostupy, kanály a multikanály kabelové prostupy z trub betonových včetně osazení, utěsnění a spárování do otvoru ve zdivu včetně vybourání, zazdění a začištění, vnitřního průměru do 15 cm</t>
  </si>
  <si>
    <t>1806724853</t>
  </si>
  <si>
    <t>139</t>
  </si>
  <si>
    <t>977151119</t>
  </si>
  <si>
    <t>Jádrové vrty diamantovými korunkami do stavebních materiálů (železobetonu, betonu, cihel, obkladů, dlažeb, kamene) průměru přes 100 do 110 mm</t>
  </si>
  <si>
    <t>-1136949159</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</si>
  <si>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</si>
  <si>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Výkop pro zemní kabelová vedení</t>
  </si>
  <si>
    <t>140</t>
  </si>
  <si>
    <t>250547898</t>
  </si>
  <si>
    <t>141</t>
  </si>
  <si>
    <t>-634035465</t>
  </si>
  <si>
    <t>142</t>
  </si>
  <si>
    <t>-1587509833</t>
  </si>
  <si>
    <t>143</t>
  </si>
  <si>
    <t>-1936043076</t>
  </si>
  <si>
    <t>144</t>
  </si>
  <si>
    <t>-2048583988</t>
  </si>
  <si>
    <t>145</t>
  </si>
  <si>
    <t>-1715864250</t>
  </si>
  <si>
    <t>146</t>
  </si>
  <si>
    <t>272963226</t>
  </si>
  <si>
    <t>147</t>
  </si>
  <si>
    <t>-1204100046</t>
  </si>
  <si>
    <t>148</t>
  </si>
  <si>
    <t>174101101</t>
  </si>
  <si>
    <t>Zásyp sypaninou z jakékoliv horniny s uložením výkopku ve vrstvách se zhutněním jam, šachet, rýh nebo kolem objektů v těchto vykopávkách</t>
  </si>
  <si>
    <t>-1616126577</t>
  </si>
  <si>
    <t>149</t>
  </si>
  <si>
    <t>175111101</t>
  </si>
  <si>
    <t>Obsypání potrubí ručně sypaninou z vhodných hornin tř. 1 až 4 nebo materiálem připraveným podél výkopu ve vzdálenosti do 3 m od jeho kraje, pro jakoukoliv hloubku výkopu a míru zhutnění bez prohození sypaniny sítem</t>
  </si>
  <si>
    <t>383530086</t>
  </si>
  <si>
    <t>150</t>
  </si>
  <si>
    <t>58337310</t>
  </si>
  <si>
    <t>štěrkopísek frakce 0-4 třída B</t>
  </si>
  <si>
    <t>1196350554</t>
  </si>
  <si>
    <t>0,9*2 'Přepočtené koeficientem množství</t>
  </si>
  <si>
    <t>151</t>
  </si>
  <si>
    <t>-1427042661</t>
  </si>
  <si>
    <t>152</t>
  </si>
  <si>
    <t>460620007</t>
  </si>
  <si>
    <t>Úprava terénu zatravnění, včetně dodání osiva a zalití vodou na rovině</t>
  </si>
  <si>
    <t>-812347949</t>
  </si>
  <si>
    <t xml:space="preserve">Poznámka k souboru cen:_x000D_
1. V cenách -0002 až -0003 nejsou zahrnuty dodávku drnů. Tato se oceňuje ve specifikaci._x000D_
2. V cenách -0022 až -0028 nejsou zahrnuty náklady na dodávku obrubníků. Tato dodávka se oceňuje ve specifikaci._x000D_
</t>
  </si>
  <si>
    <t>153</t>
  </si>
  <si>
    <t>451572111</t>
  </si>
  <si>
    <t>Lože pod potrubí, stoky a drobné objekty v otevřeném výkopu z kameniva drobného těženého 0 až 4 mm</t>
  </si>
  <si>
    <t>-800332640</t>
  </si>
  <si>
    <t>154</t>
  </si>
  <si>
    <t>899722111</t>
  </si>
  <si>
    <t>Krytí potrubí z plastů výstražnou fólií z PVC šířky 20 cm</t>
  </si>
  <si>
    <t>-433056129</t>
  </si>
  <si>
    <t>155</t>
  </si>
  <si>
    <t>998276101</t>
  </si>
  <si>
    <t>Přesun hmot pro trubní vedení hloubené z trub z plastických hmot nebo sklolaminátových pro vodovody nebo kanalizace v otevřeném výkopu dopravní vzdálenost do 15 m</t>
  </si>
  <si>
    <t>-1913969211</t>
  </si>
  <si>
    <t>156</t>
  </si>
  <si>
    <t>741110053</t>
  </si>
  <si>
    <t>Montáž trubek elektroinstalačních s nasunutím nebo našroubováním do krabic plastových ohebných, uložených volně, vnější Ø přes 35 mm</t>
  </si>
  <si>
    <t>767877566</t>
  </si>
  <si>
    <t>157</t>
  </si>
  <si>
    <t>34571355</t>
  </si>
  <si>
    <t>trubka elektroinstalační ohebná dvouplášťová korugovaná D 94/110 mm, HDPE+LDPE</t>
  </si>
  <si>
    <t>-1437133205</t>
  </si>
  <si>
    <t>HZS</t>
  </si>
  <si>
    <t>Hodinové zúčtovací sazby</t>
  </si>
  <si>
    <t>158</t>
  </si>
  <si>
    <t>HZS3222</t>
  </si>
  <si>
    <t>Hodinové zúčtovací sazby montáží technologických zařízení na stavebních objektech montér slaboproudých zařízení odborný._x000D_
OStatní práce se zapojením a nastavením systému výše neuvedené._x000D_
Komplet za obor EPS.</t>
  </si>
  <si>
    <t>-1416379163</t>
  </si>
  <si>
    <t>159</t>
  </si>
  <si>
    <t>HZS4212</t>
  </si>
  <si>
    <t>Hodinové zúčtovací sazby ostatních profesí revizní a kontrolní činnost revizní technik specialista._x000D_
Revize - funkční zkouška systému EPS</t>
  </si>
  <si>
    <t>-41540341</t>
  </si>
  <si>
    <t>VRN</t>
  </si>
  <si>
    <t>Vedlejší rozpočtové náklady</t>
  </si>
  <si>
    <t>VRN1</t>
  </si>
  <si>
    <t>Průzkumné, geodetické a projektové práce</t>
  </si>
  <si>
    <t>160</t>
  </si>
  <si>
    <t>010001000</t>
  </si>
  <si>
    <t>Průzkumné, geodetické a projektové práce._x000D_
Práce spojené s vypracování geodetického zaměření a zpracování dílenské dokumentace i dokumentace skutečného stavu po dokončení díla podle požadavků zadavatele.</t>
  </si>
  <si>
    <t>sada</t>
  </si>
  <si>
    <t>1024</t>
  </si>
  <si>
    <t>1040148457</t>
  </si>
  <si>
    <t>161</t>
  </si>
  <si>
    <t>011002000</t>
  </si>
  <si>
    <t>Průzkumné práce</t>
  </si>
  <si>
    <t>79474379</t>
  </si>
  <si>
    <t>VRN2</t>
  </si>
  <si>
    <t>Příprava staveniště</t>
  </si>
  <si>
    <t>162</t>
  </si>
  <si>
    <t>020001000</t>
  </si>
  <si>
    <t>Příprava staveniště._x000D_
Speciální práce spojené s přípravou staveniště na danou technologii (zajištění provizrního chodu, provizorní přepojení atd.)_x000D_
Komplet za obor EPS.</t>
  </si>
  <si>
    <t>-1614942416</t>
  </si>
  <si>
    <t>VRN4</t>
  </si>
  <si>
    <t>Inženýrská činnost</t>
  </si>
  <si>
    <t>163</t>
  </si>
  <si>
    <t>040001000</t>
  </si>
  <si>
    <t>Inženýrská činnost._x000D_
Další odborná činnost potřebná k realizaci díla zahrnující školení, konzultace, komunikaci se zadavatelem apd._x000D_
Komplet za obor EPS</t>
  </si>
  <si>
    <t>1039262396</t>
  </si>
  <si>
    <t>164</t>
  </si>
  <si>
    <t>043002000</t>
  </si>
  <si>
    <t>Zkoušky a ostatní měření._x000D_
Odborné zkoušky a měřen na dané technologii zahrnující testování kabelových segmentů, funkční a provozní zkoušky částí systému atd._x000D_
Komplet za obor EPS.</t>
  </si>
  <si>
    <t>1283428157</t>
  </si>
  <si>
    <t>165</t>
  </si>
  <si>
    <t>045002000</t>
  </si>
  <si>
    <t>Kompletační a koordinační činnost._x000D_
Speciální kompletační a koordinační činnost pro danou technologii._x000D_
Komplet za obor EPS.</t>
  </si>
  <si>
    <t>-901571460</t>
  </si>
  <si>
    <t>VRN7</t>
  </si>
  <si>
    <t>Provozní vlivy</t>
  </si>
  <si>
    <t>166</t>
  </si>
  <si>
    <t>070001000</t>
  </si>
  <si>
    <t>Provozní vlivy_x000D_
Další provozní vlivy - ztížené podmínky při montážích v objektu se zvýšenou ostrahou nebo ze zvláštním určením po celou dobu stavby._x000D_
Komplet za obor EPS</t>
  </si>
  <si>
    <t>68864644</t>
  </si>
  <si>
    <t>VRN9</t>
  </si>
  <si>
    <t>Ostatní náklady</t>
  </si>
  <si>
    <t>167</t>
  </si>
  <si>
    <t>090001000</t>
  </si>
  <si>
    <t>Ostatní náklady_x000D_
Ostatní speciální náklady zahrnující práce a dodávky výše neuvedené potřené ke zhotovení díla._x000D_
Komplet za obor EPS.</t>
  </si>
  <si>
    <t>1192938817</t>
  </si>
  <si>
    <t>168</t>
  </si>
  <si>
    <t>091104000</t>
  </si>
  <si>
    <t>Stroje a zařízení nevyžadující montáž_x000D_
Speciální stroje a zařízen potřebné pro realizaci díla._x000D_
Komplet za obor EPS.</t>
  </si>
  <si>
    <t>845536485</t>
  </si>
  <si>
    <t>169</t>
  </si>
  <si>
    <t>092103001</t>
  </si>
  <si>
    <t>Náklady na zkušební provoz._x000D_
Speciálná náklady za zkušební provoz dané technologie._x000D_
Komplet za obor EPS.</t>
  </si>
  <si>
    <t>163816101</t>
  </si>
  <si>
    <t>VÝKAZ VÝMĚR</t>
  </si>
  <si>
    <t>STAVBA:</t>
  </si>
  <si>
    <t>Automatizace skladu Potěhy</t>
  </si>
  <si>
    <t>INVESTOR:</t>
  </si>
  <si>
    <t>ČEPRO a.s.</t>
  </si>
  <si>
    <t xml:space="preserve">MÍSTO STAVBY: </t>
  </si>
  <si>
    <t>OBJEDNATEL:</t>
  </si>
  <si>
    <t>ČÁST STAVBY:</t>
  </si>
  <si>
    <t>PROVOZNÍ SOUBOR:</t>
  </si>
  <si>
    <t>STAVEBNÍ OBJEKT:</t>
  </si>
  <si>
    <t>STUPEŇ:</t>
  </si>
  <si>
    <t>DPS - Dokumentace pro provedení stavby</t>
  </si>
  <si>
    <t>KÓD ZAKÁZKY:</t>
  </si>
  <si>
    <t>PRJ1810275</t>
  </si>
  <si>
    <t>ARCHIVNÍ ČÍSLO:</t>
  </si>
  <si>
    <t xml:space="preserve"> PD - DPS</t>
  </si>
  <si>
    <t>07/2019</t>
  </si>
  <si>
    <t>Veselý</t>
  </si>
  <si>
    <t>Sedláček</t>
  </si>
  <si>
    <t>R</t>
  </si>
  <si>
    <t xml:space="preserve"> Popis revize</t>
  </si>
  <si>
    <t xml:space="preserve"> Datum</t>
  </si>
  <si>
    <t xml:space="preserve"> Vypracoval</t>
  </si>
  <si>
    <t xml:space="preserve"> Kontroloval</t>
  </si>
  <si>
    <t xml:space="preserve"> Schválil</t>
  </si>
  <si>
    <t>D.2.6 - Část EPS</t>
  </si>
  <si>
    <t>D1810275P250</t>
  </si>
  <si>
    <t>ČEPRO, a.s.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</si>
</sst>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K_č_-;\-* #,##0.00\ _K_č_-;_-* &quot;-&quot;??\ _K_č_-;_-@_-"/>
    <numFmt numFmtId="164" formatCode="#,##0.00%"/>
    <numFmt numFmtId="165" formatCode="dd\.mm\.yyyy"/>
    <numFmt numFmtId="166" formatCode="#,##0.00000"/>
    <numFmt numFmtId="167" formatCode="#,##0.000"/>
    <numFmt numFmtId="168" formatCode="_(&quot;$&quot;* #,##0_);_(&quot;$&quot;* \(#,##0\);_(&quot;$&quot;* &quot;-&quot;_);_(@_)"/>
    <numFmt numFmtId="169" formatCode="_(&quot;$&quot;* #,##0.00_);_(&quot;$&quot;* \(#,##0.00\);_(&quot;$&quot;* &quot;-&quot;??_);_(@_)"/>
    <numFmt numFmtId="170" formatCode="\$#,##0\ ;\(\$#,##0\)"/>
    <numFmt numFmtId="171" formatCode="0.0#"/>
    <numFmt numFmtId="172" formatCode="_(* #,##0_);_(* \(#,##0\);_(* &quot;-&quot;_);_(@_)"/>
    <numFmt numFmtId="173" formatCode="_-* #,##0.00\ [$€]_-;\-* #,##0.00\ [$€]_-;_-* &quot;-&quot;??\ [$€]_-;_-@_-"/>
  </numFmts>
  <fonts count="75">
    <font>
      <sz val="8"/>
      <name val="Trebuchet MS"/>
      <family val="2"/>
    </font>
    <font>
      <sz val="11"/>
      <color theme="1"/>
      <name val="Calibri"/>
      <family val="2"/>
      <charset val="238"/>
      <scheme val="minor"/>
    </font>
    <font>
      <sz val="11"/>
      <color theme="1"/>
      <name val="Calibri"/>
      <family val="2"/>
      <charset val="238"/>
      <scheme val="minor"/>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505050"/>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b/>
      <sz val="16"/>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2"/>
      <name val="Trebuchet MS"/>
      <family val="2"/>
      <charset val="238"/>
    </font>
    <font>
      <sz val="18"/>
      <color theme="10"/>
      <name val="Wingdings 2"/>
      <family val="1"/>
      <charset val="2"/>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10"/>
      <color theme="10"/>
      <name val="Trebuchet MS"/>
      <family val="2"/>
      <charset val="238"/>
    </font>
    <font>
      <b/>
      <sz val="12"/>
      <color rgb="FF800000"/>
      <name val="Trebuchet MS"/>
      <family val="2"/>
      <charset val="238"/>
    </font>
    <font>
      <sz val="8"/>
      <color rgb="FF960000"/>
      <name val="Trebuchet MS"/>
      <family val="2"/>
      <charset val="238"/>
    </font>
    <font>
      <b/>
      <sz val="8"/>
      <name val="Trebuchet MS"/>
      <family val="2"/>
      <charset val="238"/>
    </font>
    <font>
      <i/>
      <sz val="8"/>
      <color rgb="FF0000FF"/>
      <name val="Trebuchet MS"/>
      <family val="2"/>
      <charset val="238"/>
    </font>
    <font>
      <sz val="7"/>
      <color rgb="FF969696"/>
      <name val="Trebuchet MS"/>
      <family val="2"/>
      <charset val="238"/>
    </font>
    <font>
      <i/>
      <sz val="7"/>
      <color rgb="FF969696"/>
      <name val="Trebuchet MS"/>
      <family val="2"/>
      <charset val="238"/>
    </font>
    <font>
      <u/>
      <sz val="11"/>
      <color theme="10"/>
      <name val="Calibri"/>
      <family val="2"/>
      <charset val="238"/>
      <scheme val="minor"/>
    </font>
    <font>
      <sz val="10"/>
      <name val="Arial CE"/>
      <charset val="238"/>
    </font>
    <font>
      <sz val="11"/>
      <color indexed="9"/>
      <name val="Calibri"/>
      <family val="2"/>
      <charset val="238"/>
    </font>
    <font>
      <sz val="11"/>
      <color indexed="8"/>
      <name val="Calibri"/>
      <family val="2"/>
      <charset val="238"/>
    </font>
    <font>
      <sz val="11"/>
      <color indexed="16"/>
      <name val="Calibri"/>
      <family val="2"/>
      <charset val="238"/>
    </font>
    <font>
      <b/>
      <sz val="11"/>
      <color indexed="53"/>
      <name val="Calibri"/>
      <family val="2"/>
      <charset val="238"/>
    </font>
    <font>
      <sz val="10"/>
      <color indexed="22"/>
      <name val="Arial"/>
      <family val="2"/>
      <charset val="238"/>
    </font>
    <font>
      <sz val="10"/>
      <name val="Arial"/>
      <family val="2"/>
      <charset val="238"/>
    </font>
    <font>
      <sz val="10"/>
      <color indexed="8"/>
      <name val="MS Sans Serif"/>
      <family val="2"/>
      <charset val="238"/>
    </font>
    <font>
      <b/>
      <sz val="11"/>
      <color indexed="8"/>
      <name val="Calibri"/>
      <family val="2"/>
      <charset val="238"/>
    </font>
    <font>
      <sz val="11"/>
      <color indexed="17"/>
      <name val="Calibri"/>
      <family val="2"/>
      <charset val="238"/>
    </font>
    <font>
      <b/>
      <sz val="18"/>
      <color indexed="22"/>
      <name val="Arial"/>
      <family val="2"/>
      <charset val="238"/>
    </font>
    <font>
      <b/>
      <sz val="12"/>
      <color indexed="22"/>
      <name val="Arial"/>
      <family val="2"/>
      <charset val="238"/>
    </font>
    <font>
      <b/>
      <sz val="11"/>
      <color indexed="62"/>
      <name val="Calibri"/>
      <family val="2"/>
      <charset val="238"/>
    </font>
    <font>
      <b/>
      <sz val="11"/>
      <color indexed="9"/>
      <name val="Calibri"/>
      <family val="2"/>
      <charset val="238"/>
    </font>
    <font>
      <sz val="11"/>
      <color indexed="62"/>
      <name val="Calibri"/>
      <family val="2"/>
      <charset val="238"/>
    </font>
    <font>
      <sz val="11"/>
      <color indexed="53"/>
      <name val="Calibri"/>
      <family val="2"/>
      <charset val="238"/>
    </font>
    <font>
      <b/>
      <sz val="18"/>
      <name val="Helv"/>
    </font>
    <font>
      <b/>
      <sz val="12"/>
      <name val="Helv"/>
    </font>
    <font>
      <sz val="11"/>
      <color indexed="60"/>
      <name val="Calibri"/>
      <family val="2"/>
      <charset val="238"/>
    </font>
    <font>
      <sz val="7"/>
      <name val="Small Fonts"/>
      <family val="2"/>
      <charset val="238"/>
    </font>
    <font>
      <sz val="10"/>
      <name val="Times New Roman"/>
      <family val="1"/>
      <charset val="238"/>
    </font>
    <font>
      <sz val="11"/>
      <color theme="1"/>
      <name val="Calibri"/>
      <family val="2"/>
      <scheme val="minor"/>
    </font>
    <font>
      <sz val="8"/>
      <name val="Times New Roman CE"/>
    </font>
    <font>
      <b/>
      <sz val="11"/>
      <color indexed="63"/>
      <name val="Calibri"/>
      <family val="2"/>
      <charset val="238"/>
    </font>
    <font>
      <sz val="12"/>
      <name val="Helv"/>
    </font>
    <font>
      <sz val="11"/>
      <name val="‚l‚r ‚oSVbN"/>
      <charset val="128"/>
    </font>
    <font>
      <b/>
      <sz val="18"/>
      <color indexed="62"/>
      <name val="Cambria"/>
      <family val="2"/>
      <charset val="238"/>
    </font>
    <font>
      <sz val="11"/>
      <color indexed="10"/>
      <name val="Calibri"/>
      <family val="2"/>
      <charset val="238"/>
    </font>
    <font>
      <b/>
      <sz val="10"/>
      <name val="Times New Roman CE"/>
      <family val="1"/>
      <charset val="238"/>
    </font>
    <font>
      <sz val="10"/>
      <name val="Times New Roman CE"/>
      <family val="1"/>
      <charset val="238"/>
    </font>
    <font>
      <b/>
      <sz val="16"/>
      <name val="Times New Roman CE"/>
      <family val="1"/>
      <charset val="238"/>
    </font>
    <font>
      <b/>
      <sz val="10"/>
      <name val="Times New Roman CE"/>
      <charset val="238"/>
    </font>
    <font>
      <b/>
      <sz val="10"/>
      <color theme="1"/>
      <name val="Arial"/>
      <family val="2"/>
      <charset val="238"/>
    </font>
    <font>
      <b/>
      <sz val="8"/>
      <name val="Arial"/>
      <family val="2"/>
      <charset val="238"/>
    </font>
    <font>
      <sz val="10"/>
      <color theme="1"/>
      <name val="Arial"/>
      <family val="2"/>
      <charset val="238"/>
    </font>
    <font>
      <sz val="8"/>
      <name val="Times New Roman CE"/>
      <family val="1"/>
      <charset val="238"/>
    </font>
    <font>
      <b/>
      <sz val="10"/>
      <name val="Arial"/>
      <family val="2"/>
      <charset val="238"/>
    </font>
  </fonts>
  <fills count="2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45"/>
        <bgColor indexed="45"/>
      </patternFill>
    </fill>
    <fill>
      <patternFill patternType="solid">
        <fgColor indexed="9"/>
        <bgColor indexed="9"/>
      </patternFill>
    </fill>
    <fill>
      <patternFill patternType="solid">
        <fgColor indexed="22"/>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9"/>
        <bgColor indexed="64"/>
      </patternFill>
    </fill>
  </fills>
  <borders count="53">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double">
        <color auto="1"/>
      </top>
      <bottom/>
      <diagonal/>
    </border>
    <border>
      <left/>
      <right/>
      <top style="hair">
        <color auto="1"/>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auto="1"/>
      </left>
      <right style="thin">
        <color auto="1"/>
      </right>
      <top style="hair">
        <color auto="1"/>
      </top>
      <bottom style="thin">
        <color indexed="64"/>
      </bottom>
      <diagonal/>
    </border>
    <border>
      <left style="thin">
        <color indexed="64"/>
      </left>
      <right/>
      <top style="hair">
        <color indexed="64"/>
      </top>
      <bottom style="thin">
        <color indexed="64"/>
      </bottom>
      <diagonal/>
    </border>
    <border>
      <left/>
      <right/>
      <top style="hair">
        <color auto="1"/>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9">
    <xf numFmtId="0" fontId="0" fillId="0" borderId="0"/>
    <xf numFmtId="0" fontId="37" fillId="0" borderId="0" applyNumberFormat="0" applyFill="0" applyBorder="0" applyAlignment="0" applyProtection="0"/>
    <xf numFmtId="0" fontId="38" fillId="0" borderId="1"/>
    <xf numFmtId="0" fontId="2" fillId="0" borderId="1"/>
    <xf numFmtId="0" fontId="39" fillId="7" borderId="1" applyNumberFormat="0" applyBorder="0" applyAlignment="0" applyProtection="0"/>
    <xf numFmtId="0" fontId="40" fillId="8" borderId="1" applyNumberFormat="0" applyBorder="0" applyAlignment="0" applyProtection="0"/>
    <xf numFmtId="0" fontId="40" fillId="8" borderId="1" applyNumberFormat="0" applyBorder="0" applyAlignment="0" applyProtection="0"/>
    <xf numFmtId="0" fontId="39" fillId="9" borderId="1" applyNumberFormat="0" applyBorder="0" applyAlignment="0" applyProtection="0"/>
    <xf numFmtId="0" fontId="39" fillId="10" borderId="1" applyNumberFormat="0" applyBorder="0" applyAlignment="0" applyProtection="0"/>
    <xf numFmtId="0" fontId="40" fillId="11" borderId="1" applyNumberFormat="0" applyBorder="0" applyAlignment="0" applyProtection="0"/>
    <xf numFmtId="0" fontId="40" fillId="12" borderId="1" applyNumberFormat="0" applyBorder="0" applyAlignment="0" applyProtection="0"/>
    <xf numFmtId="0" fontId="39" fillId="13" borderId="1" applyNumberFormat="0" applyBorder="0" applyAlignment="0" applyProtection="0"/>
    <xf numFmtId="0" fontId="39" fillId="13" borderId="1" applyNumberFormat="0" applyBorder="0" applyAlignment="0" applyProtection="0"/>
    <xf numFmtId="0" fontId="40" fillId="11" borderId="1" applyNumberFormat="0" applyBorder="0" applyAlignment="0" applyProtection="0"/>
    <xf numFmtId="0" fontId="40" fillId="14" borderId="1" applyNumberFormat="0" applyBorder="0" applyAlignment="0" applyProtection="0"/>
    <xf numFmtId="0" fontId="39" fillId="12" borderId="1" applyNumberFormat="0" applyBorder="0" applyAlignment="0" applyProtection="0"/>
    <xf numFmtId="0" fontId="39" fillId="7" borderId="1" applyNumberFormat="0" applyBorder="0" applyAlignment="0" applyProtection="0"/>
    <xf numFmtId="0" fontId="40" fillId="8" borderId="1" applyNumberFormat="0" applyBorder="0" applyAlignment="0" applyProtection="0"/>
    <xf numFmtId="0" fontId="40" fillId="12" borderId="1" applyNumberFormat="0" applyBorder="0" applyAlignment="0" applyProtection="0"/>
    <xf numFmtId="0" fontId="39" fillId="12" borderId="1" applyNumberFormat="0" applyBorder="0" applyAlignment="0" applyProtection="0"/>
    <xf numFmtId="0" fontId="39" fillId="15" borderId="1" applyNumberFormat="0" applyBorder="0" applyAlignment="0" applyProtection="0"/>
    <xf numFmtId="0" fontId="40" fillId="16" borderId="1" applyNumberFormat="0" applyBorder="0" applyAlignment="0" applyProtection="0"/>
    <xf numFmtId="0" fontId="40" fillId="8" borderId="1" applyNumberFormat="0" applyBorder="0" applyAlignment="0" applyProtection="0"/>
    <xf numFmtId="0" fontId="39" fillId="9" borderId="1" applyNumberFormat="0" applyBorder="0" applyAlignment="0" applyProtection="0"/>
    <xf numFmtId="0" fontId="39" fillId="17" borderId="1" applyNumberFormat="0" applyBorder="0" applyAlignment="0" applyProtection="0"/>
    <xf numFmtId="0" fontId="40" fillId="11" borderId="1" applyNumberFormat="0" applyBorder="0" applyAlignment="0" applyProtection="0"/>
    <xf numFmtId="0" fontId="40" fillId="18" borderId="1" applyNumberFormat="0" applyBorder="0" applyAlignment="0" applyProtection="0"/>
    <xf numFmtId="0" fontId="39" fillId="18" borderId="1" applyNumberFormat="0" applyBorder="0" applyAlignment="0" applyProtection="0"/>
    <xf numFmtId="0" fontId="41" fillId="19" borderId="1" applyNumberFormat="0" applyBorder="0" applyAlignment="0" applyProtection="0"/>
    <xf numFmtId="0" fontId="42" fillId="20" borderId="29" applyNumberFormat="0" applyAlignment="0" applyProtection="0"/>
    <xf numFmtId="3" fontId="43" fillId="0" borderId="1" applyFont="0" applyFill="0" applyBorder="0" applyAlignment="0" applyProtection="0"/>
    <xf numFmtId="168" fontId="44" fillId="0" borderId="1" applyFont="0" applyFill="0" applyBorder="0" applyAlignment="0" applyProtection="0"/>
    <xf numFmtId="169" fontId="44" fillId="0" borderId="1" applyFont="0" applyFill="0" applyBorder="0" applyAlignment="0" applyProtection="0"/>
    <xf numFmtId="170" fontId="43" fillId="0" borderId="1" applyFont="0" applyFill="0" applyBorder="0" applyAlignment="0" applyProtection="0"/>
    <xf numFmtId="171" fontId="44" fillId="21" borderId="1" applyFont="0" applyBorder="0"/>
    <xf numFmtId="172" fontId="45" fillId="0" borderId="1" applyFont="0" applyFill="0" applyBorder="0" applyAlignment="0" applyProtection="0"/>
    <xf numFmtId="43" fontId="44" fillId="0" borderId="1" applyFont="0" applyFill="0" applyBorder="0" applyAlignment="0" applyProtection="0"/>
    <xf numFmtId="0" fontId="43" fillId="0" borderId="1" applyFont="0" applyFill="0" applyBorder="0" applyAlignment="0" applyProtection="0"/>
    <xf numFmtId="0" fontId="46" fillId="22" borderId="1" applyNumberFormat="0" applyBorder="0" applyAlignment="0" applyProtection="0"/>
    <xf numFmtId="0" fontId="46" fillId="23" borderId="1" applyNumberFormat="0" applyBorder="0" applyAlignment="0" applyProtection="0"/>
    <xf numFmtId="0" fontId="46" fillId="24" borderId="1" applyNumberFormat="0" applyBorder="0" applyAlignment="0" applyProtection="0"/>
    <xf numFmtId="173" fontId="44" fillId="0" borderId="1" applyFont="0" applyFill="0" applyBorder="0" applyAlignment="0" applyProtection="0"/>
    <xf numFmtId="2" fontId="43" fillId="0" borderId="1" applyFont="0" applyFill="0" applyBorder="0" applyAlignment="0" applyProtection="0"/>
    <xf numFmtId="0" fontId="47" fillId="14" borderId="1" applyNumberFormat="0" applyBorder="0" applyAlignment="0" applyProtection="0"/>
    <xf numFmtId="0" fontId="48" fillId="0" borderId="1" applyNumberFormat="0" applyFill="0" applyBorder="0" applyAlignment="0" applyProtection="0"/>
    <xf numFmtId="0" fontId="49" fillId="0" borderId="1" applyNumberFormat="0" applyFill="0" applyBorder="0" applyAlignment="0" applyProtection="0"/>
    <xf numFmtId="0" fontId="50" fillId="0" borderId="30" applyNumberFormat="0" applyFill="0" applyAlignment="0" applyProtection="0"/>
    <xf numFmtId="0" fontId="50" fillId="0" borderId="1" applyNumberFormat="0" applyFill="0" applyBorder="0" applyAlignment="0" applyProtection="0"/>
    <xf numFmtId="0" fontId="51" fillId="13" borderId="31" applyNumberFormat="0" applyAlignment="0" applyProtection="0"/>
    <xf numFmtId="0" fontId="52" fillId="18" borderId="29" applyNumberFormat="0" applyAlignment="0" applyProtection="0"/>
    <xf numFmtId="0" fontId="53" fillId="0" borderId="32" applyNumberFormat="0" applyFill="0" applyAlignment="0" applyProtection="0"/>
    <xf numFmtId="0" fontId="54" fillId="0" borderId="1"/>
    <xf numFmtId="0" fontId="55" fillId="0" borderId="1"/>
    <xf numFmtId="0" fontId="56" fillId="25" borderId="1" applyNumberFormat="0" applyBorder="0" applyAlignment="0" applyProtection="0"/>
    <xf numFmtId="37" fontId="57" fillId="0" borderId="1"/>
    <xf numFmtId="0" fontId="58" fillId="0" borderId="1"/>
    <xf numFmtId="0" fontId="38" fillId="0" borderId="1"/>
    <xf numFmtId="0" fontId="44" fillId="0" borderId="1"/>
    <xf numFmtId="0" fontId="59" fillId="0" borderId="1"/>
    <xf numFmtId="0" fontId="60" fillId="11" borderId="33" applyNumberFormat="0" applyFont="0" applyAlignment="0" applyProtection="0"/>
    <xf numFmtId="0" fontId="61" fillId="20" borderId="34" applyNumberFormat="0" applyAlignment="0" applyProtection="0"/>
    <xf numFmtId="0" fontId="62" fillId="0" borderId="1"/>
    <xf numFmtId="40" fontId="63" fillId="0" borderId="1" applyFont="0" applyFill="0" applyBorder="0" applyAlignment="0" applyProtection="0"/>
    <xf numFmtId="38" fontId="63" fillId="0" borderId="1" applyFont="0" applyFill="0" applyBorder="0" applyAlignment="0" applyProtection="0"/>
    <xf numFmtId="0" fontId="64" fillId="0" borderId="1" applyNumberFormat="0" applyFill="0" applyBorder="0" applyAlignment="0" applyProtection="0"/>
    <xf numFmtId="0" fontId="43" fillId="0" borderId="35" applyNumberFormat="0" applyFont="0" applyFill="0" applyAlignment="0" applyProtection="0"/>
    <xf numFmtId="0" fontId="65" fillId="0" borderId="1" applyNumberFormat="0" applyFill="0" applyBorder="0" applyAlignment="0" applyProtection="0"/>
    <xf numFmtId="0" fontId="1" fillId="0" borderId="1"/>
    <xf numFmtId="0" fontId="38" fillId="0" borderId="1"/>
  </cellStyleXfs>
  <cellXfs count="303">
    <xf numFmtId="0" fontId="0" fillId="0" borderId="0" xfId="0"/>
    <xf numFmtId="0" fontId="0"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xf>
    <xf numFmtId="0" fontId="0" fillId="0" borderId="0" xfId="0" applyFont="1" applyAlignment="1">
      <alignment horizontal="center" vertical="center" wrapText="1"/>
    </xf>
    <xf numFmtId="0" fontId="9" fillId="0" borderId="0" xfId="0" applyFont="1" applyAlignment="1"/>
    <xf numFmtId="0" fontId="10" fillId="0" borderId="0" xfId="0" applyFont="1" applyAlignment="1">
      <alignment vertical="center"/>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37"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6" fillId="0" borderId="0" xfId="0" applyFont="1" applyBorder="1" applyAlignment="1">
      <alignment horizontal="left" vertical="center"/>
    </xf>
    <xf numFmtId="0" fontId="0" fillId="0" borderId="6" xfId="0" applyBorder="1"/>
    <xf numFmtId="0" fontId="15"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lignment horizontal="left" vertical="top"/>
    </xf>
    <xf numFmtId="0" fontId="4" fillId="0" borderId="0" xfId="0" applyFont="1" applyBorder="1" applyAlignment="1">
      <alignment horizontal="left" vertical="center"/>
    </xf>
    <xf numFmtId="0" fontId="5" fillId="0" borderId="0" xfId="0" applyFont="1" applyBorder="1" applyAlignment="1">
      <alignment horizontal="left" vertical="top"/>
    </xf>
    <xf numFmtId="0" fontId="18" fillId="0" borderId="0" xfId="0" applyFont="1" applyBorder="1" applyAlignment="1">
      <alignment horizontal="left" vertical="center"/>
    </xf>
    <xf numFmtId="0" fontId="4" fillId="4" borderId="0" xfId="0" applyFont="1" applyFill="1" applyBorder="1" applyAlignment="1" applyProtection="1">
      <alignment horizontal="left" vertical="center"/>
      <protection locked="0"/>
    </xf>
    <xf numFmtId="49" fontId="4"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0"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3" fillId="0" borderId="0" xfId="0" applyFont="1" applyBorder="1" applyAlignment="1">
      <alignment horizontal="right" vertical="center"/>
    </xf>
    <xf numFmtId="0" fontId="3" fillId="0" borderId="5" xfId="0" applyFont="1" applyBorder="1" applyAlignment="1">
      <alignment vertical="center"/>
    </xf>
    <xf numFmtId="0" fontId="3" fillId="0" borderId="0" xfId="0" applyFont="1" applyBorder="1" applyAlignment="1">
      <alignment vertical="center"/>
    </xf>
    <xf numFmtId="0" fontId="3" fillId="0" borderId="0" xfId="0" applyFont="1" applyBorder="1" applyAlignment="1">
      <alignment horizontal="left" vertical="center"/>
    </xf>
    <xf numFmtId="0" fontId="3" fillId="0" borderId="6" xfId="0" applyFont="1" applyBorder="1" applyAlignment="1">
      <alignment vertical="center"/>
    </xf>
    <xf numFmtId="0" fontId="0" fillId="5" borderId="0" xfId="0" applyFont="1" applyFill="1" applyBorder="1" applyAlignment="1">
      <alignment vertical="center"/>
    </xf>
    <xf numFmtId="0" fontId="5" fillId="5" borderId="9" xfId="0" applyFont="1" applyFill="1" applyBorder="1" applyAlignment="1">
      <alignment horizontal="left" vertical="center"/>
    </xf>
    <xf numFmtId="0" fontId="0" fillId="5" borderId="10" xfId="0" applyFont="1" applyFill="1" applyBorder="1" applyAlignment="1">
      <alignment vertical="center"/>
    </xf>
    <xf numFmtId="0" fontId="5"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6" fillId="0" borderId="0" xfId="0" applyFont="1" applyAlignment="1">
      <alignment horizontal="left" vertical="center"/>
    </xf>
    <xf numFmtId="0" fontId="4" fillId="0" borderId="5" xfId="0" applyFont="1" applyBorder="1" applyAlignment="1">
      <alignment vertical="center"/>
    </xf>
    <xf numFmtId="0" fontId="18" fillId="0" borderId="0" xfId="0" applyFont="1" applyAlignment="1">
      <alignment horizontal="left" vertical="center"/>
    </xf>
    <xf numFmtId="0" fontId="5" fillId="0" borderId="5" xfId="0" applyFont="1" applyBorder="1" applyAlignment="1">
      <alignment vertical="center"/>
    </xf>
    <xf numFmtId="0" fontId="5" fillId="0" borderId="0" xfId="0" applyFont="1" applyAlignment="1">
      <alignment horizontal="left" vertical="center"/>
    </xf>
    <xf numFmtId="0" fontId="21" fillId="0" borderId="0" xfId="0" applyFont="1" applyAlignment="1">
      <alignment vertical="center"/>
    </xf>
    <xf numFmtId="165" fontId="4"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4" fillId="6" borderId="11" xfId="0" applyFont="1" applyFill="1" applyBorder="1" applyAlignment="1">
      <alignment horizontal="center" vertical="center"/>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0" fillId="0" borderId="15"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0" fontId="5" fillId="0" borderId="0" xfId="0" applyFont="1" applyAlignment="1">
      <alignment horizontal="center" vertical="center"/>
    </xf>
    <xf numFmtId="4" fontId="22" fillId="0" borderId="18" xfId="0" applyNumberFormat="1" applyFont="1" applyBorder="1" applyAlignment="1">
      <alignment vertical="center"/>
    </xf>
    <xf numFmtId="4" fontId="22" fillId="0" borderId="0" xfId="0" applyNumberFormat="1" applyFont="1" applyBorder="1" applyAlignment="1">
      <alignment vertical="center"/>
    </xf>
    <xf numFmtId="166" fontId="22" fillId="0" borderId="0" xfId="0" applyNumberFormat="1" applyFont="1" applyBorder="1" applyAlignment="1">
      <alignment vertical="center"/>
    </xf>
    <xf numFmtId="4" fontId="22" fillId="0" borderId="19" xfId="0" applyNumberFormat="1" applyFont="1" applyBorder="1" applyAlignment="1">
      <alignment vertical="center"/>
    </xf>
    <xf numFmtId="0" fontId="24" fillId="0" borderId="0" xfId="0" applyFont="1" applyAlignment="1">
      <alignment horizontal="left" vertical="center"/>
    </xf>
    <xf numFmtId="0" fontId="25" fillId="0" borderId="0" xfId="1" applyFont="1" applyAlignment="1">
      <alignment horizontal="center" vertical="center"/>
    </xf>
    <xf numFmtId="0" fontId="6" fillId="0" borderId="5"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horizontal="center" vertical="center"/>
    </xf>
    <xf numFmtId="4" fontId="29" fillId="0" borderId="18"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9" xfId="0" applyNumberFormat="1" applyFont="1" applyBorder="1" applyAlignment="1">
      <alignment vertical="center"/>
    </xf>
    <xf numFmtId="0" fontId="6" fillId="0" borderId="0" xfId="0" applyFont="1" applyAlignment="1">
      <alignment horizontal="left" vertical="center"/>
    </xf>
    <xf numFmtId="4" fontId="29" fillId="0" borderId="23" xfId="0" applyNumberFormat="1" applyFont="1" applyBorder="1" applyAlignment="1">
      <alignment vertical="center"/>
    </xf>
    <xf numFmtId="4" fontId="29" fillId="0" borderId="24" xfId="0" applyNumberFormat="1" applyFont="1" applyBorder="1" applyAlignment="1">
      <alignment vertical="center"/>
    </xf>
    <xf numFmtId="166" fontId="29" fillId="0" borderId="24" xfId="0" applyNumberFormat="1" applyFont="1" applyBorder="1" applyAlignment="1">
      <alignment vertical="center"/>
    </xf>
    <xf numFmtId="4" fontId="29" fillId="0" borderId="25" xfId="0" applyNumberFormat="1" applyFont="1" applyBorder="1" applyAlignment="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4"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0" fillId="0" borderId="0" xfId="0" applyFont="1" applyBorder="1" applyAlignment="1">
      <alignment horizontal="left" vertical="center"/>
    </xf>
    <xf numFmtId="4" fontId="23" fillId="0" borderId="0" xfId="0" applyNumberFormat="1" applyFont="1" applyBorder="1" applyAlignment="1">
      <alignment vertical="center"/>
    </xf>
    <xf numFmtId="0" fontId="3" fillId="0" borderId="0" xfId="0" applyFont="1" applyBorder="1" applyAlignment="1" applyProtection="1">
      <alignment horizontal="right" vertical="center"/>
      <protection locked="0"/>
    </xf>
    <xf numFmtId="4" fontId="3" fillId="0" borderId="0" xfId="0" applyNumberFormat="1" applyFont="1" applyBorder="1" applyAlignment="1">
      <alignment vertical="center"/>
    </xf>
    <xf numFmtId="164" fontId="3"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5" fillId="6" borderId="9" xfId="0" applyFont="1" applyFill="1" applyBorder="1" applyAlignment="1">
      <alignment horizontal="left" vertical="center"/>
    </xf>
    <xf numFmtId="0" fontId="5" fillId="6" borderId="10" xfId="0" applyFont="1" applyFill="1" applyBorder="1" applyAlignment="1">
      <alignment horizontal="right" vertical="center"/>
    </xf>
    <xf numFmtId="0" fontId="5"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5"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4"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4" fillId="6" borderId="0" xfId="0" applyFont="1" applyFill="1" applyBorder="1" applyAlignment="1">
      <alignment horizontal="right" vertical="center"/>
    </xf>
    <xf numFmtId="0" fontId="0" fillId="6" borderId="6" xfId="0" applyFont="1" applyFill="1" applyBorder="1" applyAlignment="1">
      <alignment vertical="center"/>
    </xf>
    <xf numFmtId="0" fontId="31" fillId="0" borderId="0" xfId="0" applyFont="1" applyBorder="1" applyAlignment="1">
      <alignment horizontal="left" vertical="center"/>
    </xf>
    <xf numFmtId="0" fontId="7" fillId="0" borderId="5" xfId="0" applyFont="1" applyBorder="1" applyAlignment="1">
      <alignment vertical="center"/>
    </xf>
    <xf numFmtId="0" fontId="7" fillId="0" borderId="0" xfId="0" applyFont="1" applyBorder="1" applyAlignment="1">
      <alignment vertical="center"/>
    </xf>
    <xf numFmtId="0" fontId="7" fillId="0" borderId="24" xfId="0" applyFont="1" applyBorder="1" applyAlignment="1">
      <alignment horizontal="left" vertical="center"/>
    </xf>
    <xf numFmtId="0" fontId="7" fillId="0" borderId="24" xfId="0" applyFont="1" applyBorder="1" applyAlignment="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lignment vertical="center"/>
    </xf>
    <xf numFmtId="0" fontId="7" fillId="0" borderId="6" xfId="0" applyFont="1" applyBorder="1" applyAlignment="1">
      <alignment vertical="center"/>
    </xf>
    <xf numFmtId="0" fontId="8" fillId="0" borderId="5" xfId="0" applyFont="1" applyBorder="1" applyAlignment="1">
      <alignment vertical="center"/>
    </xf>
    <xf numFmtId="0" fontId="8" fillId="0" borderId="0" xfId="0" applyFont="1" applyBorder="1" applyAlignment="1">
      <alignment vertical="center"/>
    </xf>
    <xf numFmtId="0" fontId="8" fillId="0" borderId="24" xfId="0" applyFont="1" applyBorder="1" applyAlignment="1">
      <alignment horizontal="left" vertical="center"/>
    </xf>
    <xf numFmtId="0" fontId="8" fillId="0" borderId="24" xfId="0" applyFont="1" applyBorder="1" applyAlignment="1">
      <alignment vertical="center"/>
    </xf>
    <xf numFmtId="0" fontId="8" fillId="0" borderId="24" xfId="0" applyFont="1" applyBorder="1" applyAlignment="1" applyProtection="1">
      <alignment vertical="center"/>
      <protection locked="0"/>
    </xf>
    <xf numFmtId="4" fontId="8" fillId="0" borderId="24" xfId="0" applyNumberFormat="1" applyFont="1" applyBorder="1" applyAlignment="1">
      <alignment vertical="center"/>
    </xf>
    <xf numFmtId="0" fontId="8" fillId="0" borderId="6" xfId="0" applyFont="1" applyBorder="1" applyAlignment="1">
      <alignment vertical="center"/>
    </xf>
    <xf numFmtId="0" fontId="0" fillId="0" borderId="0" xfId="0" applyFont="1" applyAlignment="1" applyProtection="1">
      <alignment vertical="center"/>
      <protection locked="0"/>
    </xf>
    <xf numFmtId="0" fontId="4" fillId="0" borderId="0" xfId="0" applyFont="1" applyAlignment="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4" fillId="6" borderId="20" xfId="0" applyFont="1" applyFill="1" applyBorder="1" applyAlignment="1">
      <alignment horizontal="center" vertical="center" wrapText="1"/>
    </xf>
    <xf numFmtId="0" fontId="4" fillId="6" borderId="21" xfId="0" applyFont="1" applyFill="1" applyBorder="1" applyAlignment="1">
      <alignment horizontal="center" vertical="center" wrapText="1"/>
    </xf>
    <xf numFmtId="0" fontId="4" fillId="6" borderId="21" xfId="0" applyFont="1" applyFill="1" applyBorder="1" applyAlignment="1" applyProtection="1">
      <alignment horizontal="center" vertical="center" wrapText="1"/>
      <protection locked="0"/>
    </xf>
    <xf numFmtId="0" fontId="4" fillId="6" borderId="22" xfId="0" applyFont="1" applyFill="1" applyBorder="1" applyAlignment="1">
      <alignment horizontal="center" vertical="center" wrapText="1"/>
    </xf>
    <xf numFmtId="4" fontId="23" fillId="0" borderId="0" xfId="0" applyNumberFormat="1" applyFont="1" applyAlignment="1"/>
    <xf numFmtId="166" fontId="32" fillId="0" borderId="16" xfId="0" applyNumberFormat="1" applyFont="1" applyBorder="1" applyAlignment="1"/>
    <xf numFmtId="166" fontId="32" fillId="0" borderId="17" xfId="0" applyNumberFormat="1" applyFont="1" applyBorder="1" applyAlignment="1"/>
    <xf numFmtId="4" fontId="33" fillId="0" borderId="0" xfId="0" applyNumberFormat="1" applyFont="1" applyAlignment="1">
      <alignment vertical="center"/>
    </xf>
    <xf numFmtId="0" fontId="9" fillId="0" borderId="5" xfId="0" applyFont="1" applyBorder="1" applyAlignment="1"/>
    <xf numFmtId="0" fontId="9" fillId="0" borderId="0" xfId="0" applyFont="1" applyAlignment="1">
      <alignment horizontal="left"/>
    </xf>
    <xf numFmtId="0" fontId="7" fillId="0" borderId="0" xfId="0" applyFont="1" applyAlignment="1">
      <alignment horizontal="left"/>
    </xf>
    <xf numFmtId="0" fontId="9" fillId="0" borderId="0" xfId="0" applyFont="1" applyAlignment="1" applyProtection="1">
      <protection locked="0"/>
    </xf>
    <xf numFmtId="4" fontId="7" fillId="0" borderId="0" xfId="0" applyNumberFormat="1" applyFont="1" applyAlignment="1"/>
    <xf numFmtId="0" fontId="9" fillId="0" borderId="18" xfId="0" applyFont="1" applyBorder="1" applyAlignment="1"/>
    <xf numFmtId="0" fontId="9" fillId="0" borderId="0" xfId="0" applyFont="1" applyBorder="1" applyAlignment="1"/>
    <xf numFmtId="166" fontId="9" fillId="0" borderId="0" xfId="0" applyNumberFormat="1" applyFont="1" applyBorder="1" applyAlignment="1"/>
    <xf numFmtId="166" fontId="9" fillId="0" borderId="19" xfId="0" applyNumberFormat="1" applyFont="1" applyBorder="1" applyAlignment="1"/>
    <xf numFmtId="0" fontId="9" fillId="0" borderId="0" xfId="0" applyFont="1" applyAlignment="1">
      <alignment horizontal="center"/>
    </xf>
    <xf numFmtId="4" fontId="9" fillId="0" borderId="0" xfId="0" applyNumberFormat="1" applyFont="1" applyAlignment="1">
      <alignment vertical="center"/>
    </xf>
    <xf numFmtId="0" fontId="8" fillId="0" borderId="0" xfId="0" applyFont="1" applyAlignment="1">
      <alignment horizontal="left"/>
    </xf>
    <xf numFmtId="4" fontId="8"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3" fillId="4" borderId="28" xfId="0" applyFont="1" applyFill="1" applyBorder="1" applyAlignment="1" applyProtection="1">
      <alignment horizontal="left" vertical="center"/>
      <protection locked="0"/>
    </xf>
    <xf numFmtId="0" fontId="3" fillId="0" borderId="0" xfId="0" applyFont="1" applyBorder="1" applyAlignment="1">
      <alignment horizontal="center" vertical="center"/>
    </xf>
    <xf numFmtId="166" fontId="3" fillId="0" borderId="0" xfId="0" applyNumberFormat="1" applyFont="1" applyBorder="1" applyAlignment="1">
      <alignment vertical="center"/>
    </xf>
    <xf numFmtId="166" fontId="3" fillId="0" borderId="19" xfId="0" applyNumberFormat="1" applyFont="1" applyBorder="1" applyAlignment="1">
      <alignment vertical="center"/>
    </xf>
    <xf numFmtId="4" fontId="0" fillId="0" borderId="0" xfId="0" applyNumberFormat="1" applyFont="1" applyAlignment="1">
      <alignment vertical="center"/>
    </xf>
    <xf numFmtId="0" fontId="34" fillId="0" borderId="28" xfId="0" applyFont="1" applyBorder="1" applyAlignment="1" applyProtection="1">
      <alignment horizontal="center" vertical="center"/>
      <protection locked="0"/>
    </xf>
    <xf numFmtId="49" fontId="34" fillId="0" borderId="28" xfId="0" applyNumberFormat="1" applyFont="1" applyBorder="1" applyAlignment="1" applyProtection="1">
      <alignment horizontal="left" vertical="center" wrapText="1"/>
      <protection locked="0"/>
    </xf>
    <xf numFmtId="0" fontId="34" fillId="0" borderId="28" xfId="0" applyFont="1" applyBorder="1" applyAlignment="1" applyProtection="1">
      <alignment horizontal="left" vertical="center" wrapText="1"/>
      <protection locked="0"/>
    </xf>
    <xf numFmtId="0" fontId="34" fillId="0" borderId="28" xfId="0" applyFont="1" applyBorder="1" applyAlignment="1" applyProtection="1">
      <alignment horizontal="center" vertical="center" wrapText="1"/>
      <protection locked="0"/>
    </xf>
    <xf numFmtId="167" fontId="34" fillId="0" borderId="28" xfId="0" applyNumberFormat="1" applyFont="1" applyBorder="1" applyAlignment="1" applyProtection="1">
      <alignment vertical="center"/>
      <protection locked="0"/>
    </xf>
    <xf numFmtId="4" fontId="34" fillId="4" borderId="28" xfId="0" applyNumberFormat="1" applyFont="1" applyFill="1" applyBorder="1" applyAlignment="1" applyProtection="1">
      <alignment vertical="center"/>
      <protection locked="0"/>
    </xf>
    <xf numFmtId="4" fontId="34" fillId="0" borderId="28" xfId="0" applyNumberFormat="1" applyFont="1" applyBorder="1" applyAlignment="1" applyProtection="1">
      <alignment vertical="center"/>
      <protection locked="0"/>
    </xf>
    <xf numFmtId="0" fontId="34" fillId="0" borderId="5" xfId="0" applyFont="1" applyBorder="1" applyAlignment="1">
      <alignment vertical="center"/>
    </xf>
    <xf numFmtId="0" fontId="34" fillId="4" borderId="28" xfId="0" applyFont="1" applyFill="1" applyBorder="1" applyAlignment="1" applyProtection="1">
      <alignment horizontal="left" vertical="center"/>
      <protection locked="0"/>
    </xf>
    <xf numFmtId="0" fontId="34" fillId="0" borderId="0" xfId="0" applyFont="1" applyBorder="1" applyAlignment="1">
      <alignment horizontal="center" vertical="center"/>
    </xf>
    <xf numFmtId="0" fontId="35" fillId="0" borderId="0" xfId="0" applyFont="1" applyAlignment="1">
      <alignment horizontal="left" vertical="center"/>
    </xf>
    <xf numFmtId="0" fontId="36" fillId="0" borderId="0" xfId="0" applyFont="1" applyAlignment="1">
      <alignment vertical="center" wrapText="1"/>
    </xf>
    <xf numFmtId="0" fontId="0" fillId="0" borderId="18" xfId="0" applyFont="1" applyBorder="1" applyAlignment="1">
      <alignment vertical="center"/>
    </xf>
    <xf numFmtId="0" fontId="10" fillId="0" borderId="5" xfId="0" applyFont="1" applyBorder="1" applyAlignment="1">
      <alignmen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0" fillId="0" borderId="0" xfId="0" applyFont="1" applyAlignment="1">
      <alignment horizontal="left" vertical="center"/>
    </xf>
    <xf numFmtId="0" fontId="3" fillId="0" borderId="24" xfId="0" applyFont="1" applyBorder="1" applyAlignment="1">
      <alignment horizontal="center" vertical="center"/>
    </xf>
    <xf numFmtId="0" fontId="0" fillId="0" borderId="24" xfId="0" applyFont="1" applyBorder="1" applyAlignment="1">
      <alignment vertical="center"/>
    </xf>
    <xf numFmtId="166" fontId="3" fillId="0" borderId="24" xfId="0" applyNumberFormat="1" applyFont="1" applyBorder="1" applyAlignment="1">
      <alignment vertical="center"/>
    </xf>
    <xf numFmtId="166" fontId="3" fillId="0" borderId="25" xfId="0" applyNumberFormat="1" applyFont="1" applyBorder="1" applyAlignment="1">
      <alignment vertical="center"/>
    </xf>
    <xf numFmtId="0" fontId="66" fillId="0" borderId="36" xfId="2" applyFont="1" applyBorder="1"/>
    <xf numFmtId="0" fontId="66" fillId="0" borderId="1" xfId="2" applyFont="1" applyBorder="1"/>
    <xf numFmtId="0" fontId="66" fillId="0" borderId="1" xfId="2" applyFont="1"/>
    <xf numFmtId="0" fontId="67" fillId="0" borderId="1" xfId="2" applyFont="1" applyBorder="1"/>
    <xf numFmtId="0" fontId="67" fillId="0" borderId="1" xfId="2" applyFont="1"/>
    <xf numFmtId="0" fontId="69" fillId="0" borderId="1" xfId="2" applyFont="1"/>
    <xf numFmtId="0" fontId="70" fillId="0" borderId="1" xfId="67" applyFont="1"/>
    <xf numFmtId="0" fontId="66" fillId="0" borderId="1" xfId="68" applyFont="1" applyBorder="1" applyAlignment="1">
      <alignment horizontal="left"/>
    </xf>
    <xf numFmtId="0" fontId="71" fillId="0" borderId="1" xfId="68" applyFont="1" applyFill="1" applyBorder="1" applyAlignment="1">
      <alignment horizontal="left"/>
    </xf>
    <xf numFmtId="0" fontId="72" fillId="0" borderId="1" xfId="67" applyFont="1" applyAlignment="1">
      <alignment horizontal="left" vertical="center"/>
    </xf>
    <xf numFmtId="0" fontId="67" fillId="0" borderId="1" xfId="68" applyFont="1" applyBorder="1" applyAlignment="1">
      <alignment horizontal="left"/>
    </xf>
    <xf numFmtId="0" fontId="67" fillId="0" borderId="1" xfId="68" applyFont="1"/>
    <xf numFmtId="0" fontId="67" fillId="0" borderId="1" xfId="68" applyFont="1" applyBorder="1" applyAlignment="1">
      <alignment horizontal="center"/>
    </xf>
    <xf numFmtId="0" fontId="67" fillId="0" borderId="1" xfId="2" applyFont="1" applyBorder="1" applyAlignment="1">
      <alignment horizontal="left"/>
    </xf>
    <xf numFmtId="0" fontId="67" fillId="0" borderId="1" xfId="2" applyFont="1" applyAlignment="1"/>
    <xf numFmtId="0" fontId="38" fillId="0" borderId="1" xfId="2" applyAlignment="1"/>
    <xf numFmtId="0" fontId="67" fillId="26" borderId="1" xfId="2" applyFont="1" applyFill="1"/>
    <xf numFmtId="0" fontId="67" fillId="26" borderId="1" xfId="68" applyFont="1" applyFill="1" applyBorder="1" applyAlignment="1">
      <alignment horizontal="left"/>
    </xf>
    <xf numFmtId="0" fontId="67" fillId="0" borderId="1" xfId="2" applyNumberFormat="1" applyFont="1" applyBorder="1" applyAlignment="1">
      <alignment horizontal="left"/>
    </xf>
    <xf numFmtId="0" fontId="67" fillId="0" borderId="1" xfId="2" applyFont="1" applyBorder="1" applyAlignment="1">
      <alignment horizontal="center"/>
    </xf>
    <xf numFmtId="0" fontId="73" fillId="0" borderId="37" xfId="2" applyFont="1" applyBorder="1" applyAlignment="1">
      <alignment horizontal="center"/>
    </xf>
    <xf numFmtId="0" fontId="74" fillId="0" borderId="37" xfId="2" applyFont="1" applyBorder="1" applyAlignment="1">
      <alignment horizontal="left"/>
    </xf>
    <xf numFmtId="0" fontId="73" fillId="0" borderId="37" xfId="2" applyFont="1" applyBorder="1" applyAlignment="1">
      <alignment horizontal="left"/>
    </xf>
    <xf numFmtId="0" fontId="73" fillId="0" borderId="38" xfId="2" applyFont="1" applyBorder="1" applyAlignment="1">
      <alignment horizontal="left"/>
    </xf>
    <xf numFmtId="0" fontId="73" fillId="0" borderId="39" xfId="2" applyFont="1" applyBorder="1" applyAlignment="1">
      <alignment horizontal="left"/>
    </xf>
    <xf numFmtId="0" fontId="73" fillId="0" borderId="40" xfId="2" applyFont="1" applyBorder="1" applyAlignment="1">
      <alignment horizontal="left"/>
    </xf>
    <xf numFmtId="0" fontId="73" fillId="0" borderId="1" xfId="2" applyFont="1"/>
    <xf numFmtId="0" fontId="73" fillId="0" borderId="41" xfId="2" applyFont="1" applyBorder="1" applyAlignment="1">
      <alignment horizontal="center"/>
    </xf>
    <xf numFmtId="0" fontId="73" fillId="0" borderId="41" xfId="2" applyFont="1" applyBorder="1" applyAlignment="1">
      <alignment horizontal="left"/>
    </xf>
    <xf numFmtId="0" fontId="73" fillId="0" borderId="42" xfId="2" applyFont="1" applyBorder="1" applyAlignment="1">
      <alignment horizontal="left"/>
    </xf>
    <xf numFmtId="0" fontId="73" fillId="0" borderId="43" xfId="2" applyFont="1" applyBorder="1" applyAlignment="1">
      <alignment horizontal="left"/>
    </xf>
    <xf numFmtId="0" fontId="73" fillId="0" borderId="44" xfId="2" applyFont="1" applyBorder="1" applyAlignment="1">
      <alignment horizontal="left"/>
    </xf>
    <xf numFmtId="0" fontId="73" fillId="0" borderId="45" xfId="2" applyFont="1" applyBorder="1" applyAlignment="1">
      <alignment horizontal="center"/>
    </xf>
    <xf numFmtId="0" fontId="73" fillId="0" borderId="45" xfId="2" applyFont="1" applyBorder="1" applyAlignment="1">
      <alignment horizontal="left"/>
    </xf>
    <xf numFmtId="49" fontId="73" fillId="0" borderId="45" xfId="2" applyNumberFormat="1" applyFont="1" applyBorder="1" applyAlignment="1">
      <alignment horizontal="center"/>
    </xf>
    <xf numFmtId="0" fontId="73" fillId="0" borderId="46" xfId="2" applyFont="1" applyBorder="1" applyAlignment="1">
      <alignment horizontal="left"/>
    </xf>
    <xf numFmtId="0" fontId="73" fillId="0" borderId="47" xfId="2" applyFont="1" applyBorder="1" applyAlignment="1">
      <alignment horizontal="left"/>
    </xf>
    <xf numFmtId="0" fontId="73" fillId="0" borderId="48" xfId="2" applyFont="1" applyBorder="1" applyAlignment="1">
      <alignment horizontal="left"/>
    </xf>
    <xf numFmtId="0" fontId="73" fillId="0" borderId="49" xfId="2" applyFont="1" applyBorder="1" applyAlignment="1">
      <alignment horizontal="center"/>
    </xf>
    <xf numFmtId="0" fontId="73" fillId="0" borderId="49" xfId="2" applyFont="1" applyBorder="1"/>
    <xf numFmtId="0" fontId="73" fillId="0" borderId="50" xfId="2" applyFont="1" applyBorder="1"/>
    <xf numFmtId="0" fontId="67" fillId="0" borderId="51" xfId="2" applyFont="1" applyBorder="1"/>
    <xf numFmtId="0" fontId="67" fillId="0" borderId="52" xfId="2" applyFont="1" applyBorder="1"/>
    <xf numFmtId="0" fontId="67" fillId="0" borderId="39" xfId="2" applyFont="1" applyBorder="1"/>
    <xf numFmtId="0" fontId="67" fillId="0" borderId="1" xfId="2" applyFont="1" applyBorder="1" applyAlignment="1">
      <alignment horizontal="center"/>
    </xf>
    <xf numFmtId="0" fontId="68" fillId="0" borderId="1" xfId="2" applyFont="1" applyAlignment="1">
      <alignment horizontal="center"/>
    </xf>
    <xf numFmtId="0" fontId="38" fillId="0" borderId="1" xfId="2" applyAlignment="1"/>
    <xf numFmtId="0" fontId="67" fillId="0" borderId="1" xfId="2" applyFont="1" applyBorder="1" applyAlignment="1">
      <alignment horizontal="center"/>
    </xf>
    <xf numFmtId="0" fontId="38" fillId="0" borderId="1" xfId="2" applyBorder="1" applyAlignment="1">
      <alignment horizontal="center"/>
    </xf>
    <xf numFmtId="0" fontId="19" fillId="0" borderId="0" xfId="0" applyFont="1" applyAlignment="1">
      <alignment horizontal="left" vertical="top" wrapText="1"/>
    </xf>
    <xf numFmtId="0" fontId="19" fillId="0" borderId="0" xfId="0" applyFont="1" applyAlignment="1">
      <alignment horizontal="left" vertical="center"/>
    </xf>
    <xf numFmtId="4" fontId="19" fillId="0" borderId="0" xfId="0" applyNumberFormat="1" applyFont="1" applyBorder="1" applyAlignment="1">
      <alignment vertical="center"/>
    </xf>
    <xf numFmtId="0" fontId="3" fillId="0" borderId="0" xfId="0" applyFont="1" applyBorder="1" applyAlignment="1">
      <alignment vertical="center"/>
    </xf>
    <xf numFmtId="0" fontId="5" fillId="5" borderId="10" xfId="0" applyFont="1" applyFill="1" applyBorder="1" applyAlignment="1">
      <alignment horizontal="left" vertical="center"/>
    </xf>
    <xf numFmtId="0" fontId="0" fillId="5" borderId="10" xfId="0" applyFont="1" applyFill="1" applyBorder="1" applyAlignment="1">
      <alignment vertical="center"/>
    </xf>
    <xf numFmtId="4" fontId="5" fillId="5" borderId="10" xfId="0" applyNumberFormat="1" applyFont="1" applyFill="1" applyBorder="1" applyAlignment="1">
      <alignment vertical="center"/>
    </xf>
    <xf numFmtId="0" fontId="0" fillId="5" borderId="11" xfId="0" applyFont="1" applyFill="1" applyBorder="1" applyAlignment="1">
      <alignment vertical="center"/>
    </xf>
    <xf numFmtId="0" fontId="15" fillId="3" borderId="0" xfId="0" applyFont="1" applyFill="1" applyAlignment="1">
      <alignment horizontal="center" vertical="center"/>
    </xf>
    <xf numFmtId="0" fontId="0" fillId="0" borderId="0" xfId="0"/>
    <xf numFmtId="0" fontId="4" fillId="0" borderId="0" xfId="0" applyFont="1" applyBorder="1" applyAlignment="1">
      <alignment horizontal="left" vertical="center"/>
    </xf>
    <xf numFmtId="0" fontId="0" fillId="0" borderId="0" xfId="0" applyBorder="1"/>
    <xf numFmtId="164" fontId="3" fillId="0" borderId="0" xfId="0" applyNumberFormat="1" applyFont="1" applyBorder="1" applyAlignment="1">
      <alignment horizontal="center" vertical="center"/>
    </xf>
    <xf numFmtId="49" fontId="4" fillId="4" borderId="0" xfId="0" applyNumberFormat="1" applyFont="1" applyFill="1" applyBorder="1" applyAlignment="1" applyProtection="1">
      <alignment horizontal="left" vertical="center"/>
      <protection locked="0"/>
    </xf>
    <xf numFmtId="49" fontId="4" fillId="0" borderId="0" xfId="0" applyNumberFormat="1" applyFont="1" applyBorder="1" applyAlignment="1">
      <alignment horizontal="left" vertical="center"/>
    </xf>
    <xf numFmtId="0" fontId="4" fillId="0" borderId="0" xfId="0" applyFont="1" applyBorder="1" applyAlignment="1">
      <alignment horizontal="left" vertical="center" wrapText="1"/>
    </xf>
    <xf numFmtId="4" fontId="20" fillId="0" borderId="8" xfId="0" applyNumberFormat="1" applyFont="1" applyBorder="1" applyAlignment="1">
      <alignment vertical="center"/>
    </xf>
    <xf numFmtId="0" fontId="0" fillId="0" borderId="8" xfId="0" applyFont="1" applyBorder="1" applyAlignment="1">
      <alignment vertical="center"/>
    </xf>
    <xf numFmtId="0" fontId="3" fillId="0" borderId="0" xfId="0" applyFont="1" applyBorder="1" applyAlignment="1">
      <alignment horizontal="righ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3" fillId="0" borderId="18" xfId="0" applyFont="1" applyBorder="1" applyAlignment="1">
      <alignment horizontal="left" vertical="center"/>
    </xf>
    <xf numFmtId="0" fontId="3" fillId="0" borderId="0" xfId="0" applyFont="1" applyBorder="1" applyAlignment="1">
      <alignment horizontal="left" vertical="center"/>
    </xf>
    <xf numFmtId="4" fontId="27" fillId="0" borderId="0" xfId="0" applyNumberFormat="1" applyFont="1" applyAlignment="1">
      <alignment vertical="center"/>
    </xf>
    <xf numFmtId="0" fontId="27" fillId="0" borderId="0" xfId="0" applyFont="1" applyAlignment="1">
      <alignment vertical="center"/>
    </xf>
    <xf numFmtId="0" fontId="4" fillId="0" borderId="0" xfId="0" applyFont="1" applyAlignment="1">
      <alignment vertical="center"/>
    </xf>
    <xf numFmtId="0" fontId="4" fillId="6" borderId="10" xfId="0" applyFont="1" applyFill="1" applyBorder="1" applyAlignment="1">
      <alignment horizontal="center" vertical="center"/>
    </xf>
    <xf numFmtId="0" fontId="4" fillId="6" borderId="10" xfId="0" applyFont="1" applyFill="1" applyBorder="1" applyAlignment="1">
      <alignment horizontal="lef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26" fillId="0" borderId="0" xfId="0" applyFont="1" applyAlignment="1">
      <alignment horizontal="left" vertical="center" wrapText="1"/>
    </xf>
    <xf numFmtId="0" fontId="5" fillId="0" borderId="0" xfId="0" applyFont="1" applyBorder="1" applyAlignment="1">
      <alignment horizontal="left" vertical="top" wrapText="1"/>
    </xf>
    <xf numFmtId="0" fontId="4" fillId="6" borderId="9" xfId="0" applyFont="1" applyFill="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vertical="center"/>
    </xf>
    <xf numFmtId="165" fontId="4" fillId="0" borderId="0" xfId="0" applyNumberFormat="1" applyFont="1" applyAlignment="1">
      <alignment horizontal="left" vertical="center"/>
    </xf>
    <xf numFmtId="0" fontId="4" fillId="6" borderId="10" xfId="0" applyFont="1" applyFill="1" applyBorder="1" applyAlignment="1">
      <alignment horizontal="right" vertical="center"/>
    </xf>
    <xf numFmtId="0" fontId="0" fillId="0" borderId="0" xfId="0" applyFont="1" applyBorder="1" applyAlignment="1">
      <alignment horizontal="left" vertical="center"/>
    </xf>
    <xf numFmtId="0" fontId="18" fillId="0" borderId="0" xfId="0" applyFont="1" applyAlignment="1">
      <alignment horizontal="left" vertical="center" wrapText="1"/>
    </xf>
    <xf numFmtId="0" fontId="18" fillId="0" borderId="0" xfId="0" applyFont="1" applyAlignment="1">
      <alignment horizontal="left" vertical="center"/>
    </xf>
    <xf numFmtId="0" fontId="0" fillId="0" borderId="0" xfId="0" applyFont="1" applyAlignment="1">
      <alignment vertical="center"/>
    </xf>
    <xf numFmtId="0" fontId="30" fillId="2" borderId="0" xfId="1" applyFont="1" applyFill="1" applyAlignment="1">
      <alignment vertical="center"/>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5" fillId="0" borderId="0" xfId="0" applyFont="1" applyBorder="1" applyAlignment="1">
      <alignment horizontal="left" vertical="center" wrapText="1"/>
    </xf>
    <xf numFmtId="0" fontId="0" fillId="0" borderId="0" xfId="0" applyFont="1" applyBorder="1" applyAlignment="1">
      <alignment vertical="center"/>
    </xf>
  </cellXfs>
  <cellStyles count="69">
    <cellStyle name="Accent1" xfId="4"/>
    <cellStyle name="Accent1 - 20%" xfId="5"/>
    <cellStyle name="Accent1 - 40%" xfId="6"/>
    <cellStyle name="Accent1 - 60%" xfId="7"/>
    <cellStyle name="Accent2" xfId="8"/>
    <cellStyle name="Accent2 - 20%" xfId="9"/>
    <cellStyle name="Accent2 - 40%" xfId="10"/>
    <cellStyle name="Accent2 - 60%" xfId="11"/>
    <cellStyle name="Accent3" xfId="12"/>
    <cellStyle name="Accent3 - 20%" xfId="13"/>
    <cellStyle name="Accent3 - 40%" xfId="14"/>
    <cellStyle name="Accent3 - 60%" xfId="15"/>
    <cellStyle name="Accent4" xfId="16"/>
    <cellStyle name="Accent4 - 20%" xfId="17"/>
    <cellStyle name="Accent4 - 40%" xfId="18"/>
    <cellStyle name="Accent4 - 60%" xfId="19"/>
    <cellStyle name="Accent5" xfId="20"/>
    <cellStyle name="Accent5 - 20%" xfId="21"/>
    <cellStyle name="Accent5 - 40%" xfId="22"/>
    <cellStyle name="Accent5 - 60%" xfId="23"/>
    <cellStyle name="Accent6" xfId="24"/>
    <cellStyle name="Accent6 - 20%" xfId="25"/>
    <cellStyle name="Accent6 - 40%" xfId="26"/>
    <cellStyle name="Accent6 - 60%" xfId="27"/>
    <cellStyle name="Bad" xfId="28"/>
    <cellStyle name="Calculation" xfId="29"/>
    <cellStyle name="Comma0" xfId="30"/>
    <cellStyle name="Currency [0]_1995" xfId="31"/>
    <cellStyle name="Currency_1995" xfId="32"/>
    <cellStyle name="Currency0" xfId="33"/>
    <cellStyle name="custom" xfId="34"/>
    <cellStyle name="čárky [0]_seznam doku" xfId="35"/>
    <cellStyle name="čárky 2" xfId="36"/>
    <cellStyle name="Date" xfId="37"/>
    <cellStyle name="Emphasis 1" xfId="38"/>
    <cellStyle name="Emphasis 2" xfId="39"/>
    <cellStyle name="Emphasis 3" xfId="40"/>
    <cellStyle name="Euro" xfId="41"/>
    <cellStyle name="Fixed" xfId="42"/>
    <cellStyle name="Good" xfId="43"/>
    <cellStyle name="Heading 1" xfId="44"/>
    <cellStyle name="Heading 2" xfId="45"/>
    <cellStyle name="Heading 3" xfId="46"/>
    <cellStyle name="Heading 4" xfId="47"/>
    <cellStyle name="Hypertextový odkaz" xfId="1" builtinId="8"/>
    <cellStyle name="Check Cell" xfId="48"/>
    <cellStyle name="Input" xfId="49"/>
    <cellStyle name="Linked Cell" xfId="50"/>
    <cellStyle name="NADPIS - Styl2" xfId="51"/>
    <cellStyle name="NADPIS - Styl3" xfId="52"/>
    <cellStyle name="Neutral" xfId="53"/>
    <cellStyle name="no dec" xfId="54"/>
    <cellStyle name="Normal_A1_T3" xfId="55"/>
    <cellStyle name="Normální" xfId="0" builtinId="0" customBuiltin="1"/>
    <cellStyle name="normální 2" xfId="3"/>
    <cellStyle name="Normální 2 2" xfId="56"/>
    <cellStyle name="normální 3" xfId="57"/>
    <cellStyle name="normální 4" xfId="2"/>
    <cellStyle name="normální 5" xfId="67"/>
    <cellStyle name="Normální 6" xfId="58"/>
    <cellStyle name="normální_COVER_VV" xfId="68"/>
    <cellStyle name="Note" xfId="59"/>
    <cellStyle name="Output" xfId="60"/>
    <cellStyle name="PEVNÝ1 - Styl1" xfId="61"/>
    <cellStyle name="Ś…‹ćŘ‚č [0.00]_laroux" xfId="62"/>
    <cellStyle name="Ś…‹ćŘ‚č_laroux" xfId="63"/>
    <cellStyle name="Sheet Title" xfId="64"/>
    <cellStyle name="Total" xfId="65"/>
    <cellStyle name="Warning Text" xfId="66"/>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pro-rozpocty.cz/software-a-data/kros-4-ocenovani-a-rizeni-stavebni-vyroby/"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enesz/AppData/Local/Temp/Temp1_v&#253;kazy%20v&#253;m&#283;r_6_v01.zip/v&#253;kazy%20v&#253;m&#283;r/D1810275T251-ROZPO&#268;ET-premi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 strana "/>
      <sheetName val="Rekapitulace stavby"/>
      <sheetName val="1101806_1 - ČEPRO Potěhy ..."/>
      <sheetName val="1101806_2 - ČEPRO Potěhy ..."/>
      <sheetName val="1101806_3 - ČEPRO Potěhy ..."/>
      <sheetName val="D1810275T251-ROZPOČET-premise"/>
    </sheetNames>
    <definedNames>
      <definedName name="nic" refersTo="#ODKAZ!"/>
      <definedName name="Rezerva" refersTo="#ODKAZ!"/>
    </defined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2"/>
  <sheetViews>
    <sheetView showGridLines="0" view="pageBreakPreview" zoomScaleNormal="100" zoomScaleSheetLayoutView="100" workbookViewId="0">
      <selection activeCell="E31" sqref="E31"/>
    </sheetView>
  </sheetViews>
  <sheetFormatPr defaultColWidth="9.28515625" defaultRowHeight="13.2"/>
  <cols>
    <col min="1" max="1" width="3" style="212" customWidth="1"/>
    <col min="2" max="2" width="30" style="212" customWidth="1"/>
    <col min="3" max="3" width="14.42578125" style="212" customWidth="1"/>
    <col min="4" max="4" width="15.140625" style="212" customWidth="1"/>
    <col min="5" max="5" width="17.140625" style="212" customWidth="1"/>
    <col min="6" max="7" width="4.28515625" style="212" customWidth="1"/>
    <col min="8" max="8" width="8.7109375" style="212" customWidth="1"/>
    <col min="9" max="9" width="11.28515625" style="212" customWidth="1"/>
    <col min="10" max="10" width="9" style="212" customWidth="1"/>
    <col min="11" max="16384" width="9.28515625" style="212"/>
  </cols>
  <sheetData>
    <row r="1" spans="1:16" s="210" customFormat="1">
      <c r="A1" s="208"/>
      <c r="B1" s="208"/>
      <c r="C1" s="208"/>
      <c r="D1" s="208"/>
      <c r="E1" s="208"/>
      <c r="F1" s="208"/>
      <c r="G1" s="208"/>
      <c r="H1" s="208"/>
      <c r="I1" s="208"/>
      <c r="J1" s="209"/>
    </row>
    <row r="2" spans="1:16">
      <c r="A2" s="211"/>
      <c r="B2" s="211"/>
      <c r="C2" s="211"/>
      <c r="D2" s="211"/>
      <c r="E2" s="211"/>
      <c r="F2" s="211"/>
      <c r="G2" s="211"/>
      <c r="H2" s="211"/>
      <c r="I2" s="211"/>
    </row>
    <row r="3" spans="1:16">
      <c r="A3" s="211"/>
      <c r="B3" s="211"/>
      <c r="C3" s="211"/>
      <c r="D3" s="211"/>
      <c r="E3" s="211"/>
      <c r="F3" s="211"/>
      <c r="G3" s="211"/>
      <c r="H3" s="211"/>
      <c r="I3" s="211"/>
    </row>
    <row r="4" spans="1:16">
      <c r="A4" s="211"/>
      <c r="B4" s="211"/>
      <c r="C4" s="211"/>
      <c r="D4" s="211"/>
      <c r="E4" s="211"/>
      <c r="F4" s="211"/>
      <c r="G4" s="211"/>
      <c r="H4" s="211"/>
      <c r="I4" s="211"/>
    </row>
    <row r="5" spans="1:16">
      <c r="A5" s="211"/>
      <c r="B5" s="211"/>
      <c r="C5" s="211"/>
      <c r="D5" s="211"/>
      <c r="E5" s="211"/>
      <c r="F5" s="211"/>
      <c r="G5" s="211"/>
      <c r="H5" s="211"/>
      <c r="I5" s="211"/>
    </row>
    <row r="6" spans="1:16">
      <c r="A6" s="211"/>
      <c r="B6" s="211"/>
      <c r="C6" s="211"/>
      <c r="D6" s="211"/>
      <c r="E6" s="211"/>
      <c r="F6" s="211"/>
      <c r="G6" s="211"/>
      <c r="H6" s="211"/>
      <c r="I6" s="211"/>
    </row>
    <row r="7" spans="1:16">
      <c r="A7" s="211"/>
      <c r="B7" s="211"/>
      <c r="C7" s="211"/>
      <c r="D7" s="211"/>
      <c r="E7" s="211"/>
      <c r="F7" s="211"/>
      <c r="G7" s="211"/>
      <c r="H7" s="211"/>
      <c r="I7" s="211"/>
    </row>
    <row r="8" spans="1:16" ht="20.399999999999999">
      <c r="A8" s="253" t="s">
        <v>855</v>
      </c>
      <c r="B8" s="254"/>
      <c r="C8" s="254"/>
      <c r="D8" s="254"/>
      <c r="E8" s="254"/>
      <c r="F8" s="254"/>
      <c r="G8" s="254"/>
      <c r="H8" s="254"/>
      <c r="I8" s="254"/>
    </row>
    <row r="9" spans="1:16" ht="8.25" customHeight="1"/>
    <row r="10" spans="1:16">
      <c r="D10" s="213"/>
    </row>
    <row r="16" spans="1:16" ht="12.75" customHeight="1">
      <c r="A16" s="212" t="s">
        <v>856</v>
      </c>
      <c r="C16" s="214" t="s">
        <v>857</v>
      </c>
      <c r="P16" s="215"/>
    </row>
    <row r="17" spans="1:19" ht="12.75" customHeight="1">
      <c r="C17" s="216"/>
      <c r="P17" s="215"/>
    </row>
    <row r="18" spans="1:19" ht="12.75" customHeight="1">
      <c r="C18" s="215"/>
      <c r="L18" s="215"/>
      <c r="P18" s="215"/>
    </row>
    <row r="19" spans="1:19" ht="8.25" customHeight="1"/>
    <row r="20" spans="1:19" ht="12.75" customHeight="1">
      <c r="A20" s="212" t="s">
        <v>858</v>
      </c>
      <c r="C20" s="217" t="s">
        <v>859</v>
      </c>
      <c r="P20" s="218"/>
    </row>
    <row r="21" spans="1:19" ht="8.25" customHeight="1">
      <c r="C21" s="219"/>
      <c r="P21" s="219"/>
    </row>
    <row r="22" spans="1:19" ht="12.75" customHeight="1">
      <c r="A22" s="212" t="s">
        <v>860</v>
      </c>
      <c r="C22" s="218" t="s">
        <v>24</v>
      </c>
      <c r="N22" s="218"/>
      <c r="P22" s="218"/>
    </row>
    <row r="23" spans="1:19" ht="8.25" customHeight="1">
      <c r="C23" s="220"/>
      <c r="P23" s="220"/>
    </row>
    <row r="24" spans="1:19" ht="12.75" customHeight="1">
      <c r="A24" s="212" t="s">
        <v>861</v>
      </c>
      <c r="C24" s="217" t="s">
        <v>859</v>
      </c>
      <c r="P24" s="218"/>
    </row>
    <row r="25" spans="1:19" ht="8.25" customHeight="1">
      <c r="C25" s="218"/>
      <c r="P25" s="218"/>
    </row>
    <row r="26" spans="1:19" ht="12.75" customHeight="1">
      <c r="A26" s="212" t="s">
        <v>862</v>
      </c>
      <c r="C26" s="218" t="s">
        <v>880</v>
      </c>
      <c r="P26" s="218"/>
    </row>
    <row r="27" spans="1:19" ht="8.25" customHeight="1">
      <c r="C27" s="218"/>
      <c r="P27" s="218"/>
    </row>
    <row r="28" spans="1:19" ht="12.75" customHeight="1">
      <c r="C28" s="218"/>
      <c r="M28" s="218"/>
      <c r="P28" s="218"/>
      <c r="S28" s="218"/>
    </row>
    <row r="29" spans="1:19" ht="8.25" customHeight="1">
      <c r="C29" s="218"/>
      <c r="P29" s="218"/>
    </row>
    <row r="30" spans="1:19" ht="12.75" customHeight="1">
      <c r="A30" s="212" t="s">
        <v>863</v>
      </c>
      <c r="C30" s="218"/>
      <c r="K30" s="221"/>
      <c r="N30" s="218"/>
      <c r="P30" s="218"/>
    </row>
    <row r="31" spans="1:19" ht="8.25" customHeight="1">
      <c r="C31" s="218"/>
      <c r="K31" s="221"/>
      <c r="P31" s="218"/>
    </row>
    <row r="32" spans="1:19" ht="12.75" customHeight="1">
      <c r="A32" s="212" t="s">
        <v>864</v>
      </c>
      <c r="C32" s="218"/>
      <c r="K32" s="221"/>
      <c r="L32" s="222"/>
      <c r="M32" s="223"/>
      <c r="P32" s="218"/>
    </row>
    <row r="33" spans="1:16" ht="8.25" customHeight="1">
      <c r="C33" s="218"/>
      <c r="P33" s="218"/>
    </row>
    <row r="34" spans="1:16" ht="12.75" customHeight="1">
      <c r="A34" s="212" t="s">
        <v>865</v>
      </c>
      <c r="C34" s="218" t="s">
        <v>866</v>
      </c>
      <c r="N34" s="218"/>
      <c r="P34" s="218"/>
    </row>
    <row r="35" spans="1:16" ht="8.25" customHeight="1">
      <c r="A35" s="224"/>
      <c r="B35" s="224"/>
      <c r="C35" s="225"/>
      <c r="D35" s="224"/>
      <c r="E35" s="224"/>
      <c r="F35" s="224"/>
      <c r="G35" s="224"/>
      <c r="H35" s="224"/>
      <c r="I35" s="224"/>
      <c r="P35" s="218"/>
    </row>
    <row r="36" spans="1:16" ht="12.75" customHeight="1">
      <c r="A36" s="212" t="s">
        <v>867</v>
      </c>
      <c r="C36" s="211" t="s">
        <v>868</v>
      </c>
      <c r="P36" s="211"/>
    </row>
    <row r="37" spans="1:16" ht="8.25" customHeight="1">
      <c r="A37" s="210"/>
      <c r="C37" s="209"/>
      <c r="P37" s="209"/>
    </row>
    <row r="38" spans="1:16">
      <c r="A38" s="212" t="s">
        <v>869</v>
      </c>
      <c r="C38" s="209" t="s">
        <v>881</v>
      </c>
      <c r="D38" s="209"/>
      <c r="P38" s="209"/>
    </row>
    <row r="39" spans="1:16">
      <c r="C39" s="209"/>
      <c r="P39" s="209"/>
    </row>
    <row r="40" spans="1:16">
      <c r="C40" s="209"/>
      <c r="P40" s="209"/>
    </row>
    <row r="41" spans="1:16" ht="8.25" customHeight="1"/>
    <row r="42" spans="1:16">
      <c r="A42" s="211"/>
      <c r="B42" s="211"/>
      <c r="C42" s="211"/>
      <c r="D42" s="211"/>
      <c r="E42" s="211"/>
      <c r="F42" s="255"/>
      <c r="G42" s="256"/>
      <c r="H42" s="256"/>
      <c r="I42" s="256"/>
    </row>
    <row r="43" spans="1:16">
      <c r="A43" s="226"/>
      <c r="B43" s="221"/>
      <c r="C43" s="221"/>
      <c r="D43" s="221"/>
      <c r="E43" s="221"/>
      <c r="F43" s="227"/>
      <c r="G43" s="227"/>
      <c r="H43" s="227"/>
      <c r="I43" s="227"/>
    </row>
    <row r="44" spans="1:16">
      <c r="A44" s="226"/>
      <c r="B44" s="215"/>
      <c r="C44" s="221"/>
      <c r="D44" s="221"/>
      <c r="E44" s="221"/>
      <c r="F44" s="227"/>
      <c r="G44" s="227"/>
      <c r="H44" s="227"/>
      <c r="I44" s="227"/>
    </row>
    <row r="45" spans="1:16">
      <c r="A45" s="226"/>
      <c r="B45" s="221"/>
      <c r="C45" s="221"/>
      <c r="D45" s="221"/>
      <c r="E45" s="221"/>
      <c r="F45" s="227"/>
      <c r="G45" s="227"/>
      <c r="H45" s="227"/>
      <c r="I45" s="227"/>
    </row>
    <row r="46" spans="1:16">
      <c r="A46" s="226"/>
      <c r="B46" s="221"/>
      <c r="C46" s="221"/>
      <c r="D46" s="221"/>
      <c r="E46" s="221"/>
      <c r="F46" s="252"/>
      <c r="G46" s="252"/>
      <c r="H46" s="252"/>
      <c r="I46" s="252"/>
    </row>
    <row r="47" spans="1:16">
      <c r="A47" s="226"/>
      <c r="B47" s="221"/>
      <c r="C47" s="221"/>
      <c r="D47" s="221"/>
      <c r="E47" s="221"/>
      <c r="F47" s="252"/>
      <c r="G47" s="252"/>
      <c r="H47" s="252"/>
      <c r="I47" s="252"/>
    </row>
    <row r="48" spans="1:16">
      <c r="A48" s="226"/>
      <c r="B48" s="221"/>
      <c r="C48" s="221"/>
      <c r="D48" s="221"/>
      <c r="E48" s="221"/>
      <c r="F48" s="252"/>
      <c r="G48" s="252"/>
      <c r="H48" s="252"/>
      <c r="I48" s="252"/>
    </row>
    <row r="49" spans="1:9">
      <c r="A49" s="226"/>
      <c r="B49" s="221"/>
      <c r="C49" s="221"/>
      <c r="D49" s="221"/>
      <c r="E49" s="221"/>
      <c r="F49" s="252"/>
      <c r="G49" s="252"/>
      <c r="H49" s="252"/>
      <c r="I49" s="252"/>
    </row>
    <row r="50" spans="1:9">
      <c r="A50" s="226"/>
      <c r="B50" s="221"/>
      <c r="C50" s="221"/>
      <c r="D50" s="221"/>
      <c r="E50" s="221"/>
      <c r="F50" s="252"/>
      <c r="G50" s="252"/>
      <c r="H50" s="252"/>
      <c r="I50" s="252"/>
    </row>
    <row r="51" spans="1:9">
      <c r="A51" s="226"/>
      <c r="B51" s="221"/>
      <c r="C51" s="221"/>
      <c r="D51" s="221"/>
      <c r="E51" s="221"/>
      <c r="F51" s="252"/>
      <c r="G51" s="252"/>
      <c r="H51" s="252"/>
      <c r="I51" s="252"/>
    </row>
    <row r="52" spans="1:9">
      <c r="A52" s="226"/>
      <c r="B52" s="221"/>
      <c r="C52" s="221"/>
      <c r="D52" s="221"/>
      <c r="E52" s="221"/>
      <c r="F52" s="252"/>
      <c r="G52" s="252"/>
      <c r="H52" s="252"/>
      <c r="I52" s="252"/>
    </row>
    <row r="53" spans="1:9">
      <c r="A53" s="226"/>
      <c r="B53" s="221"/>
      <c r="C53" s="221"/>
      <c r="D53" s="221"/>
      <c r="E53" s="221"/>
      <c r="F53" s="252"/>
      <c r="G53" s="252"/>
      <c r="H53" s="252"/>
      <c r="I53" s="252"/>
    </row>
    <row r="54" spans="1:9">
      <c r="A54" s="226"/>
      <c r="B54" s="221"/>
      <c r="C54" s="221"/>
      <c r="D54" s="221"/>
      <c r="E54" s="221"/>
      <c r="F54" s="252"/>
      <c r="G54" s="252"/>
      <c r="H54" s="252"/>
      <c r="I54" s="252"/>
    </row>
    <row r="55" spans="1:9">
      <c r="A55" s="226"/>
      <c r="B55" s="221"/>
      <c r="C55" s="221"/>
      <c r="D55" s="221"/>
      <c r="E55" s="221"/>
      <c r="F55" s="252"/>
      <c r="G55" s="252"/>
      <c r="H55" s="252"/>
      <c r="I55" s="252"/>
    </row>
    <row r="56" spans="1:9">
      <c r="A56" s="226"/>
      <c r="B56" s="221"/>
      <c r="C56" s="221"/>
      <c r="D56" s="221"/>
      <c r="E56" s="221"/>
      <c r="F56" s="252"/>
      <c r="G56" s="252"/>
      <c r="H56" s="252"/>
      <c r="I56" s="252"/>
    </row>
    <row r="57" spans="1:9">
      <c r="A57" s="226"/>
      <c r="B57" s="221"/>
      <c r="C57" s="221"/>
      <c r="D57" s="221"/>
      <c r="E57" s="221"/>
      <c r="F57" s="227"/>
      <c r="G57" s="227"/>
      <c r="H57" s="227"/>
      <c r="I57" s="227"/>
    </row>
    <row r="58" spans="1:9">
      <c r="A58" s="226"/>
      <c r="B58" s="221"/>
      <c r="C58" s="221"/>
      <c r="D58" s="221"/>
      <c r="E58" s="221"/>
      <c r="F58" s="227"/>
      <c r="G58" s="227"/>
      <c r="H58" s="227"/>
      <c r="I58" s="227"/>
    </row>
    <row r="59" spans="1:9">
      <c r="A59" s="226"/>
      <c r="B59" s="221"/>
      <c r="C59" s="221"/>
      <c r="D59" s="221"/>
      <c r="E59" s="221"/>
      <c r="F59" s="227"/>
      <c r="G59" s="227"/>
      <c r="H59" s="227"/>
      <c r="I59" s="227"/>
    </row>
    <row r="60" spans="1:9">
      <c r="A60" s="226"/>
      <c r="B60" s="221"/>
      <c r="C60" s="221"/>
      <c r="D60" s="221"/>
      <c r="E60" s="221"/>
      <c r="F60" s="227"/>
      <c r="G60" s="227"/>
      <c r="H60" s="227"/>
      <c r="I60" s="227"/>
    </row>
    <row r="61" spans="1:9">
      <c r="A61" s="226"/>
      <c r="B61" s="221"/>
      <c r="C61" s="221"/>
      <c r="D61" s="221"/>
      <c r="E61" s="221"/>
      <c r="F61" s="227"/>
      <c r="G61" s="227"/>
      <c r="H61" s="227"/>
      <c r="I61" s="227"/>
    </row>
    <row r="62" spans="1:9">
      <c r="A62" s="226"/>
      <c r="B62" s="221"/>
      <c r="C62" s="221"/>
      <c r="D62" s="221"/>
      <c r="E62" s="221"/>
      <c r="F62" s="227"/>
      <c r="G62" s="227"/>
      <c r="H62" s="227"/>
      <c r="I62" s="227"/>
    </row>
    <row r="63" spans="1:9">
      <c r="A63" s="226"/>
      <c r="B63" s="221"/>
      <c r="C63" s="221"/>
      <c r="D63" s="221"/>
      <c r="E63" s="221"/>
      <c r="F63" s="227"/>
      <c r="G63" s="227"/>
      <c r="H63" s="227"/>
      <c r="I63" s="227"/>
    </row>
    <row r="64" spans="1:9">
      <c r="A64" s="226"/>
      <c r="B64" s="221"/>
      <c r="C64" s="221"/>
      <c r="D64" s="221"/>
      <c r="E64" s="221"/>
      <c r="F64" s="227"/>
      <c r="G64" s="227"/>
      <c r="H64" s="227"/>
      <c r="I64" s="227"/>
    </row>
    <row r="66" spans="1:9" ht="12.75" customHeight="1"/>
    <row r="67" spans="1:9" s="234" customFormat="1" ht="15" customHeight="1">
      <c r="A67" s="228">
        <v>3</v>
      </c>
      <c r="B67" s="229"/>
      <c r="C67" s="228"/>
      <c r="D67" s="230"/>
      <c r="E67" s="230"/>
      <c r="F67" s="231"/>
      <c r="G67" s="232"/>
      <c r="H67" s="232"/>
      <c r="I67" s="233"/>
    </row>
    <row r="68" spans="1:9" s="234" customFormat="1" ht="15" customHeight="1">
      <c r="A68" s="235">
        <v>2</v>
      </c>
      <c r="B68" s="236"/>
      <c r="C68" s="235"/>
      <c r="D68" s="236"/>
      <c r="E68" s="236"/>
      <c r="F68" s="237"/>
      <c r="G68" s="238"/>
      <c r="H68" s="238"/>
      <c r="I68" s="239"/>
    </row>
    <row r="69" spans="1:9" s="234" customFormat="1" ht="15" customHeight="1">
      <c r="A69" s="235">
        <v>1</v>
      </c>
      <c r="B69" s="236"/>
      <c r="C69" s="235"/>
      <c r="D69" s="236"/>
      <c r="E69" s="236"/>
      <c r="F69" s="237"/>
      <c r="G69" s="238"/>
      <c r="H69" s="238"/>
      <c r="I69" s="239"/>
    </row>
    <row r="70" spans="1:9" s="234" customFormat="1" ht="15" customHeight="1">
      <c r="A70" s="240">
        <v>0</v>
      </c>
      <c r="B70" s="241" t="s">
        <v>870</v>
      </c>
      <c r="C70" s="242" t="s">
        <v>871</v>
      </c>
      <c r="D70" s="241" t="s">
        <v>872</v>
      </c>
      <c r="E70" s="241" t="s">
        <v>872</v>
      </c>
      <c r="F70" s="243" t="s">
        <v>873</v>
      </c>
      <c r="G70" s="244"/>
      <c r="H70" s="244"/>
      <c r="I70" s="245"/>
    </row>
    <row r="71" spans="1:9">
      <c r="A71" s="246" t="s">
        <v>874</v>
      </c>
      <c r="B71" s="247" t="s">
        <v>875</v>
      </c>
      <c r="C71" s="247" t="s">
        <v>876</v>
      </c>
      <c r="D71" s="247" t="s">
        <v>877</v>
      </c>
      <c r="E71" s="247" t="s">
        <v>878</v>
      </c>
      <c r="F71" s="248" t="s">
        <v>879</v>
      </c>
      <c r="G71" s="249"/>
      <c r="H71" s="249"/>
      <c r="I71" s="250"/>
    </row>
    <row r="72" spans="1:9" ht="24" customHeight="1">
      <c r="A72" s="251"/>
      <c r="B72" s="251"/>
      <c r="C72" s="251"/>
      <c r="D72" s="251"/>
      <c r="E72" s="251"/>
      <c r="F72" s="251"/>
      <c r="G72" s="251"/>
      <c r="H72" s="251"/>
      <c r="I72" s="251"/>
    </row>
  </sheetData>
  <dataConsolidate/>
  <mergeCells count="2">
    <mergeCell ref="A8:I8"/>
    <mergeCell ref="F42:I42"/>
  </mergeCells>
  <pageMargins left="0.69093749999999998" right="0.55125000000000002" top="0.97968750000000004" bottom="0.78740157480314965" header="0.59055118110236227" footer="0.59055118110236227"/>
  <pageSetup paperSize="9" scale="85" orientation="portrait" r:id="rId1"/>
  <headerFooter>
    <oddHeader>&amp;L&amp;"Times New Roman CE,Obyčejné"&amp;6PRJ1810275
&amp;R&amp;"Times New Roman,Obyčejné"&amp;6&amp;G</oddHeader>
    <oddFooter>&amp;L&amp;"Times New Roman CE,Obyčejné"&amp;6&amp;F</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6"/>
  <sheetViews>
    <sheetView showGridLines="0" workbookViewId="0">
      <pane ySplit="1" topLeftCell="A67" activePane="bottomLeft" state="frozen"/>
      <selection pane="bottomLeft" activeCell="V12" sqref="V12"/>
    </sheetView>
  </sheetViews>
  <sheetFormatPr defaultRowHeight="1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52" width="21.7109375" hidden="1" customWidth="1"/>
    <col min="53" max="53" width="19.140625" hidden="1" customWidth="1"/>
    <col min="54" max="54" width="25" hidden="1" customWidth="1"/>
    <col min="55" max="56" width="19.140625" hidden="1" customWidth="1"/>
    <col min="57" max="57" width="66.42578125" customWidth="1"/>
    <col min="71" max="91" width="9.28515625" hidden="1"/>
  </cols>
  <sheetData>
    <row r="1" spans="1:74" ht="21.45" customHeight="1">
      <c r="A1" s="12" t="s">
        <v>0</v>
      </c>
      <c r="B1" s="13"/>
      <c r="C1" s="13"/>
      <c r="D1" s="14" t="s">
        <v>1</v>
      </c>
      <c r="E1" s="13"/>
      <c r="F1" s="13"/>
      <c r="G1" s="13"/>
      <c r="H1" s="13"/>
      <c r="I1" s="13"/>
      <c r="J1" s="13"/>
      <c r="K1" s="15" t="s">
        <v>2</v>
      </c>
      <c r="L1" s="15"/>
      <c r="M1" s="15"/>
      <c r="N1" s="15"/>
      <c r="O1" s="15"/>
      <c r="P1" s="15"/>
      <c r="Q1" s="15"/>
      <c r="R1" s="15"/>
      <c r="S1" s="15"/>
      <c r="T1" s="13"/>
      <c r="U1" s="13"/>
      <c r="V1" s="13"/>
      <c r="W1" s="15" t="s">
        <v>3</v>
      </c>
      <c r="X1" s="15"/>
      <c r="Y1" s="15"/>
      <c r="Z1" s="15"/>
      <c r="AA1" s="15"/>
      <c r="AB1" s="15"/>
      <c r="AC1" s="15"/>
      <c r="AD1" s="15"/>
      <c r="AE1" s="15"/>
      <c r="AF1" s="15"/>
      <c r="AG1" s="15"/>
      <c r="AH1" s="15"/>
      <c r="AI1" s="16"/>
      <c r="AJ1" s="17"/>
      <c r="AK1" s="17"/>
      <c r="AL1" s="17"/>
      <c r="AM1" s="17"/>
      <c r="AN1" s="17"/>
      <c r="AO1" s="17"/>
      <c r="AP1" s="17"/>
      <c r="AQ1" s="17"/>
      <c r="AR1" s="17"/>
      <c r="AS1" s="17"/>
      <c r="AT1" s="17"/>
      <c r="AU1" s="17"/>
      <c r="AV1" s="17"/>
      <c r="AW1" s="17"/>
      <c r="AX1" s="17"/>
      <c r="AY1" s="17"/>
      <c r="AZ1" s="17"/>
      <c r="BA1" s="18" t="s">
        <v>4</v>
      </c>
      <c r="BB1" s="18" t="s">
        <v>5</v>
      </c>
      <c r="BC1" s="17"/>
      <c r="BD1" s="17"/>
      <c r="BE1" s="17"/>
      <c r="BF1" s="17"/>
      <c r="BG1" s="17"/>
      <c r="BH1" s="17"/>
      <c r="BI1" s="17"/>
      <c r="BJ1" s="17"/>
      <c r="BK1" s="17"/>
      <c r="BL1" s="17"/>
      <c r="BM1" s="17"/>
      <c r="BN1" s="17"/>
      <c r="BO1" s="17"/>
      <c r="BP1" s="17"/>
      <c r="BQ1" s="17"/>
      <c r="BR1" s="17"/>
      <c r="BT1" s="19" t="s">
        <v>6</v>
      </c>
      <c r="BU1" s="19" t="s">
        <v>6</v>
      </c>
      <c r="BV1" s="19" t="s">
        <v>7</v>
      </c>
    </row>
    <row r="2" spans="1:74" ht="36.9" customHeight="1">
      <c r="AR2" s="265" t="s">
        <v>8</v>
      </c>
      <c r="AS2" s="266"/>
      <c r="AT2" s="266"/>
      <c r="AU2" s="266"/>
      <c r="AV2" s="266"/>
      <c r="AW2" s="266"/>
      <c r="AX2" s="266"/>
      <c r="AY2" s="266"/>
      <c r="AZ2" s="266"/>
      <c r="BA2" s="266"/>
      <c r="BB2" s="266"/>
      <c r="BC2" s="266"/>
      <c r="BD2" s="266"/>
      <c r="BE2" s="266"/>
      <c r="BS2" s="20" t="s">
        <v>9</v>
      </c>
      <c r="BT2" s="20" t="s">
        <v>10</v>
      </c>
    </row>
    <row r="3" spans="1:74" ht="6.9"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3"/>
      <c r="BS3" s="20" t="s">
        <v>9</v>
      </c>
      <c r="BT3" s="20" t="s">
        <v>11</v>
      </c>
    </row>
    <row r="4" spans="1:74" ht="36.9" customHeight="1">
      <c r="B4" s="24"/>
      <c r="C4" s="25"/>
      <c r="D4" s="26" t="s">
        <v>12</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7"/>
      <c r="AS4" s="28" t="s">
        <v>13</v>
      </c>
      <c r="BE4" s="29" t="s">
        <v>14</v>
      </c>
      <c r="BS4" s="20" t="s">
        <v>15</v>
      </c>
    </row>
    <row r="5" spans="1:74" ht="14.4" customHeight="1">
      <c r="B5" s="24"/>
      <c r="C5" s="25"/>
      <c r="D5" s="30" t="s">
        <v>16</v>
      </c>
      <c r="E5" s="25"/>
      <c r="F5" s="25"/>
      <c r="G5" s="25"/>
      <c r="H5" s="25"/>
      <c r="I5" s="25"/>
      <c r="J5" s="25"/>
      <c r="K5" s="267" t="s">
        <v>17</v>
      </c>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5"/>
      <c r="AQ5" s="27"/>
      <c r="BE5" s="257" t="s">
        <v>18</v>
      </c>
      <c r="BS5" s="20" t="s">
        <v>9</v>
      </c>
    </row>
    <row r="6" spans="1:74" ht="36.9" customHeight="1">
      <c r="B6" s="24"/>
      <c r="C6" s="25"/>
      <c r="D6" s="32" t="s">
        <v>19</v>
      </c>
      <c r="E6" s="25"/>
      <c r="F6" s="25"/>
      <c r="G6" s="25"/>
      <c r="H6" s="25"/>
      <c r="I6" s="25"/>
      <c r="J6" s="25"/>
      <c r="K6" s="288" t="s">
        <v>20</v>
      </c>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c r="AP6" s="25"/>
      <c r="AQ6" s="27"/>
      <c r="BE6" s="258"/>
      <c r="BS6" s="20" t="s">
        <v>9</v>
      </c>
    </row>
    <row r="7" spans="1:74" ht="14.4" customHeight="1">
      <c r="B7" s="24"/>
      <c r="C7" s="25"/>
      <c r="D7" s="33" t="s">
        <v>21</v>
      </c>
      <c r="E7" s="25"/>
      <c r="F7" s="25"/>
      <c r="G7" s="25"/>
      <c r="H7" s="25"/>
      <c r="I7" s="25"/>
      <c r="J7" s="25"/>
      <c r="K7" s="31" t="s">
        <v>5</v>
      </c>
      <c r="L7" s="25"/>
      <c r="M7" s="25"/>
      <c r="N7" s="25"/>
      <c r="O7" s="25"/>
      <c r="P7" s="25"/>
      <c r="Q7" s="25"/>
      <c r="R7" s="25"/>
      <c r="S7" s="25"/>
      <c r="T7" s="25"/>
      <c r="U7" s="25"/>
      <c r="V7" s="25"/>
      <c r="W7" s="25"/>
      <c r="X7" s="25"/>
      <c r="Y7" s="25"/>
      <c r="Z7" s="25"/>
      <c r="AA7" s="25"/>
      <c r="AB7" s="25"/>
      <c r="AC7" s="25"/>
      <c r="AD7" s="25"/>
      <c r="AE7" s="25"/>
      <c r="AF7" s="25"/>
      <c r="AG7" s="25"/>
      <c r="AH7" s="25"/>
      <c r="AI7" s="25"/>
      <c r="AJ7" s="25"/>
      <c r="AK7" s="33" t="s">
        <v>22</v>
      </c>
      <c r="AL7" s="25"/>
      <c r="AM7" s="25"/>
      <c r="AN7" s="31" t="s">
        <v>5</v>
      </c>
      <c r="AO7" s="25"/>
      <c r="AP7" s="25"/>
      <c r="AQ7" s="27"/>
      <c r="BE7" s="258"/>
      <c r="BS7" s="20" t="s">
        <v>9</v>
      </c>
    </row>
    <row r="8" spans="1:74" ht="14.4" customHeight="1">
      <c r="B8" s="24"/>
      <c r="C8" s="25"/>
      <c r="D8" s="33" t="s">
        <v>23</v>
      </c>
      <c r="E8" s="25"/>
      <c r="F8" s="25"/>
      <c r="G8" s="25"/>
      <c r="H8" s="25"/>
      <c r="I8" s="25"/>
      <c r="J8" s="25"/>
      <c r="K8" s="31" t="s">
        <v>24</v>
      </c>
      <c r="L8" s="25"/>
      <c r="M8" s="25"/>
      <c r="N8" s="25"/>
      <c r="O8" s="25"/>
      <c r="P8" s="25"/>
      <c r="Q8" s="25"/>
      <c r="R8" s="25"/>
      <c r="S8" s="25"/>
      <c r="T8" s="25"/>
      <c r="U8" s="25"/>
      <c r="V8" s="25"/>
      <c r="W8" s="25"/>
      <c r="X8" s="25"/>
      <c r="Y8" s="25"/>
      <c r="Z8" s="25"/>
      <c r="AA8" s="25"/>
      <c r="AB8" s="25"/>
      <c r="AC8" s="25"/>
      <c r="AD8" s="25"/>
      <c r="AE8" s="25"/>
      <c r="AF8" s="25"/>
      <c r="AG8" s="25"/>
      <c r="AH8" s="25"/>
      <c r="AI8" s="25"/>
      <c r="AJ8" s="25"/>
      <c r="AK8" s="33" t="s">
        <v>25</v>
      </c>
      <c r="AL8" s="25"/>
      <c r="AM8" s="25"/>
      <c r="AN8" s="34" t="s">
        <v>26</v>
      </c>
      <c r="AO8" s="25"/>
      <c r="AP8" s="25"/>
      <c r="AQ8" s="27"/>
      <c r="BE8" s="258"/>
      <c r="BS8" s="20" t="s">
        <v>9</v>
      </c>
    </row>
    <row r="9" spans="1:74"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7"/>
      <c r="BE9" s="258"/>
      <c r="BS9" s="20" t="s">
        <v>9</v>
      </c>
    </row>
    <row r="10" spans="1:74" ht="14.4" customHeight="1">
      <c r="B10" s="24"/>
      <c r="C10" s="25"/>
      <c r="D10" s="33" t="s">
        <v>27</v>
      </c>
      <c r="E10" s="25"/>
      <c r="F10" s="25"/>
      <c r="G10" s="25"/>
      <c r="H10" s="25"/>
      <c r="I10" s="25"/>
      <c r="J10" s="25"/>
      <c r="K10" s="25" t="s">
        <v>882</v>
      </c>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3" t="s">
        <v>28</v>
      </c>
      <c r="AL10" s="25"/>
      <c r="AM10" s="25"/>
      <c r="AN10" s="31" t="s">
        <v>5</v>
      </c>
      <c r="AO10" s="25"/>
      <c r="AP10" s="25"/>
      <c r="AQ10" s="27"/>
      <c r="BE10" s="258"/>
      <c r="BS10" s="20" t="s">
        <v>9</v>
      </c>
    </row>
    <row r="11" spans="1:74" ht="18.45" customHeight="1">
      <c r="B11" s="24"/>
      <c r="C11" s="25"/>
      <c r="D11" s="25"/>
      <c r="E11" s="31"/>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3" t="s">
        <v>29</v>
      </c>
      <c r="AL11" s="25"/>
      <c r="AM11" s="25"/>
      <c r="AN11" s="31" t="s">
        <v>5</v>
      </c>
      <c r="AO11" s="25"/>
      <c r="AP11" s="25"/>
      <c r="AQ11" s="27"/>
      <c r="BE11" s="258"/>
      <c r="BS11" s="20" t="s">
        <v>9</v>
      </c>
    </row>
    <row r="12" spans="1:74" ht="6.9"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7"/>
      <c r="BE12" s="258"/>
      <c r="BS12" s="20" t="s">
        <v>9</v>
      </c>
    </row>
    <row r="13" spans="1:74" ht="14.4" customHeight="1">
      <c r="B13" s="24"/>
      <c r="C13" s="25"/>
      <c r="D13" s="33" t="s">
        <v>30</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3" t="s">
        <v>28</v>
      </c>
      <c r="AL13" s="25"/>
      <c r="AM13" s="25"/>
      <c r="AN13" s="35"/>
      <c r="AO13" s="25"/>
      <c r="AP13" s="25"/>
      <c r="AQ13" s="27"/>
      <c r="BE13" s="258"/>
      <c r="BS13" s="20" t="s">
        <v>9</v>
      </c>
    </row>
    <row r="14" spans="1:74" ht="13.2">
      <c r="B14" s="24"/>
      <c r="C14" s="25"/>
      <c r="D14" s="25"/>
      <c r="E14" s="270"/>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33" t="s">
        <v>29</v>
      </c>
      <c r="AL14" s="25"/>
      <c r="AM14" s="25"/>
      <c r="AN14" s="35"/>
      <c r="AO14" s="25"/>
      <c r="AP14" s="25"/>
      <c r="AQ14" s="27"/>
      <c r="BE14" s="258"/>
      <c r="BS14" s="20" t="s">
        <v>9</v>
      </c>
    </row>
    <row r="15" spans="1:74" ht="6.9"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7"/>
      <c r="BE15" s="258"/>
      <c r="BS15" s="20" t="s">
        <v>6</v>
      </c>
    </row>
    <row r="16" spans="1:74" ht="14.4" customHeight="1">
      <c r="B16" s="24"/>
      <c r="C16" s="25"/>
      <c r="D16" s="33" t="s">
        <v>31</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3" t="s">
        <v>28</v>
      </c>
      <c r="AL16" s="25"/>
      <c r="AM16" s="25"/>
      <c r="AN16" s="31" t="s">
        <v>5</v>
      </c>
      <c r="AO16" s="25"/>
      <c r="AP16" s="25"/>
      <c r="AQ16" s="27"/>
      <c r="BE16" s="258"/>
      <c r="BS16" s="20" t="s">
        <v>6</v>
      </c>
    </row>
    <row r="17" spans="2:71" ht="18.45" customHeight="1">
      <c r="B17" s="24"/>
      <c r="C17" s="25"/>
      <c r="D17" s="25"/>
      <c r="E17" s="31" t="s">
        <v>32</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3" t="s">
        <v>29</v>
      </c>
      <c r="AL17" s="25"/>
      <c r="AM17" s="25"/>
      <c r="AN17" s="31" t="s">
        <v>5</v>
      </c>
      <c r="AO17" s="25"/>
      <c r="AP17" s="25"/>
      <c r="AQ17" s="27"/>
      <c r="BE17" s="258"/>
      <c r="BS17" s="20" t="s">
        <v>33</v>
      </c>
    </row>
    <row r="18" spans="2:71" ht="6.9"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7"/>
      <c r="BE18" s="258"/>
      <c r="BS18" s="20" t="s">
        <v>9</v>
      </c>
    </row>
    <row r="19" spans="2:71" ht="14.4" customHeight="1">
      <c r="B19" s="24"/>
      <c r="C19" s="25"/>
      <c r="D19" s="33" t="s">
        <v>34</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7"/>
      <c r="BE19" s="258"/>
      <c r="BS19" s="20" t="s">
        <v>9</v>
      </c>
    </row>
    <row r="20" spans="2:71" ht="57" customHeight="1">
      <c r="B20" s="24"/>
      <c r="C20" s="25"/>
      <c r="D20" s="25"/>
      <c r="E20" s="272" t="s">
        <v>35</v>
      </c>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5"/>
      <c r="AP20" s="25"/>
      <c r="AQ20" s="27"/>
      <c r="BE20" s="258"/>
      <c r="BS20" s="20" t="s">
        <v>6</v>
      </c>
    </row>
    <row r="21" spans="2:71" ht="6.9"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7"/>
      <c r="BE21" s="258"/>
    </row>
    <row r="22" spans="2:71" ht="6.9" customHeight="1">
      <c r="B22" s="24"/>
      <c r="C22" s="25"/>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25"/>
      <c r="AQ22" s="27"/>
      <c r="BE22" s="258"/>
    </row>
    <row r="23" spans="2:71" s="1" customFormat="1" ht="25.95" customHeight="1">
      <c r="B23" s="37"/>
      <c r="C23" s="38"/>
      <c r="D23" s="39" t="s">
        <v>36</v>
      </c>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273"/>
      <c r="AL23" s="274"/>
      <c r="AM23" s="274"/>
      <c r="AN23" s="274"/>
      <c r="AO23" s="274"/>
      <c r="AP23" s="38"/>
      <c r="AQ23" s="41"/>
      <c r="BE23" s="258"/>
    </row>
    <row r="24" spans="2:71" s="1" customFormat="1" ht="6.9" customHeight="1">
      <c r="B24" s="37"/>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c r="AL24" s="38"/>
      <c r="AM24" s="38"/>
      <c r="AN24" s="38"/>
      <c r="AO24" s="38"/>
      <c r="AP24" s="38"/>
      <c r="AQ24" s="41"/>
      <c r="BE24" s="258"/>
    </row>
    <row r="25" spans="2:71" s="1" customFormat="1">
      <c r="B25" s="37"/>
      <c r="C25" s="38"/>
      <c r="D25" s="38"/>
      <c r="E25" s="38"/>
      <c r="F25" s="38"/>
      <c r="G25" s="38"/>
      <c r="H25" s="38"/>
      <c r="I25" s="38"/>
      <c r="J25" s="38"/>
      <c r="K25" s="38"/>
      <c r="L25" s="275" t="s">
        <v>37</v>
      </c>
      <c r="M25" s="275"/>
      <c r="N25" s="275"/>
      <c r="O25" s="275"/>
      <c r="P25" s="38"/>
      <c r="Q25" s="38"/>
      <c r="R25" s="38"/>
      <c r="S25" s="38"/>
      <c r="T25" s="38"/>
      <c r="U25" s="38"/>
      <c r="V25" s="38"/>
      <c r="W25" s="275" t="s">
        <v>38</v>
      </c>
      <c r="X25" s="275"/>
      <c r="Y25" s="275"/>
      <c r="Z25" s="275"/>
      <c r="AA25" s="275"/>
      <c r="AB25" s="275"/>
      <c r="AC25" s="275"/>
      <c r="AD25" s="275"/>
      <c r="AE25" s="275"/>
      <c r="AF25" s="38"/>
      <c r="AG25" s="38"/>
      <c r="AH25" s="38"/>
      <c r="AI25" s="38"/>
      <c r="AJ25" s="38"/>
      <c r="AK25" s="275" t="s">
        <v>39</v>
      </c>
      <c r="AL25" s="275"/>
      <c r="AM25" s="275"/>
      <c r="AN25" s="275"/>
      <c r="AO25" s="275"/>
      <c r="AP25" s="38"/>
      <c r="AQ25" s="41"/>
      <c r="BE25" s="258"/>
    </row>
    <row r="26" spans="2:71" s="2" customFormat="1" ht="14.4" customHeight="1">
      <c r="B26" s="43"/>
      <c r="C26" s="44"/>
      <c r="D26" s="45" t="s">
        <v>40</v>
      </c>
      <c r="E26" s="44"/>
      <c r="F26" s="45" t="s">
        <v>41</v>
      </c>
      <c r="G26" s="44"/>
      <c r="H26" s="44"/>
      <c r="I26" s="44"/>
      <c r="J26" s="44"/>
      <c r="K26" s="44"/>
      <c r="L26" s="269">
        <v>0.21</v>
      </c>
      <c r="M26" s="260"/>
      <c r="N26" s="260"/>
      <c r="O26" s="260"/>
      <c r="P26" s="44"/>
      <c r="Q26" s="44"/>
      <c r="R26" s="44"/>
      <c r="S26" s="44"/>
      <c r="T26" s="44"/>
      <c r="U26" s="44"/>
      <c r="V26" s="44"/>
      <c r="W26" s="259"/>
      <c r="X26" s="260"/>
      <c r="Y26" s="260"/>
      <c r="Z26" s="260"/>
      <c r="AA26" s="260"/>
      <c r="AB26" s="260"/>
      <c r="AC26" s="260"/>
      <c r="AD26" s="260"/>
      <c r="AE26" s="260"/>
      <c r="AF26" s="44"/>
      <c r="AG26" s="44"/>
      <c r="AH26" s="44"/>
      <c r="AI26" s="44"/>
      <c r="AJ26" s="44"/>
      <c r="AK26" s="259"/>
      <c r="AL26" s="260"/>
      <c r="AM26" s="260"/>
      <c r="AN26" s="260"/>
      <c r="AO26" s="260"/>
      <c r="AP26" s="44"/>
      <c r="AQ26" s="46"/>
      <c r="BE26" s="258"/>
    </row>
    <row r="27" spans="2:71" s="2" customFormat="1" ht="14.4" customHeight="1">
      <c r="B27" s="43"/>
      <c r="C27" s="44"/>
      <c r="D27" s="44"/>
      <c r="E27" s="44"/>
      <c r="F27" s="45" t="s">
        <v>42</v>
      </c>
      <c r="G27" s="44"/>
      <c r="H27" s="44"/>
      <c r="I27" s="44"/>
      <c r="J27" s="44"/>
      <c r="K27" s="44"/>
      <c r="L27" s="269">
        <v>0.15</v>
      </c>
      <c r="M27" s="260"/>
      <c r="N27" s="260"/>
      <c r="O27" s="260"/>
      <c r="P27" s="44"/>
      <c r="Q27" s="44"/>
      <c r="R27" s="44"/>
      <c r="S27" s="44"/>
      <c r="T27" s="44"/>
      <c r="U27" s="44"/>
      <c r="V27" s="44"/>
      <c r="W27" s="259"/>
      <c r="X27" s="260"/>
      <c r="Y27" s="260"/>
      <c r="Z27" s="260"/>
      <c r="AA27" s="260"/>
      <c r="AB27" s="260"/>
      <c r="AC27" s="260"/>
      <c r="AD27" s="260"/>
      <c r="AE27" s="260"/>
      <c r="AF27" s="44"/>
      <c r="AG27" s="44"/>
      <c r="AH27" s="44"/>
      <c r="AI27" s="44"/>
      <c r="AJ27" s="44"/>
      <c r="AK27" s="259"/>
      <c r="AL27" s="260"/>
      <c r="AM27" s="260"/>
      <c r="AN27" s="260"/>
      <c r="AO27" s="260"/>
      <c r="AP27" s="44"/>
      <c r="AQ27" s="46"/>
      <c r="BE27" s="258"/>
    </row>
    <row r="28" spans="2:71" s="2" customFormat="1" ht="14.4" hidden="1" customHeight="1">
      <c r="B28" s="43"/>
      <c r="C28" s="44"/>
      <c r="D28" s="44"/>
      <c r="E28" s="44"/>
      <c r="F28" s="45" t="s">
        <v>43</v>
      </c>
      <c r="G28" s="44"/>
      <c r="H28" s="44"/>
      <c r="I28" s="44"/>
      <c r="J28" s="44"/>
      <c r="K28" s="44"/>
      <c r="L28" s="269">
        <v>0.21</v>
      </c>
      <c r="M28" s="260"/>
      <c r="N28" s="260"/>
      <c r="O28" s="260"/>
      <c r="P28" s="44"/>
      <c r="Q28" s="44"/>
      <c r="R28" s="44"/>
      <c r="S28" s="44"/>
      <c r="T28" s="44"/>
      <c r="U28" s="44"/>
      <c r="V28" s="44"/>
      <c r="W28" s="259" t="e">
        <f>ROUND(BB51,2)</f>
        <v>#REF!</v>
      </c>
      <c r="X28" s="260"/>
      <c r="Y28" s="260"/>
      <c r="Z28" s="260"/>
      <c r="AA28" s="260"/>
      <c r="AB28" s="260"/>
      <c r="AC28" s="260"/>
      <c r="AD28" s="260"/>
      <c r="AE28" s="260"/>
      <c r="AF28" s="44"/>
      <c r="AG28" s="44"/>
      <c r="AH28" s="44"/>
      <c r="AI28" s="44"/>
      <c r="AJ28" s="44"/>
      <c r="AK28" s="259">
        <v>0</v>
      </c>
      <c r="AL28" s="260"/>
      <c r="AM28" s="260"/>
      <c r="AN28" s="260"/>
      <c r="AO28" s="260"/>
      <c r="AP28" s="44"/>
      <c r="AQ28" s="46"/>
      <c r="BE28" s="258"/>
    </row>
    <row r="29" spans="2:71" s="2" customFormat="1" ht="14.4" hidden="1" customHeight="1">
      <c r="B29" s="43"/>
      <c r="C29" s="44"/>
      <c r="D29" s="44"/>
      <c r="E29" s="44"/>
      <c r="F29" s="45" t="s">
        <v>44</v>
      </c>
      <c r="G29" s="44"/>
      <c r="H29" s="44"/>
      <c r="I29" s="44"/>
      <c r="J29" s="44"/>
      <c r="K29" s="44"/>
      <c r="L29" s="269">
        <v>0.15</v>
      </c>
      <c r="M29" s="260"/>
      <c r="N29" s="260"/>
      <c r="O29" s="260"/>
      <c r="P29" s="44"/>
      <c r="Q29" s="44"/>
      <c r="R29" s="44"/>
      <c r="S29" s="44"/>
      <c r="T29" s="44"/>
      <c r="U29" s="44"/>
      <c r="V29" s="44"/>
      <c r="W29" s="259" t="e">
        <f>ROUND(BC51,2)</f>
        <v>#REF!</v>
      </c>
      <c r="X29" s="260"/>
      <c r="Y29" s="260"/>
      <c r="Z29" s="260"/>
      <c r="AA29" s="260"/>
      <c r="AB29" s="260"/>
      <c r="AC29" s="260"/>
      <c r="AD29" s="260"/>
      <c r="AE29" s="260"/>
      <c r="AF29" s="44"/>
      <c r="AG29" s="44"/>
      <c r="AH29" s="44"/>
      <c r="AI29" s="44"/>
      <c r="AJ29" s="44"/>
      <c r="AK29" s="259">
        <v>0</v>
      </c>
      <c r="AL29" s="260"/>
      <c r="AM29" s="260"/>
      <c r="AN29" s="260"/>
      <c r="AO29" s="260"/>
      <c r="AP29" s="44"/>
      <c r="AQ29" s="46"/>
      <c r="BE29" s="258"/>
    </row>
    <row r="30" spans="2:71" s="2" customFormat="1" ht="14.4" hidden="1" customHeight="1">
      <c r="B30" s="43"/>
      <c r="C30" s="44"/>
      <c r="D30" s="44"/>
      <c r="E30" s="44"/>
      <c r="F30" s="45" t="s">
        <v>45</v>
      </c>
      <c r="G30" s="44"/>
      <c r="H30" s="44"/>
      <c r="I30" s="44"/>
      <c r="J30" s="44"/>
      <c r="K30" s="44"/>
      <c r="L30" s="269">
        <v>0</v>
      </c>
      <c r="M30" s="260"/>
      <c r="N30" s="260"/>
      <c r="O30" s="260"/>
      <c r="P30" s="44"/>
      <c r="Q30" s="44"/>
      <c r="R30" s="44"/>
      <c r="S30" s="44"/>
      <c r="T30" s="44"/>
      <c r="U30" s="44"/>
      <c r="V30" s="44"/>
      <c r="W30" s="259" t="e">
        <f>ROUND(BD51,2)</f>
        <v>#REF!</v>
      </c>
      <c r="X30" s="260"/>
      <c r="Y30" s="260"/>
      <c r="Z30" s="260"/>
      <c r="AA30" s="260"/>
      <c r="AB30" s="260"/>
      <c r="AC30" s="260"/>
      <c r="AD30" s="260"/>
      <c r="AE30" s="260"/>
      <c r="AF30" s="44"/>
      <c r="AG30" s="44"/>
      <c r="AH30" s="44"/>
      <c r="AI30" s="44"/>
      <c r="AJ30" s="44"/>
      <c r="AK30" s="259">
        <v>0</v>
      </c>
      <c r="AL30" s="260"/>
      <c r="AM30" s="260"/>
      <c r="AN30" s="260"/>
      <c r="AO30" s="260"/>
      <c r="AP30" s="44"/>
      <c r="AQ30" s="46"/>
      <c r="BE30" s="258"/>
    </row>
    <row r="31" spans="2:71" s="1" customFormat="1" ht="6.9" customHeight="1">
      <c r="B31" s="37"/>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41"/>
      <c r="BE31" s="258"/>
    </row>
    <row r="32" spans="2:71" s="1" customFormat="1" ht="25.95" customHeight="1">
      <c r="B32" s="37"/>
      <c r="C32" s="47"/>
      <c r="D32" s="48" t="s">
        <v>46</v>
      </c>
      <c r="E32" s="49"/>
      <c r="F32" s="49"/>
      <c r="G32" s="49"/>
      <c r="H32" s="49"/>
      <c r="I32" s="49"/>
      <c r="J32" s="49"/>
      <c r="K32" s="49"/>
      <c r="L32" s="49"/>
      <c r="M32" s="49"/>
      <c r="N32" s="49"/>
      <c r="O32" s="49"/>
      <c r="P32" s="49"/>
      <c r="Q32" s="49"/>
      <c r="R32" s="49"/>
      <c r="S32" s="49"/>
      <c r="T32" s="50" t="s">
        <v>47</v>
      </c>
      <c r="U32" s="49"/>
      <c r="V32" s="49"/>
      <c r="W32" s="49"/>
      <c r="X32" s="261" t="s">
        <v>48</v>
      </c>
      <c r="Y32" s="262"/>
      <c r="Z32" s="262"/>
      <c r="AA32" s="262"/>
      <c r="AB32" s="262"/>
      <c r="AC32" s="49"/>
      <c r="AD32" s="49"/>
      <c r="AE32" s="49"/>
      <c r="AF32" s="49"/>
      <c r="AG32" s="49"/>
      <c r="AH32" s="49"/>
      <c r="AI32" s="49"/>
      <c r="AJ32" s="49"/>
      <c r="AK32" s="263">
        <f>SUM(AK23:AK30)</f>
        <v>0</v>
      </c>
      <c r="AL32" s="262"/>
      <c r="AM32" s="262"/>
      <c r="AN32" s="262"/>
      <c r="AO32" s="264"/>
      <c r="AP32" s="47"/>
      <c r="AQ32" s="51"/>
      <c r="BE32" s="258"/>
    </row>
    <row r="33" spans="2:56" s="1" customFormat="1" ht="6.9" customHeight="1">
      <c r="B33" s="37"/>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41"/>
    </row>
    <row r="34" spans="2:56" s="1" customFormat="1" ht="6.9" customHeight="1">
      <c r="B34" s="52"/>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4"/>
    </row>
    <row r="38" spans="2:56" s="1" customFormat="1" ht="6.9" customHeight="1">
      <c r="B38" s="55"/>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37"/>
    </row>
    <row r="39" spans="2:56" s="1" customFormat="1" ht="36.9" customHeight="1">
      <c r="B39" s="37"/>
      <c r="C39" s="57" t="s">
        <v>49</v>
      </c>
      <c r="AR39" s="37"/>
    </row>
    <row r="40" spans="2:56" s="1" customFormat="1" ht="6.9" customHeight="1">
      <c r="B40" s="37"/>
      <c r="AR40" s="37"/>
    </row>
    <row r="41" spans="2:56" s="3" customFormat="1" ht="14.4" customHeight="1">
      <c r="B41" s="58"/>
      <c r="C41" s="59" t="s">
        <v>16</v>
      </c>
      <c r="L41" s="3" t="str">
        <f>K5</f>
        <v>1101806</v>
      </c>
      <c r="AR41" s="58"/>
    </row>
    <row r="42" spans="2:56" s="4" customFormat="1" ht="36.9" customHeight="1">
      <c r="B42" s="60"/>
      <c r="C42" s="61" t="s">
        <v>19</v>
      </c>
      <c r="L42" s="290" t="str">
        <f>K6</f>
        <v>ČEPRO Potěhy - slaboproudé instalace</v>
      </c>
      <c r="M42" s="291"/>
      <c r="N42" s="291"/>
      <c r="O42" s="291"/>
      <c r="P42" s="291"/>
      <c r="Q42" s="291"/>
      <c r="R42" s="291"/>
      <c r="S42" s="291"/>
      <c r="T42" s="291"/>
      <c r="U42" s="291"/>
      <c r="V42" s="291"/>
      <c r="W42" s="291"/>
      <c r="X42" s="291"/>
      <c r="Y42" s="291"/>
      <c r="Z42" s="291"/>
      <c r="AA42" s="291"/>
      <c r="AB42" s="291"/>
      <c r="AC42" s="291"/>
      <c r="AD42" s="291"/>
      <c r="AE42" s="291"/>
      <c r="AF42" s="291"/>
      <c r="AG42" s="291"/>
      <c r="AH42" s="291"/>
      <c r="AI42" s="291"/>
      <c r="AJ42" s="291"/>
      <c r="AK42" s="291"/>
      <c r="AL42" s="291"/>
      <c r="AM42" s="291"/>
      <c r="AN42" s="291"/>
      <c r="AO42" s="291"/>
      <c r="AR42" s="60"/>
    </row>
    <row r="43" spans="2:56" s="1" customFormat="1" ht="6.9" customHeight="1">
      <c r="B43" s="37"/>
      <c r="AR43" s="37"/>
    </row>
    <row r="44" spans="2:56" s="1" customFormat="1" ht="13.2">
      <c r="B44" s="37"/>
      <c r="C44" s="59" t="s">
        <v>23</v>
      </c>
      <c r="L44" s="62" t="str">
        <f>IF(K8="","",K8)</f>
        <v>Potěhy</v>
      </c>
      <c r="AI44" s="59" t="s">
        <v>25</v>
      </c>
      <c r="AM44" s="292" t="str">
        <f>IF(AN8= "","",AN8)</f>
        <v>19. 12. 2018</v>
      </c>
      <c r="AN44" s="292"/>
      <c r="AR44" s="37"/>
    </row>
    <row r="45" spans="2:56" s="1" customFormat="1" ht="6.9" customHeight="1">
      <c r="B45" s="37"/>
      <c r="AR45" s="37"/>
    </row>
    <row r="46" spans="2:56" s="1" customFormat="1" ht="13.2">
      <c r="B46" s="37"/>
      <c r="C46" s="59" t="s">
        <v>27</v>
      </c>
      <c r="L46" s="3" t="str">
        <f>IF(E11= "","",E11)</f>
        <v/>
      </c>
      <c r="AI46" s="59" t="s">
        <v>31</v>
      </c>
      <c r="AM46" s="282" t="str">
        <f>IF(E17="","",E17)</f>
        <v>premise, s.r.o.</v>
      </c>
      <c r="AN46" s="282"/>
      <c r="AO46" s="282"/>
      <c r="AP46" s="282"/>
      <c r="AR46" s="37"/>
      <c r="AS46" s="276" t="s">
        <v>50</v>
      </c>
      <c r="AT46" s="277"/>
      <c r="AU46" s="64"/>
      <c r="AV46" s="64"/>
      <c r="AW46" s="64"/>
      <c r="AX46" s="64"/>
      <c r="AY46" s="64"/>
      <c r="AZ46" s="64"/>
      <c r="BA46" s="64"/>
      <c r="BB46" s="64"/>
      <c r="BC46" s="64"/>
      <c r="BD46" s="65"/>
    </row>
    <row r="47" spans="2:56" s="1" customFormat="1" ht="13.2">
      <c r="B47" s="37"/>
      <c r="C47" s="59" t="s">
        <v>30</v>
      </c>
      <c r="L47" s="3">
        <f>IF(E14= "Vyplň údaj","",E14)</f>
        <v>0</v>
      </c>
      <c r="AR47" s="37"/>
      <c r="AS47" s="278"/>
      <c r="AT47" s="279"/>
      <c r="AU47" s="38"/>
      <c r="AV47" s="38"/>
      <c r="AW47" s="38"/>
      <c r="AX47" s="38"/>
      <c r="AY47" s="38"/>
      <c r="AZ47" s="38"/>
      <c r="BA47" s="38"/>
      <c r="BB47" s="38"/>
      <c r="BC47" s="38"/>
      <c r="BD47" s="66"/>
    </row>
    <row r="48" spans="2:56" s="1" customFormat="1" ht="10.95" customHeight="1">
      <c r="B48" s="37"/>
      <c r="AR48" s="37"/>
      <c r="AS48" s="278"/>
      <c r="AT48" s="279"/>
      <c r="AU48" s="38"/>
      <c r="AV48" s="38"/>
      <c r="AW48" s="38"/>
      <c r="AX48" s="38"/>
      <c r="AY48" s="38"/>
      <c r="AZ48" s="38"/>
      <c r="BA48" s="38"/>
      <c r="BB48" s="38"/>
      <c r="BC48" s="38"/>
      <c r="BD48" s="66"/>
    </row>
    <row r="49" spans="1:91" s="1" customFormat="1" ht="29.25" customHeight="1">
      <c r="B49" s="37"/>
      <c r="C49" s="289" t="s">
        <v>51</v>
      </c>
      <c r="D49" s="284"/>
      <c r="E49" s="284"/>
      <c r="F49" s="284"/>
      <c r="G49" s="284"/>
      <c r="H49" s="67"/>
      <c r="I49" s="283" t="s">
        <v>52</v>
      </c>
      <c r="J49" s="284"/>
      <c r="K49" s="284"/>
      <c r="L49" s="284"/>
      <c r="M49" s="284"/>
      <c r="N49" s="284"/>
      <c r="O49" s="284"/>
      <c r="P49" s="284"/>
      <c r="Q49" s="284"/>
      <c r="R49" s="284"/>
      <c r="S49" s="284"/>
      <c r="T49" s="284"/>
      <c r="U49" s="284"/>
      <c r="V49" s="284"/>
      <c r="W49" s="284"/>
      <c r="X49" s="284"/>
      <c r="Y49" s="284"/>
      <c r="Z49" s="284"/>
      <c r="AA49" s="284"/>
      <c r="AB49" s="284"/>
      <c r="AC49" s="284"/>
      <c r="AD49" s="284"/>
      <c r="AE49" s="284"/>
      <c r="AF49" s="284"/>
      <c r="AG49" s="293" t="s">
        <v>53</v>
      </c>
      <c r="AH49" s="284"/>
      <c r="AI49" s="284"/>
      <c r="AJ49" s="284"/>
      <c r="AK49" s="284"/>
      <c r="AL49" s="284"/>
      <c r="AM49" s="284"/>
      <c r="AN49" s="283" t="s">
        <v>54</v>
      </c>
      <c r="AO49" s="284"/>
      <c r="AP49" s="284"/>
      <c r="AQ49" s="68" t="s">
        <v>55</v>
      </c>
      <c r="AR49" s="37"/>
      <c r="AS49" s="69" t="s">
        <v>56</v>
      </c>
      <c r="AT49" s="70" t="s">
        <v>57</v>
      </c>
      <c r="AU49" s="70" t="s">
        <v>58</v>
      </c>
      <c r="AV49" s="70" t="s">
        <v>59</v>
      </c>
      <c r="AW49" s="70" t="s">
        <v>60</v>
      </c>
      <c r="AX49" s="70" t="s">
        <v>61</v>
      </c>
      <c r="AY49" s="70" t="s">
        <v>62</v>
      </c>
      <c r="AZ49" s="70" t="s">
        <v>63</v>
      </c>
      <c r="BA49" s="70" t="s">
        <v>64</v>
      </c>
      <c r="BB49" s="70" t="s">
        <v>65</v>
      </c>
      <c r="BC49" s="70" t="s">
        <v>66</v>
      </c>
      <c r="BD49" s="71" t="s">
        <v>67</v>
      </c>
    </row>
    <row r="50" spans="1:91" s="1" customFormat="1" ht="10.95" customHeight="1">
      <c r="B50" s="37"/>
      <c r="AR50" s="37"/>
      <c r="AS50" s="72"/>
      <c r="AT50" s="64"/>
      <c r="AU50" s="64"/>
      <c r="AV50" s="64"/>
      <c r="AW50" s="64"/>
      <c r="AX50" s="64"/>
      <c r="AY50" s="64"/>
      <c r="AZ50" s="64"/>
      <c r="BA50" s="64"/>
      <c r="BB50" s="64"/>
      <c r="BC50" s="64"/>
      <c r="BD50" s="65"/>
    </row>
    <row r="51" spans="1:91" s="4" customFormat="1" ht="32.4" customHeight="1">
      <c r="B51" s="60"/>
      <c r="C51" s="73" t="s">
        <v>68</v>
      </c>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285"/>
      <c r="AH51" s="285"/>
      <c r="AI51" s="285"/>
      <c r="AJ51" s="285"/>
      <c r="AK51" s="285"/>
      <c r="AL51" s="285"/>
      <c r="AM51" s="285"/>
      <c r="AN51" s="286"/>
      <c r="AO51" s="286"/>
      <c r="AP51" s="286"/>
      <c r="AQ51" s="75" t="s">
        <v>5</v>
      </c>
      <c r="AR51" s="60"/>
      <c r="AS51" s="76">
        <f>ROUND(SUM(AS52:AS54),2)</f>
        <v>0</v>
      </c>
      <c r="AT51" s="77" t="e">
        <f>ROUND(SUM(AV51:AW51),2)</f>
        <v>#REF!</v>
      </c>
      <c r="AU51" s="78" t="e">
        <f>ROUND(SUM(AU52:AU54),5)</f>
        <v>#REF!</v>
      </c>
      <c r="AV51" s="77" t="e">
        <f>ROUND(AZ51*L26,2)</f>
        <v>#REF!</v>
      </c>
      <c r="AW51" s="77" t="e">
        <f>ROUND(BA51*L27,2)</f>
        <v>#REF!</v>
      </c>
      <c r="AX51" s="77" t="e">
        <f>ROUND(BB51*L26,2)</f>
        <v>#REF!</v>
      </c>
      <c r="AY51" s="77" t="e">
        <f>ROUND(BC51*L27,2)</f>
        <v>#REF!</v>
      </c>
      <c r="AZ51" s="77" t="e">
        <f>ROUND(SUM(AZ52:AZ54),2)</f>
        <v>#REF!</v>
      </c>
      <c r="BA51" s="77" t="e">
        <f>ROUND(SUM(BA52:BA54),2)</f>
        <v>#REF!</v>
      </c>
      <c r="BB51" s="77" t="e">
        <f>ROUND(SUM(BB52:BB54),2)</f>
        <v>#REF!</v>
      </c>
      <c r="BC51" s="77" t="e">
        <f>ROUND(SUM(BC52:BC54),2)</f>
        <v>#REF!</v>
      </c>
      <c r="BD51" s="79" t="e">
        <f>ROUND(SUM(BD52:BD54),2)</f>
        <v>#REF!</v>
      </c>
      <c r="BS51" s="61" t="s">
        <v>69</v>
      </c>
      <c r="BT51" s="61" t="s">
        <v>70</v>
      </c>
      <c r="BU51" s="80" t="s">
        <v>71</v>
      </c>
      <c r="BV51" s="61" t="s">
        <v>72</v>
      </c>
      <c r="BW51" s="61" t="s">
        <v>7</v>
      </c>
      <c r="BX51" s="61" t="s">
        <v>73</v>
      </c>
      <c r="CL51" s="61" t="s">
        <v>5</v>
      </c>
    </row>
    <row r="52" spans="1:91" s="5" customFormat="1" ht="31.5" customHeight="1">
      <c r="A52" s="81" t="s">
        <v>74</v>
      </c>
      <c r="B52" s="82"/>
      <c r="C52" s="83"/>
      <c r="D52" s="287" t="s">
        <v>75</v>
      </c>
      <c r="E52" s="287"/>
      <c r="F52" s="287"/>
      <c r="G52" s="287"/>
      <c r="H52" s="287"/>
      <c r="I52" s="84"/>
      <c r="J52" s="287" t="s">
        <v>76</v>
      </c>
      <c r="K52" s="287"/>
      <c r="L52" s="287"/>
      <c r="M52" s="287"/>
      <c r="N52" s="287"/>
      <c r="O52" s="287"/>
      <c r="P52" s="287"/>
      <c r="Q52" s="287"/>
      <c r="R52" s="287"/>
      <c r="S52" s="287"/>
      <c r="T52" s="287"/>
      <c r="U52" s="287"/>
      <c r="V52" s="287"/>
      <c r="W52" s="287"/>
      <c r="X52" s="287"/>
      <c r="Y52" s="287"/>
      <c r="Z52" s="287"/>
      <c r="AA52" s="287"/>
      <c r="AB52" s="287"/>
      <c r="AC52" s="287"/>
      <c r="AD52" s="287"/>
      <c r="AE52" s="287"/>
      <c r="AF52" s="287"/>
      <c r="AG52" s="280">
        <f>'1101806_1 - ČEPRO Potěhy ...'!J27</f>
        <v>0</v>
      </c>
      <c r="AH52" s="281"/>
      <c r="AI52" s="281"/>
      <c r="AJ52" s="281"/>
      <c r="AK52" s="281"/>
      <c r="AL52" s="281"/>
      <c r="AM52" s="281"/>
      <c r="AN52" s="280">
        <f>SUM(AG52,AT52)</f>
        <v>0</v>
      </c>
      <c r="AO52" s="281"/>
      <c r="AP52" s="281"/>
      <c r="AQ52" s="85" t="s">
        <v>77</v>
      </c>
      <c r="AR52" s="82"/>
      <c r="AS52" s="86">
        <v>0</v>
      </c>
      <c r="AT52" s="87">
        <f>ROUND(SUM(AV52:AW52),2)</f>
        <v>0</v>
      </c>
      <c r="AU52" s="88">
        <f>'1101806_1 - ČEPRO Potěhy ...'!P89</f>
        <v>0</v>
      </c>
      <c r="AV52" s="87">
        <f>'1101806_1 - ČEPRO Potěhy ...'!J30</f>
        <v>0</v>
      </c>
      <c r="AW52" s="87">
        <f>'1101806_1 - ČEPRO Potěhy ...'!J31</f>
        <v>0</v>
      </c>
      <c r="AX52" s="87">
        <f>'1101806_1 - ČEPRO Potěhy ...'!J32</f>
        <v>0</v>
      </c>
      <c r="AY52" s="87">
        <f>'1101806_1 - ČEPRO Potěhy ...'!J33</f>
        <v>0</v>
      </c>
      <c r="AZ52" s="87">
        <f>'1101806_1 - ČEPRO Potěhy ...'!F30</f>
        <v>0</v>
      </c>
      <c r="BA52" s="87">
        <f>'1101806_1 - ČEPRO Potěhy ...'!F31</f>
        <v>0</v>
      </c>
      <c r="BB52" s="87">
        <f>'1101806_1 - ČEPRO Potěhy ...'!F32</f>
        <v>0</v>
      </c>
      <c r="BC52" s="87">
        <f>'1101806_1 - ČEPRO Potěhy ...'!F33</f>
        <v>0</v>
      </c>
      <c r="BD52" s="89">
        <f>'1101806_1 - ČEPRO Potěhy ...'!F34</f>
        <v>0</v>
      </c>
      <c r="BT52" s="90" t="s">
        <v>78</v>
      </c>
      <c r="BV52" s="90" t="s">
        <v>72</v>
      </c>
      <c r="BW52" s="90" t="s">
        <v>79</v>
      </c>
      <c r="BX52" s="90" t="s">
        <v>7</v>
      </c>
      <c r="CL52" s="90" t="s">
        <v>5</v>
      </c>
      <c r="CM52" s="90" t="s">
        <v>80</v>
      </c>
    </row>
    <row r="53" spans="1:91" s="5" customFormat="1" ht="31.5" customHeight="1">
      <c r="A53" s="81" t="s">
        <v>74</v>
      </c>
      <c r="B53" s="82"/>
      <c r="C53" s="83"/>
      <c r="D53" s="287" t="s">
        <v>81</v>
      </c>
      <c r="E53" s="287"/>
      <c r="F53" s="287"/>
      <c r="G53" s="287"/>
      <c r="H53" s="287"/>
      <c r="I53" s="84"/>
      <c r="J53" s="287" t="s">
        <v>82</v>
      </c>
      <c r="K53" s="287"/>
      <c r="L53" s="287"/>
      <c r="M53" s="287"/>
      <c r="N53" s="287"/>
      <c r="O53" s="287"/>
      <c r="P53" s="287"/>
      <c r="Q53" s="287"/>
      <c r="R53" s="287"/>
      <c r="S53" s="287"/>
      <c r="T53" s="287"/>
      <c r="U53" s="287"/>
      <c r="V53" s="287"/>
      <c r="W53" s="287"/>
      <c r="X53" s="287"/>
      <c r="Y53" s="287"/>
      <c r="Z53" s="287"/>
      <c r="AA53" s="287"/>
      <c r="AB53" s="287"/>
      <c r="AC53" s="287"/>
      <c r="AD53" s="287"/>
      <c r="AE53" s="287"/>
      <c r="AF53" s="287"/>
      <c r="AG53" s="280"/>
      <c r="AH53" s="281"/>
      <c r="AI53" s="281"/>
      <c r="AJ53" s="281"/>
      <c r="AK53" s="281"/>
      <c r="AL53" s="281"/>
      <c r="AM53" s="281"/>
      <c r="AN53" s="280"/>
      <c r="AO53" s="281"/>
      <c r="AP53" s="281"/>
      <c r="AQ53" s="85" t="s">
        <v>77</v>
      </c>
      <c r="AR53" s="82"/>
      <c r="AS53" s="86">
        <v>0</v>
      </c>
      <c r="AT53" s="87" t="e">
        <f>ROUND(SUM(AV53:AW53),2)</f>
        <v>#REF!</v>
      </c>
      <c r="AU53" s="88" t="e">
        <f>#REF!</f>
        <v>#REF!</v>
      </c>
      <c r="AV53" s="87" t="e">
        <f>#REF!</f>
        <v>#REF!</v>
      </c>
      <c r="AW53" s="87" t="e">
        <f>#REF!</f>
        <v>#REF!</v>
      </c>
      <c r="AX53" s="87" t="e">
        <f>#REF!</f>
        <v>#REF!</v>
      </c>
      <c r="AY53" s="87" t="e">
        <f>#REF!</f>
        <v>#REF!</v>
      </c>
      <c r="AZ53" s="87" t="e">
        <f>#REF!</f>
        <v>#REF!</v>
      </c>
      <c r="BA53" s="87" t="e">
        <f>#REF!</f>
        <v>#REF!</v>
      </c>
      <c r="BB53" s="87" t="e">
        <f>#REF!</f>
        <v>#REF!</v>
      </c>
      <c r="BC53" s="87" t="e">
        <f>#REF!</f>
        <v>#REF!</v>
      </c>
      <c r="BD53" s="89" t="e">
        <f>#REF!</f>
        <v>#REF!</v>
      </c>
      <c r="BT53" s="90" t="s">
        <v>78</v>
      </c>
      <c r="BV53" s="90" t="s">
        <v>72</v>
      </c>
      <c r="BW53" s="90" t="s">
        <v>83</v>
      </c>
      <c r="BX53" s="90" t="s">
        <v>7</v>
      </c>
      <c r="CL53" s="90" t="s">
        <v>5</v>
      </c>
      <c r="CM53" s="90" t="s">
        <v>80</v>
      </c>
    </row>
    <row r="54" spans="1:91" s="5" customFormat="1" ht="31.5" customHeight="1">
      <c r="A54" s="81" t="s">
        <v>74</v>
      </c>
      <c r="B54" s="82"/>
      <c r="C54" s="83"/>
      <c r="D54" s="287" t="s">
        <v>84</v>
      </c>
      <c r="E54" s="287"/>
      <c r="F54" s="287"/>
      <c r="G54" s="287"/>
      <c r="H54" s="287"/>
      <c r="I54" s="84"/>
      <c r="J54" s="287" t="s">
        <v>85</v>
      </c>
      <c r="K54" s="287"/>
      <c r="L54" s="287"/>
      <c r="M54" s="287"/>
      <c r="N54" s="287"/>
      <c r="O54" s="287"/>
      <c r="P54" s="287"/>
      <c r="Q54" s="287"/>
      <c r="R54" s="287"/>
      <c r="S54" s="287"/>
      <c r="T54" s="287"/>
      <c r="U54" s="287"/>
      <c r="V54" s="287"/>
      <c r="W54" s="287"/>
      <c r="X54" s="287"/>
      <c r="Y54" s="287"/>
      <c r="Z54" s="287"/>
      <c r="AA54" s="287"/>
      <c r="AB54" s="287"/>
      <c r="AC54" s="287"/>
      <c r="AD54" s="287"/>
      <c r="AE54" s="287"/>
      <c r="AF54" s="287"/>
      <c r="AG54" s="280"/>
      <c r="AH54" s="281"/>
      <c r="AI54" s="281"/>
      <c r="AJ54" s="281"/>
      <c r="AK54" s="281"/>
      <c r="AL54" s="281"/>
      <c r="AM54" s="281"/>
      <c r="AN54" s="280"/>
      <c r="AO54" s="281"/>
      <c r="AP54" s="281"/>
      <c r="AQ54" s="85" t="s">
        <v>77</v>
      </c>
      <c r="AR54" s="82"/>
      <c r="AS54" s="91">
        <v>0</v>
      </c>
      <c r="AT54" s="92" t="e">
        <f>ROUND(SUM(AV54:AW54),2)</f>
        <v>#REF!</v>
      </c>
      <c r="AU54" s="93" t="e">
        <f>#REF!</f>
        <v>#REF!</v>
      </c>
      <c r="AV54" s="92" t="e">
        <f>#REF!</f>
        <v>#REF!</v>
      </c>
      <c r="AW54" s="92" t="e">
        <f>#REF!</f>
        <v>#REF!</v>
      </c>
      <c r="AX54" s="92" t="e">
        <f>#REF!</f>
        <v>#REF!</v>
      </c>
      <c r="AY54" s="92" t="e">
        <f>#REF!</f>
        <v>#REF!</v>
      </c>
      <c r="AZ54" s="92" t="e">
        <f>#REF!</f>
        <v>#REF!</v>
      </c>
      <c r="BA54" s="92" t="e">
        <f>#REF!</f>
        <v>#REF!</v>
      </c>
      <c r="BB54" s="92" t="e">
        <f>#REF!</f>
        <v>#REF!</v>
      </c>
      <c r="BC54" s="92" t="e">
        <f>#REF!</f>
        <v>#REF!</v>
      </c>
      <c r="BD54" s="94" t="e">
        <f>#REF!</f>
        <v>#REF!</v>
      </c>
      <c r="BT54" s="90" t="s">
        <v>78</v>
      </c>
      <c r="BV54" s="90" t="s">
        <v>72</v>
      </c>
      <c r="BW54" s="90" t="s">
        <v>86</v>
      </c>
      <c r="BX54" s="90" t="s">
        <v>7</v>
      </c>
      <c r="CL54" s="90" t="s">
        <v>5</v>
      </c>
      <c r="CM54" s="90" t="s">
        <v>80</v>
      </c>
    </row>
    <row r="55" spans="1:91" s="1" customFormat="1" ht="30" customHeight="1">
      <c r="B55" s="37"/>
      <c r="AR55" s="37"/>
    </row>
    <row r="56" spans="1:91" s="1" customFormat="1" ht="6.9" customHeight="1">
      <c r="B56" s="52"/>
      <c r="C56" s="53"/>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37"/>
    </row>
  </sheetData>
  <mergeCells count="49">
    <mergeCell ref="D53:H53"/>
    <mergeCell ref="J53:AF53"/>
    <mergeCell ref="D54:H54"/>
    <mergeCell ref="J54:AF54"/>
    <mergeCell ref="K6:AO6"/>
    <mergeCell ref="J52:AF52"/>
    <mergeCell ref="W29:AE29"/>
    <mergeCell ref="AK29:AO29"/>
    <mergeCell ref="C49:G49"/>
    <mergeCell ref="L42:AO42"/>
    <mergeCell ref="AM44:AN44"/>
    <mergeCell ref="I49:AF49"/>
    <mergeCell ref="AG49:AM49"/>
    <mergeCell ref="D52:H52"/>
    <mergeCell ref="W26:AE26"/>
    <mergeCell ref="AK26:AO26"/>
    <mergeCell ref="L27:O27"/>
    <mergeCell ref="W27:AE27"/>
    <mergeCell ref="AK27:AO27"/>
    <mergeCell ref="AN54:AP54"/>
    <mergeCell ref="AG54:AM54"/>
    <mergeCell ref="AG51:AM51"/>
    <mergeCell ref="AN51:AP51"/>
    <mergeCell ref="L29:O29"/>
    <mergeCell ref="L30:O30"/>
    <mergeCell ref="AK30:AO30"/>
    <mergeCell ref="AS46:AT48"/>
    <mergeCell ref="AN53:AP53"/>
    <mergeCell ref="AN52:AP52"/>
    <mergeCell ref="AM46:AP46"/>
    <mergeCell ref="AN49:AP49"/>
    <mergeCell ref="AG52:AM52"/>
    <mergeCell ref="AG53:AM53"/>
    <mergeCell ref="BE5:BE32"/>
    <mergeCell ref="W30:AE30"/>
    <mergeCell ref="X32:AB32"/>
    <mergeCell ref="AK32:AO32"/>
    <mergeCell ref="AR2:BE2"/>
    <mergeCell ref="K5:AO5"/>
    <mergeCell ref="W28:AE28"/>
    <mergeCell ref="AK28:AO28"/>
    <mergeCell ref="L28:O28"/>
    <mergeCell ref="E14:AJ14"/>
    <mergeCell ref="E20:AN20"/>
    <mergeCell ref="AK23:AO23"/>
    <mergeCell ref="L25:O25"/>
    <mergeCell ref="W25:AE25"/>
    <mergeCell ref="AK25:AO25"/>
    <mergeCell ref="L26:O26"/>
  </mergeCells>
  <hyperlinks>
    <hyperlink ref="K1:S1" location="C2" display="1) Rekapitulace stavby"/>
    <hyperlink ref="W1:AI1" location="C51" display="2) Rekapitulace objektů stavby a soupisů prací"/>
    <hyperlink ref="A52" location="'1101806_1 - ČEPRO Potěhy ...'!C2" display="/"/>
    <hyperlink ref="A53" location="'1101806_2 - ČEPRO Potěhy ...'!C2" display="/"/>
    <hyperlink ref="A54" location="'1101806_3 - ČEPRO Potěhy ...'!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56"/>
  <sheetViews>
    <sheetView showGridLines="0" tabSelected="1" workbookViewId="0">
      <pane ySplit="1" topLeftCell="A278" activePane="bottomLeft" state="frozen"/>
      <selection pane="bottomLeft" activeCell="F19" sqref="F19"/>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9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7"/>
      <c r="B1" s="96"/>
      <c r="C1" s="96"/>
      <c r="D1" s="97" t="s">
        <v>1</v>
      </c>
      <c r="E1" s="96"/>
      <c r="F1" s="98" t="s">
        <v>87</v>
      </c>
      <c r="G1" s="298" t="s">
        <v>88</v>
      </c>
      <c r="H1" s="298"/>
      <c r="I1" s="99"/>
      <c r="J1" s="98" t="s">
        <v>89</v>
      </c>
      <c r="K1" s="97" t="s">
        <v>90</v>
      </c>
      <c r="L1" s="98" t="s">
        <v>91</v>
      </c>
      <c r="M1" s="98"/>
      <c r="N1" s="98"/>
      <c r="O1" s="98"/>
      <c r="P1" s="98"/>
      <c r="Q1" s="98"/>
      <c r="R1" s="98"/>
      <c r="S1" s="98"/>
      <c r="T1" s="98"/>
      <c r="U1" s="16"/>
      <c r="V1" s="16"/>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 customHeight="1">
      <c r="L2" s="265" t="s">
        <v>8</v>
      </c>
      <c r="M2" s="266"/>
      <c r="N2" s="266"/>
      <c r="O2" s="266"/>
      <c r="P2" s="266"/>
      <c r="Q2" s="266"/>
      <c r="R2" s="266"/>
      <c r="S2" s="266"/>
      <c r="T2" s="266"/>
      <c r="U2" s="266"/>
      <c r="V2" s="266"/>
      <c r="AT2" s="20" t="s">
        <v>79</v>
      </c>
    </row>
    <row r="3" spans="1:70" ht="6.9" customHeight="1">
      <c r="B3" s="21"/>
      <c r="C3" s="22"/>
      <c r="D3" s="22"/>
      <c r="E3" s="22"/>
      <c r="F3" s="22"/>
      <c r="G3" s="22"/>
      <c r="H3" s="22"/>
      <c r="I3" s="100"/>
      <c r="J3" s="22"/>
      <c r="K3" s="23"/>
      <c r="AT3" s="20" t="s">
        <v>80</v>
      </c>
    </row>
    <row r="4" spans="1:70" ht="36.9" customHeight="1">
      <c r="B4" s="24"/>
      <c r="C4" s="25"/>
      <c r="D4" s="26" t="s">
        <v>92</v>
      </c>
      <c r="E4" s="25"/>
      <c r="F4" s="25"/>
      <c r="G4" s="25"/>
      <c r="H4" s="25"/>
      <c r="I4" s="101"/>
      <c r="J4" s="25"/>
      <c r="K4" s="27"/>
      <c r="M4" s="28" t="s">
        <v>13</v>
      </c>
      <c r="AT4" s="20" t="s">
        <v>6</v>
      </c>
    </row>
    <row r="5" spans="1:70" ht="6.9" customHeight="1">
      <c r="B5" s="24"/>
      <c r="C5" s="25"/>
      <c r="D5" s="25"/>
      <c r="E5" s="25"/>
      <c r="F5" s="25"/>
      <c r="G5" s="25"/>
      <c r="H5" s="25"/>
      <c r="I5" s="101"/>
      <c r="J5" s="25"/>
      <c r="K5" s="27"/>
    </row>
    <row r="6" spans="1:70" ht="13.2">
      <c r="B6" s="24"/>
      <c r="C6" s="25"/>
      <c r="D6" s="33" t="s">
        <v>19</v>
      </c>
      <c r="E6" s="25"/>
      <c r="F6" s="25"/>
      <c r="G6" s="25"/>
      <c r="H6" s="25"/>
      <c r="I6" s="101"/>
      <c r="J6" s="25"/>
      <c r="K6" s="27"/>
    </row>
    <row r="7" spans="1:70" ht="16.5" customHeight="1">
      <c r="B7" s="24"/>
      <c r="C7" s="25"/>
      <c r="D7" s="25"/>
      <c r="E7" s="299" t="str">
        <f>'Rekapitulace stavby'!K6</f>
        <v>ČEPRO Potěhy - slaboproudé instalace</v>
      </c>
      <c r="F7" s="300"/>
      <c r="G7" s="300"/>
      <c r="H7" s="300"/>
      <c r="I7" s="101"/>
      <c r="J7" s="25"/>
      <c r="K7" s="27"/>
    </row>
    <row r="8" spans="1:70" s="1" customFormat="1" ht="13.2">
      <c r="B8" s="37"/>
      <c r="C8" s="38"/>
      <c r="D8" s="33" t="s">
        <v>93</v>
      </c>
      <c r="E8" s="38"/>
      <c r="F8" s="38"/>
      <c r="G8" s="38"/>
      <c r="H8" s="38"/>
      <c r="I8" s="102"/>
      <c r="J8" s="38"/>
      <c r="K8" s="41"/>
    </row>
    <row r="9" spans="1:70" s="1" customFormat="1" ht="36.9" customHeight="1">
      <c r="B9" s="37"/>
      <c r="C9" s="38"/>
      <c r="D9" s="38"/>
      <c r="E9" s="301" t="s">
        <v>94</v>
      </c>
      <c r="F9" s="302"/>
      <c r="G9" s="302"/>
      <c r="H9" s="302"/>
      <c r="I9" s="102"/>
      <c r="J9" s="38"/>
      <c r="K9" s="41"/>
    </row>
    <row r="10" spans="1:70" s="1" customFormat="1">
      <c r="B10" s="37"/>
      <c r="C10" s="38"/>
      <c r="D10" s="38"/>
      <c r="E10" s="38"/>
      <c r="F10" s="38"/>
      <c r="G10" s="38"/>
      <c r="H10" s="38"/>
      <c r="I10" s="102"/>
      <c r="J10" s="38"/>
      <c r="K10" s="41"/>
    </row>
    <row r="11" spans="1:70" s="1" customFormat="1" ht="14.4" customHeight="1">
      <c r="B11" s="37"/>
      <c r="C11" s="38"/>
      <c r="D11" s="33" t="s">
        <v>21</v>
      </c>
      <c r="E11" s="38"/>
      <c r="F11" s="31" t="s">
        <v>5</v>
      </c>
      <c r="G11" s="38"/>
      <c r="H11" s="38"/>
      <c r="I11" s="103" t="s">
        <v>22</v>
      </c>
      <c r="J11" s="31" t="s">
        <v>5</v>
      </c>
      <c r="K11" s="41"/>
    </row>
    <row r="12" spans="1:70" s="1" customFormat="1" ht="14.4" customHeight="1">
      <c r="B12" s="37"/>
      <c r="C12" s="38"/>
      <c r="D12" s="33" t="s">
        <v>23</v>
      </c>
      <c r="E12" s="38"/>
      <c r="F12" s="31" t="s">
        <v>24</v>
      </c>
      <c r="G12" s="38"/>
      <c r="H12" s="38"/>
      <c r="I12" s="103" t="s">
        <v>25</v>
      </c>
      <c r="J12" s="104" t="str">
        <f>'Rekapitulace stavby'!AN8</f>
        <v>19. 12. 2018</v>
      </c>
      <c r="K12" s="41"/>
    </row>
    <row r="13" spans="1:70" s="1" customFormat="1" ht="10.95" customHeight="1">
      <c r="B13" s="37"/>
      <c r="C13" s="38"/>
      <c r="D13" s="38"/>
      <c r="E13" s="38"/>
      <c r="F13" s="38"/>
      <c r="G13" s="38"/>
      <c r="H13" s="38"/>
      <c r="I13" s="102"/>
      <c r="J13" s="38"/>
      <c r="K13" s="41"/>
    </row>
    <row r="14" spans="1:70" s="1" customFormat="1" ht="14.4" customHeight="1">
      <c r="B14" s="37"/>
      <c r="C14" s="38"/>
      <c r="D14" s="33" t="s">
        <v>27</v>
      </c>
      <c r="E14" s="38"/>
      <c r="F14" s="38"/>
      <c r="G14" s="38"/>
      <c r="H14" s="38"/>
      <c r="I14" s="103" t="s">
        <v>28</v>
      </c>
      <c r="J14" s="31" t="s">
        <v>5</v>
      </c>
      <c r="K14" s="41"/>
    </row>
    <row r="15" spans="1:70" s="1" customFormat="1" ht="18" customHeight="1">
      <c r="B15" s="37"/>
      <c r="C15" s="38"/>
      <c r="D15" s="38"/>
      <c r="E15" s="31"/>
      <c r="F15" s="38" t="s">
        <v>882</v>
      </c>
      <c r="G15" s="38"/>
      <c r="H15" s="38"/>
      <c r="I15" s="103" t="s">
        <v>29</v>
      </c>
      <c r="J15" s="31" t="s">
        <v>5</v>
      </c>
      <c r="K15" s="41"/>
    </row>
    <row r="16" spans="1:70" s="1" customFormat="1" ht="6.9" customHeight="1">
      <c r="B16" s="37"/>
      <c r="C16" s="38"/>
      <c r="D16" s="38"/>
      <c r="E16" s="38"/>
      <c r="F16" s="38"/>
      <c r="G16" s="38"/>
      <c r="H16" s="38"/>
      <c r="I16" s="102"/>
      <c r="J16" s="38"/>
      <c r="K16" s="41"/>
    </row>
    <row r="17" spans="2:11" s="1" customFormat="1" ht="14.4" customHeight="1">
      <c r="B17" s="37"/>
      <c r="C17" s="38"/>
      <c r="D17" s="33" t="s">
        <v>30</v>
      </c>
      <c r="E17" s="38"/>
      <c r="F17" s="38"/>
      <c r="G17" s="38"/>
      <c r="H17" s="38"/>
      <c r="I17" s="103" t="s">
        <v>28</v>
      </c>
      <c r="J17" s="31" t="str">
        <f>IF('Rekapitulace stavby'!AN13="Vyplň údaj","",IF('Rekapitulace stavby'!AN13="","",'Rekapitulace stavby'!AN13))</f>
        <v/>
      </c>
      <c r="K17" s="41"/>
    </row>
    <row r="18" spans="2:11" s="1" customFormat="1" ht="18" customHeight="1">
      <c r="B18" s="37"/>
      <c r="C18" s="38"/>
      <c r="D18" s="38"/>
      <c r="E18" s="31" t="str">
        <f>IF('Rekapitulace stavby'!E14="Vyplň údaj","",IF('Rekapitulace stavby'!E14="","",'Rekapitulace stavby'!E14))</f>
        <v/>
      </c>
      <c r="F18" s="38"/>
      <c r="G18" s="38"/>
      <c r="H18" s="38"/>
      <c r="I18" s="103" t="s">
        <v>29</v>
      </c>
      <c r="J18" s="31" t="str">
        <f>IF('Rekapitulace stavby'!AN14="Vyplň údaj","",IF('Rekapitulace stavby'!AN14="","",'Rekapitulace stavby'!AN14))</f>
        <v/>
      </c>
      <c r="K18" s="41"/>
    </row>
    <row r="19" spans="2:11" s="1" customFormat="1" ht="6.9" customHeight="1">
      <c r="B19" s="37"/>
      <c r="C19" s="38"/>
      <c r="D19" s="38"/>
      <c r="E19" s="38"/>
      <c r="F19" s="38"/>
      <c r="G19" s="38"/>
      <c r="H19" s="38"/>
      <c r="I19" s="102"/>
      <c r="J19" s="38"/>
      <c r="K19" s="41"/>
    </row>
    <row r="20" spans="2:11" s="1" customFormat="1" ht="14.4" customHeight="1">
      <c r="B20" s="37"/>
      <c r="C20" s="38"/>
      <c r="D20" s="33" t="s">
        <v>31</v>
      </c>
      <c r="E20" s="38"/>
      <c r="F20" s="38"/>
      <c r="G20" s="38"/>
      <c r="H20" s="38"/>
      <c r="I20" s="103" t="s">
        <v>28</v>
      </c>
      <c r="J20" s="31" t="str">
        <f>IF('Rekapitulace stavby'!AN16="","",'Rekapitulace stavby'!AN16)</f>
        <v/>
      </c>
      <c r="K20" s="41"/>
    </row>
    <row r="21" spans="2:11" s="1" customFormat="1" ht="18" customHeight="1">
      <c r="B21" s="37"/>
      <c r="C21" s="38"/>
      <c r="D21" s="38"/>
      <c r="E21" s="31" t="str">
        <f>IF('Rekapitulace stavby'!E17="","",'Rekapitulace stavby'!E17)</f>
        <v>premise, s.r.o.</v>
      </c>
      <c r="F21" s="38"/>
      <c r="G21" s="38"/>
      <c r="H21" s="38"/>
      <c r="I21" s="103" t="s">
        <v>29</v>
      </c>
      <c r="J21" s="31" t="str">
        <f>IF('Rekapitulace stavby'!AN17="","",'Rekapitulace stavby'!AN17)</f>
        <v/>
      </c>
      <c r="K21" s="41"/>
    </row>
    <row r="22" spans="2:11" s="1" customFormat="1" ht="6.9" customHeight="1">
      <c r="B22" s="37"/>
      <c r="C22" s="38"/>
      <c r="D22" s="38"/>
      <c r="E22" s="38"/>
      <c r="F22" s="38"/>
      <c r="G22" s="38"/>
      <c r="H22" s="38"/>
      <c r="I22" s="102"/>
      <c r="J22" s="38"/>
      <c r="K22" s="41"/>
    </row>
    <row r="23" spans="2:11" s="1" customFormat="1" ht="14.4" customHeight="1">
      <c r="B23" s="37"/>
      <c r="C23" s="38"/>
      <c r="D23" s="33" t="s">
        <v>34</v>
      </c>
      <c r="E23" s="38"/>
      <c r="F23" s="38"/>
      <c r="G23" s="38"/>
      <c r="H23" s="38"/>
      <c r="I23" s="102"/>
      <c r="J23" s="38"/>
      <c r="K23" s="41"/>
    </row>
    <row r="24" spans="2:11" s="6" customFormat="1" ht="16.5" customHeight="1">
      <c r="B24" s="105"/>
      <c r="C24" s="106"/>
      <c r="D24" s="106"/>
      <c r="E24" s="272" t="s">
        <v>5</v>
      </c>
      <c r="F24" s="272"/>
      <c r="G24" s="272"/>
      <c r="H24" s="272"/>
      <c r="I24" s="107"/>
      <c r="J24" s="106"/>
      <c r="K24" s="108"/>
    </row>
    <row r="25" spans="2:11" s="1" customFormat="1" ht="6.9" customHeight="1">
      <c r="B25" s="37"/>
      <c r="C25" s="38"/>
      <c r="D25" s="38"/>
      <c r="E25" s="38"/>
      <c r="F25" s="38"/>
      <c r="G25" s="38"/>
      <c r="H25" s="38"/>
      <c r="I25" s="102"/>
      <c r="J25" s="38"/>
      <c r="K25" s="41"/>
    </row>
    <row r="26" spans="2:11" s="1" customFormat="1" ht="6.9" customHeight="1">
      <c r="B26" s="37"/>
      <c r="C26" s="38"/>
      <c r="D26" s="64"/>
      <c r="E26" s="64"/>
      <c r="F26" s="64"/>
      <c r="G26" s="64"/>
      <c r="H26" s="64"/>
      <c r="I26" s="109"/>
      <c r="J26" s="64"/>
      <c r="K26" s="110"/>
    </row>
    <row r="27" spans="2:11" s="1" customFormat="1" ht="25.35" customHeight="1">
      <c r="B27" s="37"/>
      <c r="C27" s="38"/>
      <c r="D27" s="111" t="s">
        <v>36</v>
      </c>
      <c r="E27" s="38"/>
      <c r="F27" s="38"/>
      <c r="G27" s="38"/>
      <c r="H27" s="38"/>
      <c r="I27" s="102"/>
      <c r="J27" s="112">
        <f>ROUND(J89,2)</f>
        <v>0</v>
      </c>
      <c r="K27" s="41"/>
    </row>
    <row r="28" spans="2:11" s="1" customFormat="1" ht="6.9" customHeight="1">
      <c r="B28" s="37"/>
      <c r="C28" s="38"/>
      <c r="D28" s="64"/>
      <c r="E28" s="64"/>
      <c r="F28" s="64"/>
      <c r="G28" s="64"/>
      <c r="H28" s="64"/>
      <c r="I28" s="109"/>
      <c r="J28" s="64"/>
      <c r="K28" s="110"/>
    </row>
    <row r="29" spans="2:11" s="1" customFormat="1" ht="14.4" customHeight="1">
      <c r="B29" s="37"/>
      <c r="C29" s="38"/>
      <c r="D29" s="38"/>
      <c r="E29" s="38"/>
      <c r="F29" s="42" t="s">
        <v>38</v>
      </c>
      <c r="G29" s="38"/>
      <c r="H29" s="38"/>
      <c r="I29" s="113" t="s">
        <v>37</v>
      </c>
      <c r="J29" s="42" t="s">
        <v>39</v>
      </c>
      <c r="K29" s="41"/>
    </row>
    <row r="30" spans="2:11" s="1" customFormat="1" ht="14.4" customHeight="1">
      <c r="B30" s="37"/>
      <c r="C30" s="38"/>
      <c r="D30" s="45" t="s">
        <v>40</v>
      </c>
      <c r="E30" s="45" t="s">
        <v>41</v>
      </c>
      <c r="F30" s="114">
        <f>ROUND(SUM(BE89:BE355), 2)</f>
        <v>0</v>
      </c>
      <c r="G30" s="38"/>
      <c r="H30" s="38"/>
      <c r="I30" s="115">
        <v>0.21</v>
      </c>
      <c r="J30" s="114">
        <f>ROUND(ROUND((SUM(BE89:BE355)), 2)*I30, 2)</f>
        <v>0</v>
      </c>
      <c r="K30" s="41"/>
    </row>
    <row r="31" spans="2:11" s="1" customFormat="1" ht="14.4" customHeight="1">
      <c r="B31" s="37"/>
      <c r="C31" s="38"/>
      <c r="D31" s="38"/>
      <c r="E31" s="45" t="s">
        <v>42</v>
      </c>
      <c r="F31" s="114">
        <f>ROUND(SUM(BF89:BF355), 2)</f>
        <v>0</v>
      </c>
      <c r="G31" s="38"/>
      <c r="H31" s="38"/>
      <c r="I31" s="115">
        <v>0.15</v>
      </c>
      <c r="J31" s="114">
        <f>ROUND(ROUND((SUM(BF89:BF355)), 2)*I31, 2)</f>
        <v>0</v>
      </c>
      <c r="K31" s="41"/>
    </row>
    <row r="32" spans="2:11" s="1" customFormat="1" ht="14.4" hidden="1" customHeight="1">
      <c r="B32" s="37"/>
      <c r="C32" s="38"/>
      <c r="D32" s="38"/>
      <c r="E32" s="45" t="s">
        <v>43</v>
      </c>
      <c r="F32" s="114">
        <f>ROUND(SUM(BG89:BG355), 2)</f>
        <v>0</v>
      </c>
      <c r="G32" s="38"/>
      <c r="H32" s="38"/>
      <c r="I32" s="115">
        <v>0.21</v>
      </c>
      <c r="J32" s="114">
        <v>0</v>
      </c>
      <c r="K32" s="41"/>
    </row>
    <row r="33" spans="2:11" s="1" customFormat="1" ht="14.4" hidden="1" customHeight="1">
      <c r="B33" s="37"/>
      <c r="C33" s="38"/>
      <c r="D33" s="38"/>
      <c r="E33" s="45" t="s">
        <v>44</v>
      </c>
      <c r="F33" s="114">
        <f>ROUND(SUM(BH89:BH355), 2)</f>
        <v>0</v>
      </c>
      <c r="G33" s="38"/>
      <c r="H33" s="38"/>
      <c r="I33" s="115">
        <v>0.15</v>
      </c>
      <c r="J33" s="114">
        <v>0</v>
      </c>
      <c r="K33" s="41"/>
    </row>
    <row r="34" spans="2:11" s="1" customFormat="1" ht="14.4" hidden="1" customHeight="1">
      <c r="B34" s="37"/>
      <c r="C34" s="38"/>
      <c r="D34" s="38"/>
      <c r="E34" s="45" t="s">
        <v>45</v>
      </c>
      <c r="F34" s="114">
        <f>ROUND(SUM(BI89:BI355), 2)</f>
        <v>0</v>
      </c>
      <c r="G34" s="38"/>
      <c r="H34" s="38"/>
      <c r="I34" s="115">
        <v>0</v>
      </c>
      <c r="J34" s="114">
        <v>0</v>
      </c>
      <c r="K34" s="41"/>
    </row>
    <row r="35" spans="2:11" s="1" customFormat="1" ht="6.9" customHeight="1">
      <c r="B35" s="37"/>
      <c r="C35" s="38"/>
      <c r="D35" s="38"/>
      <c r="E35" s="38"/>
      <c r="F35" s="38"/>
      <c r="G35" s="38"/>
      <c r="H35" s="38"/>
      <c r="I35" s="102"/>
      <c r="J35" s="38"/>
      <c r="K35" s="41"/>
    </row>
    <row r="36" spans="2:11" s="1" customFormat="1" ht="25.35" customHeight="1">
      <c r="B36" s="37"/>
      <c r="C36" s="116"/>
      <c r="D36" s="117" t="s">
        <v>46</v>
      </c>
      <c r="E36" s="67"/>
      <c r="F36" s="67"/>
      <c r="G36" s="118" t="s">
        <v>47</v>
      </c>
      <c r="H36" s="119" t="s">
        <v>48</v>
      </c>
      <c r="I36" s="120"/>
      <c r="J36" s="121">
        <f>SUM(J27:J34)</f>
        <v>0</v>
      </c>
      <c r="K36" s="122"/>
    </row>
    <row r="37" spans="2:11" s="1" customFormat="1" ht="14.4" customHeight="1">
      <c r="B37" s="52"/>
      <c r="C37" s="53"/>
      <c r="D37" s="53"/>
      <c r="E37" s="53"/>
      <c r="F37" s="53"/>
      <c r="G37" s="53"/>
      <c r="H37" s="53"/>
      <c r="I37" s="123"/>
      <c r="J37" s="53"/>
      <c r="K37" s="54"/>
    </row>
    <row r="41" spans="2:11" s="1" customFormat="1" ht="6.9" customHeight="1">
      <c r="B41" s="55"/>
      <c r="C41" s="56"/>
      <c r="D41" s="56"/>
      <c r="E41" s="56"/>
      <c r="F41" s="56"/>
      <c r="G41" s="56"/>
      <c r="H41" s="56"/>
      <c r="I41" s="124"/>
      <c r="J41" s="56"/>
      <c r="K41" s="125"/>
    </row>
    <row r="42" spans="2:11" s="1" customFormat="1" ht="36.9" customHeight="1">
      <c r="B42" s="37"/>
      <c r="C42" s="26" t="s">
        <v>95</v>
      </c>
      <c r="D42" s="38"/>
      <c r="E42" s="38"/>
      <c r="F42" s="38"/>
      <c r="G42" s="38"/>
      <c r="H42" s="38"/>
      <c r="I42" s="102"/>
      <c r="J42" s="38"/>
      <c r="K42" s="41"/>
    </row>
    <row r="43" spans="2:11" s="1" customFormat="1" ht="6.9" customHeight="1">
      <c r="B43" s="37"/>
      <c r="C43" s="38"/>
      <c r="D43" s="38"/>
      <c r="E43" s="38"/>
      <c r="F43" s="38"/>
      <c r="G43" s="38"/>
      <c r="H43" s="38"/>
      <c r="I43" s="102"/>
      <c r="J43" s="38"/>
      <c r="K43" s="41"/>
    </row>
    <row r="44" spans="2:11" s="1" customFormat="1" ht="14.4" customHeight="1">
      <c r="B44" s="37"/>
      <c r="C44" s="33" t="s">
        <v>19</v>
      </c>
      <c r="D44" s="38"/>
      <c r="E44" s="38"/>
      <c r="F44" s="38"/>
      <c r="G44" s="38"/>
      <c r="H44" s="38"/>
      <c r="I44" s="102"/>
      <c r="J44" s="38"/>
      <c r="K44" s="41"/>
    </row>
    <row r="45" spans="2:11" s="1" customFormat="1" ht="16.5" customHeight="1">
      <c r="B45" s="37"/>
      <c r="C45" s="38"/>
      <c r="D45" s="38"/>
      <c r="E45" s="299" t="str">
        <f>E7</f>
        <v>ČEPRO Potěhy - slaboproudé instalace</v>
      </c>
      <c r="F45" s="300"/>
      <c r="G45" s="300"/>
      <c r="H45" s="300"/>
      <c r="I45" s="102"/>
      <c r="J45" s="38"/>
      <c r="K45" s="41"/>
    </row>
    <row r="46" spans="2:11" s="1" customFormat="1" ht="14.4" customHeight="1">
      <c r="B46" s="37"/>
      <c r="C46" s="33" t="s">
        <v>93</v>
      </c>
      <c r="D46" s="38"/>
      <c r="E46" s="38"/>
      <c r="F46" s="38"/>
      <c r="G46" s="38"/>
      <c r="H46" s="38"/>
      <c r="I46" s="102"/>
      <c r="J46" s="38"/>
      <c r="K46" s="41"/>
    </row>
    <row r="47" spans="2:11" s="1" customFormat="1" ht="17.25" customHeight="1">
      <c r="B47" s="37"/>
      <c r="C47" s="38"/>
      <c r="D47" s="38"/>
      <c r="E47" s="301" t="str">
        <f>E9</f>
        <v>1101806_1 - ČEPRO Potěhy - systém elektronické požární signalizace (EPS)</v>
      </c>
      <c r="F47" s="302"/>
      <c r="G47" s="302"/>
      <c r="H47" s="302"/>
      <c r="I47" s="102"/>
      <c r="J47" s="38"/>
      <c r="K47" s="41"/>
    </row>
    <row r="48" spans="2:11" s="1" customFormat="1" ht="6.9" customHeight="1">
      <c r="B48" s="37"/>
      <c r="C48" s="38"/>
      <c r="D48" s="38"/>
      <c r="E48" s="38"/>
      <c r="F48" s="38"/>
      <c r="G48" s="38"/>
      <c r="H48" s="38"/>
      <c r="I48" s="102"/>
      <c r="J48" s="38"/>
      <c r="K48" s="41"/>
    </row>
    <row r="49" spans="2:47" s="1" customFormat="1" ht="18" customHeight="1">
      <c r="B49" s="37"/>
      <c r="C49" s="33" t="s">
        <v>23</v>
      </c>
      <c r="D49" s="38"/>
      <c r="E49" s="38"/>
      <c r="F49" s="31" t="str">
        <f>F12</f>
        <v>Potěhy</v>
      </c>
      <c r="G49" s="38"/>
      <c r="H49" s="38"/>
      <c r="I49" s="103" t="s">
        <v>25</v>
      </c>
      <c r="J49" s="104" t="str">
        <f>IF(J12="","",J12)</f>
        <v>19. 12. 2018</v>
      </c>
      <c r="K49" s="41"/>
    </row>
    <row r="50" spans="2:47" s="1" customFormat="1" ht="6.9" customHeight="1">
      <c r="B50" s="37"/>
      <c r="C50" s="38"/>
      <c r="D50" s="38"/>
      <c r="E50" s="38"/>
      <c r="F50" s="38"/>
      <c r="G50" s="38"/>
      <c r="H50" s="38"/>
      <c r="I50" s="102"/>
      <c r="J50" s="38"/>
      <c r="K50" s="41"/>
    </row>
    <row r="51" spans="2:47" s="1" customFormat="1" ht="13.2">
      <c r="B51" s="37"/>
      <c r="C51" s="33" t="s">
        <v>27</v>
      </c>
      <c r="D51" s="38"/>
      <c r="E51" s="38"/>
      <c r="F51" s="31">
        <f>E15</f>
        <v>0</v>
      </c>
      <c r="G51" s="38"/>
      <c r="H51" s="38"/>
      <c r="I51" s="103" t="s">
        <v>31</v>
      </c>
      <c r="J51" s="272" t="str">
        <f>E21</f>
        <v>premise, s.r.o.</v>
      </c>
      <c r="K51" s="41"/>
    </row>
    <row r="52" spans="2:47" s="1" customFormat="1" ht="14.4" customHeight="1">
      <c r="B52" s="37"/>
      <c r="C52" s="33" t="s">
        <v>30</v>
      </c>
      <c r="D52" s="38"/>
      <c r="E52" s="38"/>
      <c r="F52" s="31" t="str">
        <f>IF(E18="","",E18)</f>
        <v/>
      </c>
      <c r="G52" s="38"/>
      <c r="H52" s="38"/>
      <c r="I52" s="102"/>
      <c r="J52" s="294"/>
      <c r="K52" s="41"/>
    </row>
    <row r="53" spans="2:47" s="1" customFormat="1" ht="10.35" customHeight="1">
      <c r="B53" s="37"/>
      <c r="C53" s="38"/>
      <c r="D53" s="38"/>
      <c r="E53" s="38"/>
      <c r="F53" s="38"/>
      <c r="G53" s="38"/>
      <c r="H53" s="38"/>
      <c r="I53" s="102"/>
      <c r="J53" s="38"/>
      <c r="K53" s="41"/>
    </row>
    <row r="54" spans="2:47" s="1" customFormat="1" ht="29.25" customHeight="1">
      <c r="B54" s="37"/>
      <c r="C54" s="126" t="s">
        <v>96</v>
      </c>
      <c r="D54" s="116"/>
      <c r="E54" s="116"/>
      <c r="F54" s="116"/>
      <c r="G54" s="116"/>
      <c r="H54" s="116"/>
      <c r="I54" s="127"/>
      <c r="J54" s="128" t="s">
        <v>97</v>
      </c>
      <c r="K54" s="129"/>
    </row>
    <row r="55" spans="2:47" s="1" customFormat="1" ht="10.35" customHeight="1">
      <c r="B55" s="37"/>
      <c r="C55" s="38"/>
      <c r="D55" s="38"/>
      <c r="E55" s="38"/>
      <c r="F55" s="38"/>
      <c r="G55" s="38"/>
      <c r="H55" s="38"/>
      <c r="I55" s="102"/>
      <c r="J55" s="38"/>
      <c r="K55" s="41"/>
    </row>
    <row r="56" spans="2:47" s="1" customFormat="1" ht="29.25" customHeight="1">
      <c r="B56" s="37"/>
      <c r="C56" s="130" t="s">
        <v>98</v>
      </c>
      <c r="D56" s="38"/>
      <c r="E56" s="38"/>
      <c r="F56" s="38"/>
      <c r="G56" s="38"/>
      <c r="H56" s="38"/>
      <c r="I56" s="102"/>
      <c r="J56" s="112">
        <f>J89</f>
        <v>0</v>
      </c>
      <c r="K56" s="41"/>
      <c r="AU56" s="20" t="s">
        <v>99</v>
      </c>
    </row>
    <row r="57" spans="2:47" s="7" customFormat="1" ht="24.9" customHeight="1">
      <c r="B57" s="131"/>
      <c r="C57" s="132"/>
      <c r="D57" s="133" t="s">
        <v>100</v>
      </c>
      <c r="E57" s="134"/>
      <c r="F57" s="134"/>
      <c r="G57" s="134"/>
      <c r="H57" s="134"/>
      <c r="I57" s="135"/>
      <c r="J57" s="136">
        <f>J90</f>
        <v>0</v>
      </c>
      <c r="K57" s="137"/>
    </row>
    <row r="58" spans="2:47" s="8" customFormat="1" ht="19.95" customHeight="1">
      <c r="B58" s="138"/>
      <c r="C58" s="139"/>
      <c r="D58" s="140" t="s">
        <v>101</v>
      </c>
      <c r="E58" s="141"/>
      <c r="F58" s="141"/>
      <c r="G58" s="141"/>
      <c r="H58" s="141"/>
      <c r="I58" s="142"/>
      <c r="J58" s="143">
        <f>J91</f>
        <v>0</v>
      </c>
      <c r="K58" s="144"/>
    </row>
    <row r="59" spans="2:47" s="7" customFormat="1" ht="24.9" customHeight="1">
      <c r="B59" s="131"/>
      <c r="C59" s="132"/>
      <c r="D59" s="133" t="s">
        <v>102</v>
      </c>
      <c r="E59" s="134"/>
      <c r="F59" s="134"/>
      <c r="G59" s="134"/>
      <c r="H59" s="134"/>
      <c r="I59" s="135"/>
      <c r="J59" s="136">
        <f>J280</f>
        <v>0</v>
      </c>
      <c r="K59" s="137"/>
    </row>
    <row r="60" spans="2:47" s="8" customFormat="1" ht="19.95" customHeight="1">
      <c r="B60" s="138"/>
      <c r="C60" s="139"/>
      <c r="D60" s="140" t="s">
        <v>103</v>
      </c>
      <c r="E60" s="141"/>
      <c r="F60" s="141"/>
      <c r="G60" s="141"/>
      <c r="H60" s="141"/>
      <c r="I60" s="142"/>
      <c r="J60" s="143">
        <f>J281</f>
        <v>0</v>
      </c>
      <c r="K60" s="144"/>
    </row>
    <row r="61" spans="2:47" s="8" customFormat="1" ht="19.95" customHeight="1">
      <c r="B61" s="138"/>
      <c r="C61" s="139"/>
      <c r="D61" s="140" t="s">
        <v>104</v>
      </c>
      <c r="E61" s="141"/>
      <c r="F61" s="141"/>
      <c r="G61" s="141"/>
      <c r="H61" s="141"/>
      <c r="I61" s="142"/>
      <c r="J61" s="143">
        <f>J306</f>
        <v>0</v>
      </c>
      <c r="K61" s="144"/>
    </row>
    <row r="62" spans="2:47" s="8" customFormat="1" ht="19.95" customHeight="1">
      <c r="B62" s="138"/>
      <c r="C62" s="139"/>
      <c r="D62" s="140" t="s">
        <v>105</v>
      </c>
      <c r="E62" s="141"/>
      <c r="F62" s="141"/>
      <c r="G62" s="141"/>
      <c r="H62" s="141"/>
      <c r="I62" s="142"/>
      <c r="J62" s="143">
        <f>J316</f>
        <v>0</v>
      </c>
      <c r="K62" s="144"/>
    </row>
    <row r="63" spans="2:47" s="7" customFormat="1" ht="24.9" customHeight="1">
      <c r="B63" s="131"/>
      <c r="C63" s="132"/>
      <c r="D63" s="133" t="s">
        <v>106</v>
      </c>
      <c r="E63" s="134"/>
      <c r="F63" s="134"/>
      <c r="G63" s="134"/>
      <c r="H63" s="134"/>
      <c r="I63" s="135"/>
      <c r="J63" s="136">
        <f>J337</f>
        <v>0</v>
      </c>
      <c r="K63" s="137"/>
    </row>
    <row r="64" spans="2:47" s="7" customFormat="1" ht="24.9" customHeight="1">
      <c r="B64" s="131"/>
      <c r="C64" s="132"/>
      <c r="D64" s="133" t="s">
        <v>107</v>
      </c>
      <c r="E64" s="134"/>
      <c r="F64" s="134"/>
      <c r="G64" s="134"/>
      <c r="H64" s="134"/>
      <c r="I64" s="135"/>
      <c r="J64" s="136">
        <f>J340</f>
        <v>0</v>
      </c>
      <c r="K64" s="137"/>
    </row>
    <row r="65" spans="2:12" s="8" customFormat="1" ht="19.95" customHeight="1">
      <c r="B65" s="138"/>
      <c r="C65" s="139"/>
      <c r="D65" s="140" t="s">
        <v>108</v>
      </c>
      <c r="E65" s="141"/>
      <c r="F65" s="141"/>
      <c r="G65" s="141"/>
      <c r="H65" s="141"/>
      <c r="I65" s="142"/>
      <c r="J65" s="143">
        <f>J341</f>
        <v>0</v>
      </c>
      <c r="K65" s="144"/>
    </row>
    <row r="66" spans="2:12" s="8" customFormat="1" ht="19.95" customHeight="1">
      <c r="B66" s="138"/>
      <c r="C66" s="139"/>
      <c r="D66" s="140" t="s">
        <v>109</v>
      </c>
      <c r="E66" s="141"/>
      <c r="F66" s="141"/>
      <c r="G66" s="141"/>
      <c r="H66" s="141"/>
      <c r="I66" s="142"/>
      <c r="J66" s="143">
        <f>J344</f>
        <v>0</v>
      </c>
      <c r="K66" s="144"/>
    </row>
    <row r="67" spans="2:12" s="8" customFormat="1" ht="19.95" customHeight="1">
      <c r="B67" s="138"/>
      <c r="C67" s="139"/>
      <c r="D67" s="140" t="s">
        <v>110</v>
      </c>
      <c r="E67" s="141"/>
      <c r="F67" s="141"/>
      <c r="G67" s="141"/>
      <c r="H67" s="141"/>
      <c r="I67" s="142"/>
      <c r="J67" s="143">
        <f>J346</f>
        <v>0</v>
      </c>
      <c r="K67" s="144"/>
    </row>
    <row r="68" spans="2:12" s="8" customFormat="1" ht="19.95" customHeight="1">
      <c r="B68" s="138"/>
      <c r="C68" s="139"/>
      <c r="D68" s="140" t="s">
        <v>111</v>
      </c>
      <c r="E68" s="141"/>
      <c r="F68" s="141"/>
      <c r="G68" s="141"/>
      <c r="H68" s="141"/>
      <c r="I68" s="142"/>
      <c r="J68" s="143">
        <f>J350</f>
        <v>0</v>
      </c>
      <c r="K68" s="144"/>
    </row>
    <row r="69" spans="2:12" s="8" customFormat="1" ht="19.95" customHeight="1">
      <c r="B69" s="138"/>
      <c r="C69" s="139"/>
      <c r="D69" s="140" t="s">
        <v>112</v>
      </c>
      <c r="E69" s="141"/>
      <c r="F69" s="141"/>
      <c r="G69" s="141"/>
      <c r="H69" s="141"/>
      <c r="I69" s="142"/>
      <c r="J69" s="143">
        <f>J352</f>
        <v>0</v>
      </c>
      <c r="K69" s="144"/>
    </row>
    <row r="70" spans="2:12" s="1" customFormat="1" ht="21.75" customHeight="1">
      <c r="B70" s="37"/>
      <c r="C70" s="38"/>
      <c r="D70" s="38"/>
      <c r="E70" s="38"/>
      <c r="F70" s="38"/>
      <c r="G70" s="38"/>
      <c r="H70" s="38"/>
      <c r="I70" s="102"/>
      <c r="J70" s="38"/>
      <c r="K70" s="41"/>
    </row>
    <row r="71" spans="2:12" s="1" customFormat="1" ht="6.9" customHeight="1">
      <c r="B71" s="52"/>
      <c r="C71" s="53"/>
      <c r="D71" s="53"/>
      <c r="E71" s="53"/>
      <c r="F71" s="53"/>
      <c r="G71" s="53"/>
      <c r="H71" s="53"/>
      <c r="I71" s="123"/>
      <c r="J71" s="53"/>
      <c r="K71" s="54"/>
    </row>
    <row r="75" spans="2:12" s="1" customFormat="1" ht="6.9" customHeight="1">
      <c r="B75" s="55"/>
      <c r="C75" s="56"/>
      <c r="D75" s="56"/>
      <c r="E75" s="56"/>
      <c r="F75" s="56"/>
      <c r="G75" s="56"/>
      <c r="H75" s="56"/>
      <c r="I75" s="124"/>
      <c r="J75" s="56"/>
      <c r="K75" s="56"/>
      <c r="L75" s="37"/>
    </row>
    <row r="76" spans="2:12" s="1" customFormat="1" ht="36.9" customHeight="1">
      <c r="B76" s="37"/>
      <c r="C76" s="57" t="s">
        <v>113</v>
      </c>
      <c r="I76" s="145"/>
      <c r="L76" s="37"/>
    </row>
    <row r="77" spans="2:12" s="1" customFormat="1" ht="6.9" customHeight="1">
      <c r="B77" s="37"/>
      <c r="I77" s="145"/>
      <c r="L77" s="37"/>
    </row>
    <row r="78" spans="2:12" s="1" customFormat="1" ht="14.4" customHeight="1">
      <c r="B78" s="37"/>
      <c r="C78" s="59" t="s">
        <v>19</v>
      </c>
      <c r="I78" s="145"/>
      <c r="L78" s="37"/>
    </row>
    <row r="79" spans="2:12" s="1" customFormat="1" ht="16.5" customHeight="1">
      <c r="B79" s="37"/>
      <c r="E79" s="295" t="str">
        <f>E7</f>
        <v>ČEPRO Potěhy - slaboproudé instalace</v>
      </c>
      <c r="F79" s="296"/>
      <c r="G79" s="296"/>
      <c r="H79" s="296"/>
      <c r="I79" s="145"/>
      <c r="L79" s="37"/>
    </row>
    <row r="80" spans="2:12" s="1" customFormat="1" ht="14.4" customHeight="1">
      <c r="B80" s="37"/>
      <c r="C80" s="59" t="s">
        <v>93</v>
      </c>
      <c r="I80" s="145"/>
      <c r="L80" s="37"/>
    </row>
    <row r="81" spans="2:65" s="1" customFormat="1" ht="17.25" customHeight="1">
      <c r="B81" s="37"/>
      <c r="E81" s="290" t="str">
        <f>E9</f>
        <v>1101806_1 - ČEPRO Potěhy - systém elektronické požární signalizace (EPS)</v>
      </c>
      <c r="F81" s="297"/>
      <c r="G81" s="297"/>
      <c r="H81" s="297"/>
      <c r="I81" s="145"/>
      <c r="L81" s="37"/>
    </row>
    <row r="82" spans="2:65" s="1" customFormat="1" ht="6.9" customHeight="1">
      <c r="B82" s="37"/>
      <c r="I82" s="145"/>
      <c r="L82" s="37"/>
    </row>
    <row r="83" spans="2:65" s="1" customFormat="1" ht="18" customHeight="1">
      <c r="B83" s="37"/>
      <c r="C83" s="59" t="s">
        <v>23</v>
      </c>
      <c r="F83" s="146" t="str">
        <f>F12</f>
        <v>Potěhy</v>
      </c>
      <c r="I83" s="147" t="s">
        <v>25</v>
      </c>
      <c r="J83" s="63" t="str">
        <f>IF(J12="","",J12)</f>
        <v>19. 12. 2018</v>
      </c>
      <c r="L83" s="37"/>
    </row>
    <row r="84" spans="2:65" s="1" customFormat="1" ht="6.9" customHeight="1">
      <c r="B84" s="37"/>
      <c r="I84" s="145"/>
      <c r="L84" s="37"/>
    </row>
    <row r="85" spans="2:65" s="1" customFormat="1" ht="13.2">
      <c r="B85" s="37"/>
      <c r="C85" s="59" t="s">
        <v>27</v>
      </c>
      <c r="F85" s="146">
        <f>E15</f>
        <v>0</v>
      </c>
      <c r="I85" s="147" t="s">
        <v>31</v>
      </c>
      <c r="J85" s="146" t="str">
        <f>E21</f>
        <v>premise, s.r.o.</v>
      </c>
      <c r="L85" s="37"/>
    </row>
    <row r="86" spans="2:65" s="1" customFormat="1" ht="14.4" customHeight="1">
      <c r="B86" s="37"/>
      <c r="C86" s="59" t="s">
        <v>30</v>
      </c>
      <c r="F86" s="146" t="str">
        <f>IF(E18="","",E18)</f>
        <v/>
      </c>
      <c r="I86" s="145"/>
      <c r="L86" s="37"/>
    </row>
    <row r="87" spans="2:65" s="1" customFormat="1" ht="10.35" customHeight="1">
      <c r="B87" s="37"/>
      <c r="I87" s="145"/>
      <c r="L87" s="37"/>
    </row>
    <row r="88" spans="2:65" s="9" customFormat="1" ht="29.25" customHeight="1">
      <c r="B88" s="148"/>
      <c r="C88" s="149" t="s">
        <v>114</v>
      </c>
      <c r="D88" s="150" t="s">
        <v>55</v>
      </c>
      <c r="E88" s="150" t="s">
        <v>51</v>
      </c>
      <c r="F88" s="150" t="s">
        <v>115</v>
      </c>
      <c r="G88" s="150" t="s">
        <v>116</v>
      </c>
      <c r="H88" s="150" t="s">
        <v>117</v>
      </c>
      <c r="I88" s="151" t="s">
        <v>118</v>
      </c>
      <c r="J88" s="150" t="s">
        <v>97</v>
      </c>
      <c r="K88" s="152" t="s">
        <v>119</v>
      </c>
      <c r="L88" s="148"/>
      <c r="M88" s="69" t="s">
        <v>120</v>
      </c>
      <c r="N88" s="70" t="s">
        <v>40</v>
      </c>
      <c r="O88" s="70" t="s">
        <v>121</v>
      </c>
      <c r="P88" s="70" t="s">
        <v>122</v>
      </c>
      <c r="Q88" s="70" t="s">
        <v>123</v>
      </c>
      <c r="R88" s="70" t="s">
        <v>124</v>
      </c>
      <c r="S88" s="70" t="s">
        <v>125</v>
      </c>
      <c r="T88" s="71" t="s">
        <v>126</v>
      </c>
    </row>
    <row r="89" spans="2:65" s="1" customFormat="1" ht="29.25" customHeight="1">
      <c r="B89" s="37"/>
      <c r="C89" s="73" t="s">
        <v>98</v>
      </c>
      <c r="I89" s="145"/>
      <c r="J89" s="153">
        <f>BK89</f>
        <v>0</v>
      </c>
      <c r="L89" s="37"/>
      <c r="M89" s="72"/>
      <c r="N89" s="64"/>
      <c r="O89" s="64"/>
      <c r="P89" s="154">
        <f>P90+P280+P337+P340</f>
        <v>0</v>
      </c>
      <c r="Q89" s="64"/>
      <c r="R89" s="154">
        <f>R90+R280+R337+R340</f>
        <v>14.151261419999997</v>
      </c>
      <c r="S89" s="64"/>
      <c r="T89" s="155">
        <f>T90+T280+T337+T340</f>
        <v>0.22000000000000003</v>
      </c>
      <c r="AT89" s="20" t="s">
        <v>69</v>
      </c>
      <c r="AU89" s="20" t="s">
        <v>99</v>
      </c>
      <c r="BK89" s="156">
        <f>BK90+BK280+BK337+BK340</f>
        <v>0</v>
      </c>
    </row>
    <row r="90" spans="2:65" s="10" customFormat="1" ht="37.35" customHeight="1">
      <c r="B90" s="157"/>
      <c r="D90" s="158" t="s">
        <v>69</v>
      </c>
      <c r="E90" s="159" t="s">
        <v>127</v>
      </c>
      <c r="F90" s="159" t="s">
        <v>128</v>
      </c>
      <c r="I90" s="160"/>
      <c r="J90" s="161">
        <f>BK90</f>
        <v>0</v>
      </c>
      <c r="L90" s="157"/>
      <c r="M90" s="162"/>
      <c r="N90" s="163"/>
      <c r="O90" s="163"/>
      <c r="P90" s="164">
        <f>P91</f>
        <v>0</v>
      </c>
      <c r="Q90" s="163"/>
      <c r="R90" s="164">
        <f>R91</f>
        <v>0.18432000000000004</v>
      </c>
      <c r="S90" s="163"/>
      <c r="T90" s="165">
        <f>T91</f>
        <v>0.14400000000000002</v>
      </c>
      <c r="AR90" s="158" t="s">
        <v>80</v>
      </c>
      <c r="AT90" s="166" t="s">
        <v>69</v>
      </c>
      <c r="AU90" s="166" t="s">
        <v>70</v>
      </c>
      <c r="AY90" s="158" t="s">
        <v>129</v>
      </c>
      <c r="BK90" s="167">
        <f>BK91</f>
        <v>0</v>
      </c>
    </row>
    <row r="91" spans="2:65" s="10" customFormat="1" ht="19.95" customHeight="1">
      <c r="B91" s="157"/>
      <c r="D91" s="158" t="s">
        <v>69</v>
      </c>
      <c r="E91" s="168" t="s">
        <v>130</v>
      </c>
      <c r="F91" s="168" t="s">
        <v>131</v>
      </c>
      <c r="I91" s="160"/>
      <c r="J91" s="169">
        <f>BK91</f>
        <v>0</v>
      </c>
      <c r="L91" s="157"/>
      <c r="M91" s="162"/>
      <c r="N91" s="163"/>
      <c r="O91" s="163"/>
      <c r="P91" s="164">
        <f>SUM(P92:P279)</f>
        <v>0</v>
      </c>
      <c r="Q91" s="163"/>
      <c r="R91" s="164">
        <f>SUM(R92:R279)</f>
        <v>0.18432000000000004</v>
      </c>
      <c r="S91" s="163"/>
      <c r="T91" s="165">
        <f>SUM(T92:T279)</f>
        <v>0.14400000000000002</v>
      </c>
      <c r="AR91" s="158" t="s">
        <v>80</v>
      </c>
      <c r="AT91" s="166" t="s">
        <v>69</v>
      </c>
      <c r="AU91" s="166" t="s">
        <v>78</v>
      </c>
      <c r="AY91" s="158" t="s">
        <v>129</v>
      </c>
      <c r="BK91" s="167">
        <f>SUM(BK92:BK279)</f>
        <v>0</v>
      </c>
    </row>
    <row r="92" spans="2:65" s="1" customFormat="1" ht="25.5" customHeight="1">
      <c r="B92" s="170"/>
      <c r="C92" s="171" t="s">
        <v>78</v>
      </c>
      <c r="D92" s="171" t="s">
        <v>132</v>
      </c>
      <c r="E92" s="172" t="s">
        <v>133</v>
      </c>
      <c r="F92" s="173" t="s">
        <v>134</v>
      </c>
      <c r="G92" s="174" t="s">
        <v>135</v>
      </c>
      <c r="H92" s="175">
        <v>74</v>
      </c>
      <c r="I92" s="176"/>
      <c r="J92" s="177">
        <f t="shared" ref="J92:J99" si="0">ROUND(I92*H92,2)</f>
        <v>0</v>
      </c>
      <c r="K92" s="173" t="s">
        <v>136</v>
      </c>
      <c r="L92" s="37"/>
      <c r="M92" s="178" t="s">
        <v>5</v>
      </c>
      <c r="N92" s="179" t="s">
        <v>41</v>
      </c>
      <c r="O92" s="38"/>
      <c r="P92" s="180">
        <f t="shared" ref="P92:P99" si="1">O92*H92</f>
        <v>0</v>
      </c>
      <c r="Q92" s="180">
        <v>0</v>
      </c>
      <c r="R92" s="180">
        <f t="shared" ref="R92:R99" si="2">Q92*H92</f>
        <v>0</v>
      </c>
      <c r="S92" s="180">
        <v>0</v>
      </c>
      <c r="T92" s="181">
        <f t="shared" ref="T92:T99" si="3">S92*H92</f>
        <v>0</v>
      </c>
      <c r="AR92" s="20" t="s">
        <v>137</v>
      </c>
      <c r="AT92" s="20" t="s">
        <v>132</v>
      </c>
      <c r="AU92" s="20" t="s">
        <v>80</v>
      </c>
      <c r="AY92" s="20" t="s">
        <v>129</v>
      </c>
      <c r="BE92" s="182">
        <f t="shared" ref="BE92:BE99" si="4">IF(N92="základní",J92,0)</f>
        <v>0</v>
      </c>
      <c r="BF92" s="182">
        <f t="shared" ref="BF92:BF99" si="5">IF(N92="snížená",J92,0)</f>
        <v>0</v>
      </c>
      <c r="BG92" s="182">
        <f t="shared" ref="BG92:BG99" si="6">IF(N92="zákl. přenesená",J92,0)</f>
        <v>0</v>
      </c>
      <c r="BH92" s="182">
        <f t="shared" ref="BH92:BH99" si="7">IF(N92="sníž. přenesená",J92,0)</f>
        <v>0</v>
      </c>
      <c r="BI92" s="182">
        <f t="shared" ref="BI92:BI99" si="8">IF(N92="nulová",J92,0)</f>
        <v>0</v>
      </c>
      <c r="BJ92" s="20" t="s">
        <v>78</v>
      </c>
      <c r="BK92" s="182">
        <f t="shared" ref="BK92:BK99" si="9">ROUND(I92*H92,2)</f>
        <v>0</v>
      </c>
      <c r="BL92" s="20" t="s">
        <v>137</v>
      </c>
      <c r="BM92" s="20" t="s">
        <v>138</v>
      </c>
    </row>
    <row r="93" spans="2:65" s="1" customFormat="1" ht="16.5" customHeight="1">
      <c r="B93" s="170"/>
      <c r="C93" s="183" t="s">
        <v>80</v>
      </c>
      <c r="D93" s="183" t="s">
        <v>139</v>
      </c>
      <c r="E93" s="184" t="s">
        <v>140</v>
      </c>
      <c r="F93" s="185" t="s">
        <v>141</v>
      </c>
      <c r="G93" s="186" t="s">
        <v>135</v>
      </c>
      <c r="H93" s="187">
        <v>46</v>
      </c>
      <c r="I93" s="188"/>
      <c r="J93" s="189">
        <f t="shared" si="0"/>
        <v>0</v>
      </c>
      <c r="K93" s="185" t="s">
        <v>136</v>
      </c>
      <c r="L93" s="190"/>
      <c r="M93" s="191" t="s">
        <v>5</v>
      </c>
      <c r="N93" s="192" t="s">
        <v>41</v>
      </c>
      <c r="O93" s="38"/>
      <c r="P93" s="180">
        <f t="shared" si="1"/>
        <v>0</v>
      </c>
      <c r="Q93" s="180">
        <v>6.9999999999999994E-5</v>
      </c>
      <c r="R93" s="180">
        <f t="shared" si="2"/>
        <v>3.2199999999999998E-3</v>
      </c>
      <c r="S93" s="180">
        <v>0</v>
      </c>
      <c r="T93" s="181">
        <f t="shared" si="3"/>
        <v>0</v>
      </c>
      <c r="AR93" s="20" t="s">
        <v>142</v>
      </c>
      <c r="AT93" s="20" t="s">
        <v>139</v>
      </c>
      <c r="AU93" s="20" t="s">
        <v>80</v>
      </c>
      <c r="AY93" s="20" t="s">
        <v>129</v>
      </c>
      <c r="BE93" s="182">
        <f t="shared" si="4"/>
        <v>0</v>
      </c>
      <c r="BF93" s="182">
        <f t="shared" si="5"/>
        <v>0</v>
      </c>
      <c r="BG93" s="182">
        <f t="shared" si="6"/>
        <v>0</v>
      </c>
      <c r="BH93" s="182">
        <f t="shared" si="7"/>
        <v>0</v>
      </c>
      <c r="BI93" s="182">
        <f t="shared" si="8"/>
        <v>0</v>
      </c>
      <c r="BJ93" s="20" t="s">
        <v>78</v>
      </c>
      <c r="BK93" s="182">
        <f t="shared" si="9"/>
        <v>0</v>
      </c>
      <c r="BL93" s="20" t="s">
        <v>137</v>
      </c>
      <c r="BM93" s="20" t="s">
        <v>143</v>
      </c>
    </row>
    <row r="94" spans="2:65" s="1" customFormat="1" ht="16.5" customHeight="1">
      <c r="B94" s="170"/>
      <c r="C94" s="183" t="s">
        <v>144</v>
      </c>
      <c r="D94" s="183" t="s">
        <v>139</v>
      </c>
      <c r="E94" s="184" t="s">
        <v>145</v>
      </c>
      <c r="F94" s="185" t="s">
        <v>146</v>
      </c>
      <c r="G94" s="186" t="s">
        <v>135</v>
      </c>
      <c r="H94" s="187">
        <v>28</v>
      </c>
      <c r="I94" s="188"/>
      <c r="J94" s="189">
        <f t="shared" si="0"/>
        <v>0</v>
      </c>
      <c r="K94" s="185" t="s">
        <v>136</v>
      </c>
      <c r="L94" s="190"/>
      <c r="M94" s="191" t="s">
        <v>5</v>
      </c>
      <c r="N94" s="192" t="s">
        <v>41</v>
      </c>
      <c r="O94" s="38"/>
      <c r="P94" s="180">
        <f t="shared" si="1"/>
        <v>0</v>
      </c>
      <c r="Q94" s="180">
        <v>1.2E-4</v>
      </c>
      <c r="R94" s="180">
        <f t="shared" si="2"/>
        <v>3.3600000000000001E-3</v>
      </c>
      <c r="S94" s="180">
        <v>0</v>
      </c>
      <c r="T94" s="181">
        <f t="shared" si="3"/>
        <v>0</v>
      </c>
      <c r="AR94" s="20" t="s">
        <v>142</v>
      </c>
      <c r="AT94" s="20" t="s">
        <v>139</v>
      </c>
      <c r="AU94" s="20" t="s">
        <v>80</v>
      </c>
      <c r="AY94" s="20" t="s">
        <v>129</v>
      </c>
      <c r="BE94" s="182">
        <f t="shared" si="4"/>
        <v>0</v>
      </c>
      <c r="BF94" s="182">
        <f t="shared" si="5"/>
        <v>0</v>
      </c>
      <c r="BG94" s="182">
        <f t="shared" si="6"/>
        <v>0</v>
      </c>
      <c r="BH94" s="182">
        <f t="shared" si="7"/>
        <v>0</v>
      </c>
      <c r="BI94" s="182">
        <f t="shared" si="8"/>
        <v>0</v>
      </c>
      <c r="BJ94" s="20" t="s">
        <v>78</v>
      </c>
      <c r="BK94" s="182">
        <f t="shared" si="9"/>
        <v>0</v>
      </c>
      <c r="BL94" s="20" t="s">
        <v>137</v>
      </c>
      <c r="BM94" s="20" t="s">
        <v>147</v>
      </c>
    </row>
    <row r="95" spans="2:65" s="1" customFormat="1" ht="25.5" customHeight="1">
      <c r="B95" s="170"/>
      <c r="C95" s="171" t="s">
        <v>148</v>
      </c>
      <c r="D95" s="171" t="s">
        <v>132</v>
      </c>
      <c r="E95" s="172" t="s">
        <v>149</v>
      </c>
      <c r="F95" s="173" t="s">
        <v>150</v>
      </c>
      <c r="G95" s="174" t="s">
        <v>135</v>
      </c>
      <c r="H95" s="175">
        <v>98</v>
      </c>
      <c r="I95" s="176"/>
      <c r="J95" s="177">
        <f t="shared" si="0"/>
        <v>0</v>
      </c>
      <c r="K95" s="173" t="s">
        <v>136</v>
      </c>
      <c r="L95" s="37"/>
      <c r="M95" s="178" t="s">
        <v>5</v>
      </c>
      <c r="N95" s="179" t="s">
        <v>41</v>
      </c>
      <c r="O95" s="38"/>
      <c r="P95" s="180">
        <f t="shared" si="1"/>
        <v>0</v>
      </c>
      <c r="Q95" s="180">
        <v>0</v>
      </c>
      <c r="R95" s="180">
        <f t="shared" si="2"/>
        <v>0</v>
      </c>
      <c r="S95" s="180">
        <v>0</v>
      </c>
      <c r="T95" s="181">
        <f t="shared" si="3"/>
        <v>0</v>
      </c>
      <c r="AR95" s="20" t="s">
        <v>137</v>
      </c>
      <c r="AT95" s="20" t="s">
        <v>132</v>
      </c>
      <c r="AU95" s="20" t="s">
        <v>80</v>
      </c>
      <c r="AY95" s="20" t="s">
        <v>129</v>
      </c>
      <c r="BE95" s="182">
        <f t="shared" si="4"/>
        <v>0</v>
      </c>
      <c r="BF95" s="182">
        <f t="shared" si="5"/>
        <v>0</v>
      </c>
      <c r="BG95" s="182">
        <f t="shared" si="6"/>
        <v>0</v>
      </c>
      <c r="BH95" s="182">
        <f t="shared" si="7"/>
        <v>0</v>
      </c>
      <c r="BI95" s="182">
        <f t="shared" si="8"/>
        <v>0</v>
      </c>
      <c r="BJ95" s="20" t="s">
        <v>78</v>
      </c>
      <c r="BK95" s="182">
        <f t="shared" si="9"/>
        <v>0</v>
      </c>
      <c r="BL95" s="20" t="s">
        <v>137</v>
      </c>
      <c r="BM95" s="20" t="s">
        <v>151</v>
      </c>
    </row>
    <row r="96" spans="2:65" s="1" customFormat="1" ht="16.5" customHeight="1">
      <c r="B96" s="170"/>
      <c r="C96" s="183" t="s">
        <v>152</v>
      </c>
      <c r="D96" s="183" t="s">
        <v>139</v>
      </c>
      <c r="E96" s="184" t="s">
        <v>153</v>
      </c>
      <c r="F96" s="185" t="s">
        <v>154</v>
      </c>
      <c r="G96" s="186" t="s">
        <v>135</v>
      </c>
      <c r="H96" s="187">
        <v>98</v>
      </c>
      <c r="I96" s="188"/>
      <c r="J96" s="189">
        <f t="shared" si="0"/>
        <v>0</v>
      </c>
      <c r="K96" s="185" t="s">
        <v>136</v>
      </c>
      <c r="L96" s="190"/>
      <c r="M96" s="191" t="s">
        <v>5</v>
      </c>
      <c r="N96" s="192" t="s">
        <v>41</v>
      </c>
      <c r="O96" s="38"/>
      <c r="P96" s="180">
        <f t="shared" si="1"/>
        <v>0</v>
      </c>
      <c r="Q96" s="180">
        <v>3.1E-4</v>
      </c>
      <c r="R96" s="180">
        <f t="shared" si="2"/>
        <v>3.0380000000000001E-2</v>
      </c>
      <c r="S96" s="180">
        <v>0</v>
      </c>
      <c r="T96" s="181">
        <f t="shared" si="3"/>
        <v>0</v>
      </c>
      <c r="AR96" s="20" t="s">
        <v>142</v>
      </c>
      <c r="AT96" s="20" t="s">
        <v>139</v>
      </c>
      <c r="AU96" s="20" t="s">
        <v>80</v>
      </c>
      <c r="AY96" s="20" t="s">
        <v>129</v>
      </c>
      <c r="BE96" s="182">
        <f t="shared" si="4"/>
        <v>0</v>
      </c>
      <c r="BF96" s="182">
        <f t="shared" si="5"/>
        <v>0</v>
      </c>
      <c r="BG96" s="182">
        <f t="shared" si="6"/>
        <v>0</v>
      </c>
      <c r="BH96" s="182">
        <f t="shared" si="7"/>
        <v>0</v>
      </c>
      <c r="BI96" s="182">
        <f t="shared" si="8"/>
        <v>0</v>
      </c>
      <c r="BJ96" s="20" t="s">
        <v>78</v>
      </c>
      <c r="BK96" s="182">
        <f t="shared" si="9"/>
        <v>0</v>
      </c>
      <c r="BL96" s="20" t="s">
        <v>137</v>
      </c>
      <c r="BM96" s="20" t="s">
        <v>155</v>
      </c>
    </row>
    <row r="97" spans="2:65" s="1" customFormat="1" ht="25.5" customHeight="1">
      <c r="B97" s="170"/>
      <c r="C97" s="171" t="s">
        <v>156</v>
      </c>
      <c r="D97" s="171" t="s">
        <v>132</v>
      </c>
      <c r="E97" s="172" t="s">
        <v>157</v>
      </c>
      <c r="F97" s="173" t="s">
        <v>158</v>
      </c>
      <c r="G97" s="174" t="s">
        <v>135</v>
      </c>
      <c r="H97" s="175">
        <v>133</v>
      </c>
      <c r="I97" s="176"/>
      <c r="J97" s="177">
        <f t="shared" si="0"/>
        <v>0</v>
      </c>
      <c r="K97" s="173" t="s">
        <v>136</v>
      </c>
      <c r="L97" s="37"/>
      <c r="M97" s="178" t="s">
        <v>5</v>
      </c>
      <c r="N97" s="179" t="s">
        <v>41</v>
      </c>
      <c r="O97" s="38"/>
      <c r="P97" s="180">
        <f t="shared" si="1"/>
        <v>0</v>
      </c>
      <c r="Q97" s="180">
        <v>0</v>
      </c>
      <c r="R97" s="180">
        <f t="shared" si="2"/>
        <v>0</v>
      </c>
      <c r="S97" s="180">
        <v>0</v>
      </c>
      <c r="T97" s="181">
        <f t="shared" si="3"/>
        <v>0</v>
      </c>
      <c r="AR97" s="20" t="s">
        <v>137</v>
      </c>
      <c r="AT97" s="20" t="s">
        <v>132</v>
      </c>
      <c r="AU97" s="20" t="s">
        <v>80</v>
      </c>
      <c r="AY97" s="20" t="s">
        <v>129</v>
      </c>
      <c r="BE97" s="182">
        <f t="shared" si="4"/>
        <v>0</v>
      </c>
      <c r="BF97" s="182">
        <f t="shared" si="5"/>
        <v>0</v>
      </c>
      <c r="BG97" s="182">
        <f t="shared" si="6"/>
        <v>0</v>
      </c>
      <c r="BH97" s="182">
        <f t="shared" si="7"/>
        <v>0</v>
      </c>
      <c r="BI97" s="182">
        <f t="shared" si="8"/>
        <v>0</v>
      </c>
      <c r="BJ97" s="20" t="s">
        <v>78</v>
      </c>
      <c r="BK97" s="182">
        <f t="shared" si="9"/>
        <v>0</v>
      </c>
      <c r="BL97" s="20" t="s">
        <v>137</v>
      </c>
      <c r="BM97" s="20" t="s">
        <v>159</v>
      </c>
    </row>
    <row r="98" spans="2:65" s="1" customFormat="1" ht="16.5" customHeight="1">
      <c r="B98" s="170"/>
      <c r="C98" s="183" t="s">
        <v>160</v>
      </c>
      <c r="D98" s="183" t="s">
        <v>139</v>
      </c>
      <c r="E98" s="184" t="s">
        <v>161</v>
      </c>
      <c r="F98" s="185" t="s">
        <v>162</v>
      </c>
      <c r="G98" s="186" t="s">
        <v>135</v>
      </c>
      <c r="H98" s="187">
        <v>65</v>
      </c>
      <c r="I98" s="188"/>
      <c r="J98" s="189">
        <f t="shared" si="0"/>
        <v>0</v>
      </c>
      <c r="K98" s="185" t="s">
        <v>136</v>
      </c>
      <c r="L98" s="190"/>
      <c r="M98" s="191" t="s">
        <v>5</v>
      </c>
      <c r="N98" s="192" t="s">
        <v>41</v>
      </c>
      <c r="O98" s="38"/>
      <c r="P98" s="180">
        <f t="shared" si="1"/>
        <v>0</v>
      </c>
      <c r="Q98" s="180">
        <v>8.9999999999999998E-4</v>
      </c>
      <c r="R98" s="180">
        <f t="shared" si="2"/>
        <v>5.8499999999999996E-2</v>
      </c>
      <c r="S98" s="180">
        <v>0</v>
      </c>
      <c r="T98" s="181">
        <f t="shared" si="3"/>
        <v>0</v>
      </c>
      <c r="AR98" s="20" t="s">
        <v>142</v>
      </c>
      <c r="AT98" s="20" t="s">
        <v>139</v>
      </c>
      <c r="AU98" s="20" t="s">
        <v>80</v>
      </c>
      <c r="AY98" s="20" t="s">
        <v>129</v>
      </c>
      <c r="BE98" s="182">
        <f t="shared" si="4"/>
        <v>0</v>
      </c>
      <c r="BF98" s="182">
        <f t="shared" si="5"/>
        <v>0</v>
      </c>
      <c r="BG98" s="182">
        <f t="shared" si="6"/>
        <v>0</v>
      </c>
      <c r="BH98" s="182">
        <f t="shared" si="7"/>
        <v>0</v>
      </c>
      <c r="BI98" s="182">
        <f t="shared" si="8"/>
        <v>0</v>
      </c>
      <c r="BJ98" s="20" t="s">
        <v>78</v>
      </c>
      <c r="BK98" s="182">
        <f t="shared" si="9"/>
        <v>0</v>
      </c>
      <c r="BL98" s="20" t="s">
        <v>137</v>
      </c>
      <c r="BM98" s="20" t="s">
        <v>163</v>
      </c>
    </row>
    <row r="99" spans="2:65" s="1" customFormat="1" ht="16.5" customHeight="1">
      <c r="B99" s="170"/>
      <c r="C99" s="183" t="s">
        <v>164</v>
      </c>
      <c r="D99" s="183" t="s">
        <v>139</v>
      </c>
      <c r="E99" s="184" t="s">
        <v>165</v>
      </c>
      <c r="F99" s="185" t="s">
        <v>166</v>
      </c>
      <c r="G99" s="186" t="s">
        <v>135</v>
      </c>
      <c r="H99" s="187">
        <v>68</v>
      </c>
      <c r="I99" s="188"/>
      <c r="J99" s="189">
        <f t="shared" si="0"/>
        <v>0</v>
      </c>
      <c r="K99" s="185" t="s">
        <v>5</v>
      </c>
      <c r="L99" s="190"/>
      <c r="M99" s="191" t="s">
        <v>5</v>
      </c>
      <c r="N99" s="192" t="s">
        <v>41</v>
      </c>
      <c r="O99" s="38"/>
      <c r="P99" s="180">
        <f t="shared" si="1"/>
        <v>0</v>
      </c>
      <c r="Q99" s="180">
        <v>0</v>
      </c>
      <c r="R99" s="180">
        <f t="shared" si="2"/>
        <v>0</v>
      </c>
      <c r="S99" s="180">
        <v>0</v>
      </c>
      <c r="T99" s="181">
        <f t="shared" si="3"/>
        <v>0</v>
      </c>
      <c r="AR99" s="20" t="s">
        <v>142</v>
      </c>
      <c r="AT99" s="20" t="s">
        <v>139</v>
      </c>
      <c r="AU99" s="20" t="s">
        <v>80</v>
      </c>
      <c r="AY99" s="20" t="s">
        <v>129</v>
      </c>
      <c r="BE99" s="182">
        <f t="shared" si="4"/>
        <v>0</v>
      </c>
      <c r="BF99" s="182">
        <f t="shared" si="5"/>
        <v>0</v>
      </c>
      <c r="BG99" s="182">
        <f t="shared" si="6"/>
        <v>0</v>
      </c>
      <c r="BH99" s="182">
        <f t="shared" si="7"/>
        <v>0</v>
      </c>
      <c r="BI99" s="182">
        <f t="shared" si="8"/>
        <v>0</v>
      </c>
      <c r="BJ99" s="20" t="s">
        <v>78</v>
      </c>
      <c r="BK99" s="182">
        <f t="shared" si="9"/>
        <v>0</v>
      </c>
      <c r="BL99" s="20" t="s">
        <v>137</v>
      </c>
      <c r="BM99" s="20" t="s">
        <v>167</v>
      </c>
    </row>
    <row r="100" spans="2:65" s="1" customFormat="1" ht="24">
      <c r="B100" s="37"/>
      <c r="D100" s="193" t="s">
        <v>168</v>
      </c>
      <c r="F100" s="194" t="s">
        <v>169</v>
      </c>
      <c r="I100" s="145"/>
      <c r="L100" s="37"/>
      <c r="M100" s="195"/>
      <c r="N100" s="38"/>
      <c r="O100" s="38"/>
      <c r="P100" s="38"/>
      <c r="Q100" s="38"/>
      <c r="R100" s="38"/>
      <c r="S100" s="38"/>
      <c r="T100" s="66"/>
      <c r="AT100" s="20" t="s">
        <v>168</v>
      </c>
      <c r="AU100" s="20" t="s">
        <v>80</v>
      </c>
    </row>
    <row r="101" spans="2:65" s="1" customFormat="1" ht="16.5" customHeight="1">
      <c r="B101" s="170"/>
      <c r="C101" s="171" t="s">
        <v>170</v>
      </c>
      <c r="D101" s="171" t="s">
        <v>132</v>
      </c>
      <c r="E101" s="172" t="s">
        <v>171</v>
      </c>
      <c r="F101" s="173" t="s">
        <v>172</v>
      </c>
      <c r="G101" s="174" t="s">
        <v>135</v>
      </c>
      <c r="H101" s="175">
        <v>80</v>
      </c>
      <c r="I101" s="176"/>
      <c r="J101" s="177">
        <f t="shared" ref="J101:J107" si="10">ROUND(I101*H101,2)</f>
        <v>0</v>
      </c>
      <c r="K101" s="173" t="s">
        <v>5</v>
      </c>
      <c r="L101" s="37"/>
      <c r="M101" s="178" t="s">
        <v>5</v>
      </c>
      <c r="N101" s="179" t="s">
        <v>41</v>
      </c>
      <c r="O101" s="38"/>
      <c r="P101" s="180">
        <f t="shared" ref="P101:P107" si="11">O101*H101</f>
        <v>0</v>
      </c>
      <c r="Q101" s="180">
        <v>0</v>
      </c>
      <c r="R101" s="180">
        <f t="shared" ref="R101:R107" si="12">Q101*H101</f>
        <v>0</v>
      </c>
      <c r="S101" s="180">
        <v>0</v>
      </c>
      <c r="T101" s="181">
        <f t="shared" ref="T101:T107" si="13">S101*H101</f>
        <v>0</v>
      </c>
      <c r="AR101" s="20" t="s">
        <v>137</v>
      </c>
      <c r="AT101" s="20" t="s">
        <v>132</v>
      </c>
      <c r="AU101" s="20" t="s">
        <v>80</v>
      </c>
      <c r="AY101" s="20" t="s">
        <v>129</v>
      </c>
      <c r="BE101" s="182">
        <f t="shared" ref="BE101:BE107" si="14">IF(N101="základní",J101,0)</f>
        <v>0</v>
      </c>
      <c r="BF101" s="182">
        <f t="shared" ref="BF101:BF107" si="15">IF(N101="snížená",J101,0)</f>
        <v>0</v>
      </c>
      <c r="BG101" s="182">
        <f t="shared" ref="BG101:BG107" si="16">IF(N101="zákl. přenesená",J101,0)</f>
        <v>0</v>
      </c>
      <c r="BH101" s="182">
        <f t="shared" ref="BH101:BH107" si="17">IF(N101="sníž. přenesená",J101,0)</f>
        <v>0</v>
      </c>
      <c r="BI101" s="182">
        <f t="shared" ref="BI101:BI107" si="18">IF(N101="nulová",J101,0)</f>
        <v>0</v>
      </c>
      <c r="BJ101" s="20" t="s">
        <v>78</v>
      </c>
      <c r="BK101" s="182">
        <f t="shared" ref="BK101:BK107" si="19">ROUND(I101*H101,2)</f>
        <v>0</v>
      </c>
      <c r="BL101" s="20" t="s">
        <v>137</v>
      </c>
      <c r="BM101" s="20" t="s">
        <v>173</v>
      </c>
    </row>
    <row r="102" spans="2:65" s="1" customFormat="1" ht="16.5" customHeight="1">
      <c r="B102" s="170"/>
      <c r="C102" s="171" t="s">
        <v>174</v>
      </c>
      <c r="D102" s="171" t="s">
        <v>132</v>
      </c>
      <c r="E102" s="172" t="s">
        <v>175</v>
      </c>
      <c r="F102" s="173" t="s">
        <v>176</v>
      </c>
      <c r="G102" s="174" t="s">
        <v>177</v>
      </c>
      <c r="H102" s="175">
        <v>5</v>
      </c>
      <c r="I102" s="176"/>
      <c r="J102" s="177">
        <f t="shared" si="10"/>
        <v>0</v>
      </c>
      <c r="K102" s="173" t="s">
        <v>136</v>
      </c>
      <c r="L102" s="37"/>
      <c r="M102" s="178" t="s">
        <v>5</v>
      </c>
      <c r="N102" s="179" t="s">
        <v>41</v>
      </c>
      <c r="O102" s="38"/>
      <c r="P102" s="180">
        <f t="shared" si="11"/>
        <v>0</v>
      </c>
      <c r="Q102" s="180">
        <v>0</v>
      </c>
      <c r="R102" s="180">
        <f t="shared" si="12"/>
        <v>0</v>
      </c>
      <c r="S102" s="180">
        <v>0</v>
      </c>
      <c r="T102" s="181">
        <f t="shared" si="13"/>
        <v>0</v>
      </c>
      <c r="AR102" s="20" t="s">
        <v>137</v>
      </c>
      <c r="AT102" s="20" t="s">
        <v>132</v>
      </c>
      <c r="AU102" s="20" t="s">
        <v>80</v>
      </c>
      <c r="AY102" s="20" t="s">
        <v>129</v>
      </c>
      <c r="BE102" s="182">
        <f t="shared" si="14"/>
        <v>0</v>
      </c>
      <c r="BF102" s="182">
        <f t="shared" si="15"/>
        <v>0</v>
      </c>
      <c r="BG102" s="182">
        <f t="shared" si="16"/>
        <v>0</v>
      </c>
      <c r="BH102" s="182">
        <f t="shared" si="17"/>
        <v>0</v>
      </c>
      <c r="BI102" s="182">
        <f t="shared" si="18"/>
        <v>0</v>
      </c>
      <c r="BJ102" s="20" t="s">
        <v>78</v>
      </c>
      <c r="BK102" s="182">
        <f t="shared" si="19"/>
        <v>0</v>
      </c>
      <c r="BL102" s="20" t="s">
        <v>137</v>
      </c>
      <c r="BM102" s="20" t="s">
        <v>178</v>
      </c>
    </row>
    <row r="103" spans="2:65" s="1" customFormat="1" ht="16.5" customHeight="1">
      <c r="B103" s="170"/>
      <c r="C103" s="183" t="s">
        <v>179</v>
      </c>
      <c r="D103" s="183" t="s">
        <v>139</v>
      </c>
      <c r="E103" s="184" t="s">
        <v>180</v>
      </c>
      <c r="F103" s="185" t="s">
        <v>181</v>
      </c>
      <c r="G103" s="186" t="s">
        <v>177</v>
      </c>
      <c r="H103" s="187">
        <v>5</v>
      </c>
      <c r="I103" s="188"/>
      <c r="J103" s="189">
        <f t="shared" si="10"/>
        <v>0</v>
      </c>
      <c r="K103" s="185" t="s">
        <v>136</v>
      </c>
      <c r="L103" s="190"/>
      <c r="M103" s="191" t="s">
        <v>5</v>
      </c>
      <c r="N103" s="192" t="s">
        <v>41</v>
      </c>
      <c r="O103" s="38"/>
      <c r="P103" s="180">
        <f t="shared" si="11"/>
        <v>0</v>
      </c>
      <c r="Q103" s="180">
        <v>1.7000000000000001E-4</v>
      </c>
      <c r="R103" s="180">
        <f t="shared" si="12"/>
        <v>8.5000000000000006E-4</v>
      </c>
      <c r="S103" s="180">
        <v>0</v>
      </c>
      <c r="T103" s="181">
        <f t="shared" si="13"/>
        <v>0</v>
      </c>
      <c r="AR103" s="20" t="s">
        <v>182</v>
      </c>
      <c r="AT103" s="20" t="s">
        <v>139</v>
      </c>
      <c r="AU103" s="20" t="s">
        <v>80</v>
      </c>
      <c r="AY103" s="20" t="s">
        <v>129</v>
      </c>
      <c r="BE103" s="182">
        <f t="shared" si="14"/>
        <v>0</v>
      </c>
      <c r="BF103" s="182">
        <f t="shared" si="15"/>
        <v>0</v>
      </c>
      <c r="BG103" s="182">
        <f t="shared" si="16"/>
        <v>0</v>
      </c>
      <c r="BH103" s="182">
        <f t="shared" si="17"/>
        <v>0</v>
      </c>
      <c r="BI103" s="182">
        <f t="shared" si="18"/>
        <v>0</v>
      </c>
      <c r="BJ103" s="20" t="s">
        <v>78</v>
      </c>
      <c r="BK103" s="182">
        <f t="shared" si="19"/>
        <v>0</v>
      </c>
      <c r="BL103" s="20" t="s">
        <v>182</v>
      </c>
      <c r="BM103" s="20" t="s">
        <v>183</v>
      </c>
    </row>
    <row r="104" spans="2:65" s="1" customFormat="1" ht="16.5" customHeight="1">
      <c r="B104" s="170"/>
      <c r="C104" s="171" t="s">
        <v>184</v>
      </c>
      <c r="D104" s="171" t="s">
        <v>132</v>
      </c>
      <c r="E104" s="172" t="s">
        <v>185</v>
      </c>
      <c r="F104" s="173" t="s">
        <v>186</v>
      </c>
      <c r="G104" s="174" t="s">
        <v>135</v>
      </c>
      <c r="H104" s="175">
        <v>34</v>
      </c>
      <c r="I104" s="176"/>
      <c r="J104" s="177">
        <f t="shared" si="10"/>
        <v>0</v>
      </c>
      <c r="K104" s="173" t="s">
        <v>136</v>
      </c>
      <c r="L104" s="37"/>
      <c r="M104" s="178" t="s">
        <v>5</v>
      </c>
      <c r="N104" s="179" t="s">
        <v>41</v>
      </c>
      <c r="O104" s="38"/>
      <c r="P104" s="180">
        <f t="shared" si="11"/>
        <v>0</v>
      </c>
      <c r="Q104" s="180">
        <v>0</v>
      </c>
      <c r="R104" s="180">
        <f t="shared" si="12"/>
        <v>0</v>
      </c>
      <c r="S104" s="180">
        <v>0</v>
      </c>
      <c r="T104" s="181">
        <f t="shared" si="13"/>
        <v>0</v>
      </c>
      <c r="AR104" s="20" t="s">
        <v>137</v>
      </c>
      <c r="AT104" s="20" t="s">
        <v>132</v>
      </c>
      <c r="AU104" s="20" t="s">
        <v>80</v>
      </c>
      <c r="AY104" s="20" t="s">
        <v>129</v>
      </c>
      <c r="BE104" s="182">
        <f t="shared" si="14"/>
        <v>0</v>
      </c>
      <c r="BF104" s="182">
        <f t="shared" si="15"/>
        <v>0</v>
      </c>
      <c r="BG104" s="182">
        <f t="shared" si="16"/>
        <v>0</v>
      </c>
      <c r="BH104" s="182">
        <f t="shared" si="17"/>
        <v>0</v>
      </c>
      <c r="BI104" s="182">
        <f t="shared" si="18"/>
        <v>0</v>
      </c>
      <c r="BJ104" s="20" t="s">
        <v>78</v>
      </c>
      <c r="BK104" s="182">
        <f t="shared" si="19"/>
        <v>0</v>
      </c>
      <c r="BL104" s="20" t="s">
        <v>137</v>
      </c>
      <c r="BM104" s="20" t="s">
        <v>187</v>
      </c>
    </row>
    <row r="105" spans="2:65" s="1" customFormat="1" ht="16.5" customHeight="1">
      <c r="B105" s="170"/>
      <c r="C105" s="183" t="s">
        <v>188</v>
      </c>
      <c r="D105" s="183" t="s">
        <v>139</v>
      </c>
      <c r="E105" s="184" t="s">
        <v>189</v>
      </c>
      <c r="F105" s="185" t="s">
        <v>190</v>
      </c>
      <c r="G105" s="186" t="s">
        <v>135</v>
      </c>
      <c r="H105" s="187">
        <v>34</v>
      </c>
      <c r="I105" s="188"/>
      <c r="J105" s="189">
        <f t="shared" si="10"/>
        <v>0</v>
      </c>
      <c r="K105" s="185" t="s">
        <v>136</v>
      </c>
      <c r="L105" s="190"/>
      <c r="M105" s="191" t="s">
        <v>5</v>
      </c>
      <c r="N105" s="192" t="s">
        <v>41</v>
      </c>
      <c r="O105" s="38"/>
      <c r="P105" s="180">
        <f t="shared" si="11"/>
        <v>0</v>
      </c>
      <c r="Q105" s="180">
        <v>3.8999999999999999E-4</v>
      </c>
      <c r="R105" s="180">
        <f t="shared" si="12"/>
        <v>1.3259999999999999E-2</v>
      </c>
      <c r="S105" s="180">
        <v>0</v>
      </c>
      <c r="T105" s="181">
        <f t="shared" si="13"/>
        <v>0</v>
      </c>
      <c r="AR105" s="20" t="s">
        <v>142</v>
      </c>
      <c r="AT105" s="20" t="s">
        <v>139</v>
      </c>
      <c r="AU105" s="20" t="s">
        <v>80</v>
      </c>
      <c r="AY105" s="20" t="s">
        <v>129</v>
      </c>
      <c r="BE105" s="182">
        <f t="shared" si="14"/>
        <v>0</v>
      </c>
      <c r="BF105" s="182">
        <f t="shared" si="15"/>
        <v>0</v>
      </c>
      <c r="BG105" s="182">
        <f t="shared" si="16"/>
        <v>0</v>
      </c>
      <c r="BH105" s="182">
        <f t="shared" si="17"/>
        <v>0</v>
      </c>
      <c r="BI105" s="182">
        <f t="shared" si="18"/>
        <v>0</v>
      </c>
      <c r="BJ105" s="20" t="s">
        <v>78</v>
      </c>
      <c r="BK105" s="182">
        <f t="shared" si="19"/>
        <v>0</v>
      </c>
      <c r="BL105" s="20" t="s">
        <v>137</v>
      </c>
      <c r="BM105" s="20" t="s">
        <v>191</v>
      </c>
    </row>
    <row r="106" spans="2:65" s="1" customFormat="1" ht="16.5" customHeight="1">
      <c r="B106" s="170"/>
      <c r="C106" s="171" t="s">
        <v>192</v>
      </c>
      <c r="D106" s="171" t="s">
        <v>132</v>
      </c>
      <c r="E106" s="172" t="s">
        <v>193</v>
      </c>
      <c r="F106" s="173" t="s">
        <v>194</v>
      </c>
      <c r="G106" s="174" t="s">
        <v>177</v>
      </c>
      <c r="H106" s="175">
        <v>250</v>
      </c>
      <c r="I106" s="176"/>
      <c r="J106" s="177">
        <f t="shared" si="10"/>
        <v>0</v>
      </c>
      <c r="K106" s="173" t="s">
        <v>136</v>
      </c>
      <c r="L106" s="37"/>
      <c r="M106" s="178" t="s">
        <v>5</v>
      </c>
      <c r="N106" s="179" t="s">
        <v>41</v>
      </c>
      <c r="O106" s="38"/>
      <c r="P106" s="180">
        <f t="shared" si="11"/>
        <v>0</v>
      </c>
      <c r="Q106" s="180">
        <v>0</v>
      </c>
      <c r="R106" s="180">
        <f t="shared" si="12"/>
        <v>0</v>
      </c>
      <c r="S106" s="180">
        <v>0</v>
      </c>
      <c r="T106" s="181">
        <f t="shared" si="13"/>
        <v>0</v>
      </c>
      <c r="AR106" s="20" t="s">
        <v>137</v>
      </c>
      <c r="AT106" s="20" t="s">
        <v>132</v>
      </c>
      <c r="AU106" s="20" t="s">
        <v>80</v>
      </c>
      <c r="AY106" s="20" t="s">
        <v>129</v>
      </c>
      <c r="BE106" s="182">
        <f t="shared" si="14"/>
        <v>0</v>
      </c>
      <c r="BF106" s="182">
        <f t="shared" si="15"/>
        <v>0</v>
      </c>
      <c r="BG106" s="182">
        <f t="shared" si="16"/>
        <v>0</v>
      </c>
      <c r="BH106" s="182">
        <f t="shared" si="17"/>
        <v>0</v>
      </c>
      <c r="BI106" s="182">
        <f t="shared" si="18"/>
        <v>0</v>
      </c>
      <c r="BJ106" s="20" t="s">
        <v>78</v>
      </c>
      <c r="BK106" s="182">
        <f t="shared" si="19"/>
        <v>0</v>
      </c>
      <c r="BL106" s="20" t="s">
        <v>137</v>
      </c>
      <c r="BM106" s="20" t="s">
        <v>195</v>
      </c>
    </row>
    <row r="107" spans="2:65" s="1" customFormat="1" ht="16.5" customHeight="1">
      <c r="B107" s="170"/>
      <c r="C107" s="183" t="s">
        <v>11</v>
      </c>
      <c r="D107" s="183" t="s">
        <v>139</v>
      </c>
      <c r="E107" s="184" t="s">
        <v>196</v>
      </c>
      <c r="F107" s="185" t="s">
        <v>197</v>
      </c>
      <c r="G107" s="186" t="s">
        <v>198</v>
      </c>
      <c r="H107" s="187">
        <v>0.25</v>
      </c>
      <c r="I107" s="188"/>
      <c r="J107" s="189">
        <f t="shared" si="10"/>
        <v>0</v>
      </c>
      <c r="K107" s="185" t="s">
        <v>136</v>
      </c>
      <c r="L107" s="190"/>
      <c r="M107" s="191" t="s">
        <v>5</v>
      </c>
      <c r="N107" s="192" t="s">
        <v>41</v>
      </c>
      <c r="O107" s="38"/>
      <c r="P107" s="180">
        <f t="shared" si="11"/>
        <v>0</v>
      </c>
      <c r="Q107" s="180">
        <v>1.4E-3</v>
      </c>
      <c r="R107" s="180">
        <f t="shared" si="12"/>
        <v>3.5E-4</v>
      </c>
      <c r="S107" s="180">
        <v>0</v>
      </c>
      <c r="T107" s="181">
        <f t="shared" si="13"/>
        <v>0</v>
      </c>
      <c r="AR107" s="20" t="s">
        <v>142</v>
      </c>
      <c r="AT107" s="20" t="s">
        <v>139</v>
      </c>
      <c r="AU107" s="20" t="s">
        <v>80</v>
      </c>
      <c r="AY107" s="20" t="s">
        <v>129</v>
      </c>
      <c r="BE107" s="182">
        <f t="shared" si="14"/>
        <v>0</v>
      </c>
      <c r="BF107" s="182">
        <f t="shared" si="15"/>
        <v>0</v>
      </c>
      <c r="BG107" s="182">
        <f t="shared" si="16"/>
        <v>0</v>
      </c>
      <c r="BH107" s="182">
        <f t="shared" si="17"/>
        <v>0</v>
      </c>
      <c r="BI107" s="182">
        <f t="shared" si="18"/>
        <v>0</v>
      </c>
      <c r="BJ107" s="20" t="s">
        <v>78</v>
      </c>
      <c r="BK107" s="182">
        <f t="shared" si="19"/>
        <v>0</v>
      </c>
      <c r="BL107" s="20" t="s">
        <v>137</v>
      </c>
      <c r="BM107" s="20" t="s">
        <v>199</v>
      </c>
    </row>
    <row r="108" spans="2:65" s="11" customFormat="1">
      <c r="B108" s="196"/>
      <c r="D108" s="193" t="s">
        <v>200</v>
      </c>
      <c r="F108" s="197" t="s">
        <v>201</v>
      </c>
      <c r="H108" s="198">
        <v>0.25</v>
      </c>
      <c r="I108" s="199"/>
      <c r="L108" s="196"/>
      <c r="M108" s="200"/>
      <c r="N108" s="201"/>
      <c r="O108" s="201"/>
      <c r="P108" s="201"/>
      <c r="Q108" s="201"/>
      <c r="R108" s="201"/>
      <c r="S108" s="201"/>
      <c r="T108" s="202"/>
      <c r="AT108" s="203" t="s">
        <v>200</v>
      </c>
      <c r="AU108" s="203" t="s">
        <v>80</v>
      </c>
      <c r="AV108" s="11" t="s">
        <v>80</v>
      </c>
      <c r="AW108" s="11" t="s">
        <v>6</v>
      </c>
      <c r="AX108" s="11" t="s">
        <v>78</v>
      </c>
      <c r="AY108" s="203" t="s">
        <v>129</v>
      </c>
    </row>
    <row r="109" spans="2:65" s="1" customFormat="1" ht="16.5" customHeight="1">
      <c r="B109" s="170"/>
      <c r="C109" s="171" t="s">
        <v>137</v>
      </c>
      <c r="D109" s="171" t="s">
        <v>132</v>
      </c>
      <c r="E109" s="172" t="s">
        <v>202</v>
      </c>
      <c r="F109" s="173" t="s">
        <v>203</v>
      </c>
      <c r="G109" s="174" t="s">
        <v>135</v>
      </c>
      <c r="H109" s="175">
        <v>1035</v>
      </c>
      <c r="I109" s="176"/>
      <c r="J109" s="177">
        <f>ROUND(I109*H109,2)</f>
        <v>0</v>
      </c>
      <c r="K109" s="173" t="s">
        <v>136</v>
      </c>
      <c r="L109" s="37"/>
      <c r="M109" s="178" t="s">
        <v>5</v>
      </c>
      <c r="N109" s="179" t="s">
        <v>41</v>
      </c>
      <c r="O109" s="38"/>
      <c r="P109" s="180">
        <f>O109*H109</f>
        <v>0</v>
      </c>
      <c r="Q109" s="180">
        <v>0</v>
      </c>
      <c r="R109" s="180">
        <f>Q109*H109</f>
        <v>0</v>
      </c>
      <c r="S109" s="180">
        <v>0</v>
      </c>
      <c r="T109" s="181">
        <f>S109*H109</f>
        <v>0</v>
      </c>
      <c r="AR109" s="20" t="s">
        <v>137</v>
      </c>
      <c r="AT109" s="20" t="s">
        <v>132</v>
      </c>
      <c r="AU109" s="20" t="s">
        <v>80</v>
      </c>
      <c r="AY109" s="20" t="s">
        <v>129</v>
      </c>
      <c r="BE109" s="182">
        <f>IF(N109="základní",J109,0)</f>
        <v>0</v>
      </c>
      <c r="BF109" s="182">
        <f>IF(N109="snížená",J109,0)</f>
        <v>0</v>
      </c>
      <c r="BG109" s="182">
        <f>IF(N109="zákl. přenesená",J109,0)</f>
        <v>0</v>
      </c>
      <c r="BH109" s="182">
        <f>IF(N109="sníž. přenesená",J109,0)</f>
        <v>0</v>
      </c>
      <c r="BI109" s="182">
        <f>IF(N109="nulová",J109,0)</f>
        <v>0</v>
      </c>
      <c r="BJ109" s="20" t="s">
        <v>78</v>
      </c>
      <c r="BK109" s="182">
        <f>ROUND(I109*H109,2)</f>
        <v>0</v>
      </c>
      <c r="BL109" s="20" t="s">
        <v>137</v>
      </c>
      <c r="BM109" s="20" t="s">
        <v>204</v>
      </c>
    </row>
    <row r="110" spans="2:65" s="1" customFormat="1" ht="36">
      <c r="B110" s="37"/>
      <c r="D110" s="193" t="s">
        <v>205</v>
      </c>
      <c r="F110" s="194" t="s">
        <v>206</v>
      </c>
      <c r="I110" s="145"/>
      <c r="L110" s="37"/>
      <c r="M110" s="195"/>
      <c r="N110" s="38"/>
      <c r="O110" s="38"/>
      <c r="P110" s="38"/>
      <c r="Q110" s="38"/>
      <c r="R110" s="38"/>
      <c r="S110" s="38"/>
      <c r="T110" s="66"/>
      <c r="AT110" s="20" t="s">
        <v>205</v>
      </c>
      <c r="AU110" s="20" t="s">
        <v>80</v>
      </c>
    </row>
    <row r="111" spans="2:65" s="1" customFormat="1" ht="16.5" customHeight="1">
      <c r="B111" s="170"/>
      <c r="C111" s="183" t="s">
        <v>207</v>
      </c>
      <c r="D111" s="183" t="s">
        <v>139</v>
      </c>
      <c r="E111" s="184" t="s">
        <v>208</v>
      </c>
      <c r="F111" s="185" t="s">
        <v>209</v>
      </c>
      <c r="G111" s="186" t="s">
        <v>135</v>
      </c>
      <c r="H111" s="187">
        <v>62</v>
      </c>
      <c r="I111" s="188"/>
      <c r="J111" s="189">
        <f t="shared" ref="J111:J117" si="20">ROUND(I111*H111,2)</f>
        <v>0</v>
      </c>
      <c r="K111" s="185" t="s">
        <v>136</v>
      </c>
      <c r="L111" s="190"/>
      <c r="M111" s="191" t="s">
        <v>5</v>
      </c>
      <c r="N111" s="192" t="s">
        <v>41</v>
      </c>
      <c r="O111" s="38"/>
      <c r="P111" s="180">
        <f t="shared" ref="P111:P117" si="21">O111*H111</f>
        <v>0</v>
      </c>
      <c r="Q111" s="180">
        <v>8.0000000000000007E-5</v>
      </c>
      <c r="R111" s="180">
        <f t="shared" ref="R111:R117" si="22">Q111*H111</f>
        <v>4.96E-3</v>
      </c>
      <c r="S111" s="180">
        <v>0</v>
      </c>
      <c r="T111" s="181">
        <f t="shared" ref="T111:T117" si="23">S111*H111</f>
        <v>0</v>
      </c>
      <c r="AR111" s="20" t="s">
        <v>142</v>
      </c>
      <c r="AT111" s="20" t="s">
        <v>139</v>
      </c>
      <c r="AU111" s="20" t="s">
        <v>80</v>
      </c>
      <c r="AY111" s="20" t="s">
        <v>129</v>
      </c>
      <c r="BE111" s="182">
        <f t="shared" ref="BE111:BE117" si="24">IF(N111="základní",J111,0)</f>
        <v>0</v>
      </c>
      <c r="BF111" s="182">
        <f t="shared" ref="BF111:BF117" si="25">IF(N111="snížená",J111,0)</f>
        <v>0</v>
      </c>
      <c r="BG111" s="182">
        <f t="shared" ref="BG111:BG117" si="26">IF(N111="zákl. přenesená",J111,0)</f>
        <v>0</v>
      </c>
      <c r="BH111" s="182">
        <f t="shared" ref="BH111:BH117" si="27">IF(N111="sníž. přenesená",J111,0)</f>
        <v>0</v>
      </c>
      <c r="BI111" s="182">
        <f t="shared" ref="BI111:BI117" si="28">IF(N111="nulová",J111,0)</f>
        <v>0</v>
      </c>
      <c r="BJ111" s="20" t="s">
        <v>78</v>
      </c>
      <c r="BK111" s="182">
        <f t="shared" ref="BK111:BK117" si="29">ROUND(I111*H111,2)</f>
        <v>0</v>
      </c>
      <c r="BL111" s="20" t="s">
        <v>137</v>
      </c>
      <c r="BM111" s="20" t="s">
        <v>210</v>
      </c>
    </row>
    <row r="112" spans="2:65" s="1" customFormat="1" ht="16.5" customHeight="1">
      <c r="B112" s="170"/>
      <c r="C112" s="183" t="s">
        <v>211</v>
      </c>
      <c r="D112" s="183" t="s">
        <v>139</v>
      </c>
      <c r="E112" s="184" t="s">
        <v>212</v>
      </c>
      <c r="F112" s="185" t="s">
        <v>213</v>
      </c>
      <c r="G112" s="186" t="s">
        <v>135</v>
      </c>
      <c r="H112" s="187">
        <v>86</v>
      </c>
      <c r="I112" s="188"/>
      <c r="J112" s="189">
        <f t="shared" si="20"/>
        <v>0</v>
      </c>
      <c r="K112" s="185" t="s">
        <v>136</v>
      </c>
      <c r="L112" s="190"/>
      <c r="M112" s="191" t="s">
        <v>5</v>
      </c>
      <c r="N112" s="192" t="s">
        <v>41</v>
      </c>
      <c r="O112" s="38"/>
      <c r="P112" s="180">
        <f t="shared" si="21"/>
        <v>0</v>
      </c>
      <c r="Q112" s="180">
        <v>1.7000000000000001E-4</v>
      </c>
      <c r="R112" s="180">
        <f t="shared" si="22"/>
        <v>1.4620000000000001E-2</v>
      </c>
      <c r="S112" s="180">
        <v>0</v>
      </c>
      <c r="T112" s="181">
        <f t="shared" si="23"/>
        <v>0</v>
      </c>
      <c r="AR112" s="20" t="s">
        <v>142</v>
      </c>
      <c r="AT112" s="20" t="s">
        <v>139</v>
      </c>
      <c r="AU112" s="20" t="s">
        <v>80</v>
      </c>
      <c r="AY112" s="20" t="s">
        <v>129</v>
      </c>
      <c r="BE112" s="182">
        <f t="shared" si="24"/>
        <v>0</v>
      </c>
      <c r="BF112" s="182">
        <f t="shared" si="25"/>
        <v>0</v>
      </c>
      <c r="BG112" s="182">
        <f t="shared" si="26"/>
        <v>0</v>
      </c>
      <c r="BH112" s="182">
        <f t="shared" si="27"/>
        <v>0</v>
      </c>
      <c r="BI112" s="182">
        <f t="shared" si="28"/>
        <v>0</v>
      </c>
      <c r="BJ112" s="20" t="s">
        <v>78</v>
      </c>
      <c r="BK112" s="182">
        <f t="shared" si="29"/>
        <v>0</v>
      </c>
      <c r="BL112" s="20" t="s">
        <v>137</v>
      </c>
      <c r="BM112" s="20" t="s">
        <v>214</v>
      </c>
    </row>
    <row r="113" spans="2:65" s="1" customFormat="1" ht="16.5" customHeight="1">
      <c r="B113" s="170"/>
      <c r="C113" s="183" t="s">
        <v>215</v>
      </c>
      <c r="D113" s="183" t="s">
        <v>139</v>
      </c>
      <c r="E113" s="184" t="s">
        <v>216</v>
      </c>
      <c r="F113" s="185" t="s">
        <v>217</v>
      </c>
      <c r="G113" s="186" t="s">
        <v>135</v>
      </c>
      <c r="H113" s="187">
        <v>345</v>
      </c>
      <c r="I113" s="188"/>
      <c r="J113" s="189">
        <f t="shared" si="20"/>
        <v>0</v>
      </c>
      <c r="K113" s="185" t="s">
        <v>136</v>
      </c>
      <c r="L113" s="190"/>
      <c r="M113" s="191" t="s">
        <v>5</v>
      </c>
      <c r="N113" s="192" t="s">
        <v>41</v>
      </c>
      <c r="O113" s="38"/>
      <c r="P113" s="180">
        <f t="shared" si="21"/>
        <v>0</v>
      </c>
      <c r="Q113" s="180">
        <v>4.0000000000000003E-5</v>
      </c>
      <c r="R113" s="180">
        <f t="shared" si="22"/>
        <v>1.3800000000000002E-2</v>
      </c>
      <c r="S113" s="180">
        <v>0</v>
      </c>
      <c r="T113" s="181">
        <f t="shared" si="23"/>
        <v>0</v>
      </c>
      <c r="AR113" s="20" t="s">
        <v>142</v>
      </c>
      <c r="AT113" s="20" t="s">
        <v>139</v>
      </c>
      <c r="AU113" s="20" t="s">
        <v>80</v>
      </c>
      <c r="AY113" s="20" t="s">
        <v>129</v>
      </c>
      <c r="BE113" s="182">
        <f t="shared" si="24"/>
        <v>0</v>
      </c>
      <c r="BF113" s="182">
        <f t="shared" si="25"/>
        <v>0</v>
      </c>
      <c r="BG113" s="182">
        <f t="shared" si="26"/>
        <v>0</v>
      </c>
      <c r="BH113" s="182">
        <f t="shared" si="27"/>
        <v>0</v>
      </c>
      <c r="BI113" s="182">
        <f t="shared" si="28"/>
        <v>0</v>
      </c>
      <c r="BJ113" s="20" t="s">
        <v>78</v>
      </c>
      <c r="BK113" s="182">
        <f t="shared" si="29"/>
        <v>0</v>
      </c>
      <c r="BL113" s="20" t="s">
        <v>137</v>
      </c>
      <c r="BM113" s="20" t="s">
        <v>218</v>
      </c>
    </row>
    <row r="114" spans="2:65" s="1" customFormat="1" ht="16.5" customHeight="1">
      <c r="B114" s="170"/>
      <c r="C114" s="183" t="s">
        <v>219</v>
      </c>
      <c r="D114" s="183" t="s">
        <v>139</v>
      </c>
      <c r="E114" s="184" t="s">
        <v>220</v>
      </c>
      <c r="F114" s="185" t="s">
        <v>221</v>
      </c>
      <c r="G114" s="186" t="s">
        <v>135</v>
      </c>
      <c r="H114" s="187">
        <v>286</v>
      </c>
      <c r="I114" s="188"/>
      <c r="J114" s="189">
        <f t="shared" si="20"/>
        <v>0</v>
      </c>
      <c r="K114" s="185" t="s">
        <v>136</v>
      </c>
      <c r="L114" s="190"/>
      <c r="M114" s="191" t="s">
        <v>5</v>
      </c>
      <c r="N114" s="192" t="s">
        <v>41</v>
      </c>
      <c r="O114" s="38"/>
      <c r="P114" s="180">
        <f t="shared" si="21"/>
        <v>0</v>
      </c>
      <c r="Q114" s="180">
        <v>2.0000000000000002E-5</v>
      </c>
      <c r="R114" s="180">
        <f t="shared" si="22"/>
        <v>5.7200000000000003E-3</v>
      </c>
      <c r="S114" s="180">
        <v>0</v>
      </c>
      <c r="T114" s="181">
        <f t="shared" si="23"/>
        <v>0</v>
      </c>
      <c r="AR114" s="20" t="s">
        <v>142</v>
      </c>
      <c r="AT114" s="20" t="s">
        <v>139</v>
      </c>
      <c r="AU114" s="20" t="s">
        <v>80</v>
      </c>
      <c r="AY114" s="20" t="s">
        <v>129</v>
      </c>
      <c r="BE114" s="182">
        <f t="shared" si="24"/>
        <v>0</v>
      </c>
      <c r="BF114" s="182">
        <f t="shared" si="25"/>
        <v>0</v>
      </c>
      <c r="BG114" s="182">
        <f t="shared" si="26"/>
        <v>0</v>
      </c>
      <c r="BH114" s="182">
        <f t="shared" si="27"/>
        <v>0</v>
      </c>
      <c r="BI114" s="182">
        <f t="shared" si="28"/>
        <v>0</v>
      </c>
      <c r="BJ114" s="20" t="s">
        <v>78</v>
      </c>
      <c r="BK114" s="182">
        <f t="shared" si="29"/>
        <v>0</v>
      </c>
      <c r="BL114" s="20" t="s">
        <v>137</v>
      </c>
      <c r="BM114" s="20" t="s">
        <v>222</v>
      </c>
    </row>
    <row r="115" spans="2:65" s="1" customFormat="1" ht="16.5" customHeight="1">
      <c r="B115" s="170"/>
      <c r="C115" s="183" t="s">
        <v>10</v>
      </c>
      <c r="D115" s="183" t="s">
        <v>139</v>
      </c>
      <c r="E115" s="184" t="s">
        <v>223</v>
      </c>
      <c r="F115" s="185" t="s">
        <v>224</v>
      </c>
      <c r="G115" s="186" t="s">
        <v>135</v>
      </c>
      <c r="H115" s="187">
        <v>165</v>
      </c>
      <c r="I115" s="188"/>
      <c r="J115" s="189">
        <f t="shared" si="20"/>
        <v>0</v>
      </c>
      <c r="K115" s="185" t="s">
        <v>136</v>
      </c>
      <c r="L115" s="190"/>
      <c r="M115" s="191" t="s">
        <v>5</v>
      </c>
      <c r="N115" s="192" t="s">
        <v>41</v>
      </c>
      <c r="O115" s="38"/>
      <c r="P115" s="180">
        <f t="shared" si="21"/>
        <v>0</v>
      </c>
      <c r="Q115" s="180">
        <v>2.0000000000000002E-5</v>
      </c>
      <c r="R115" s="180">
        <f t="shared" si="22"/>
        <v>3.3000000000000004E-3</v>
      </c>
      <c r="S115" s="180">
        <v>0</v>
      </c>
      <c r="T115" s="181">
        <f t="shared" si="23"/>
        <v>0</v>
      </c>
      <c r="AR115" s="20" t="s">
        <v>142</v>
      </c>
      <c r="AT115" s="20" t="s">
        <v>139</v>
      </c>
      <c r="AU115" s="20" t="s">
        <v>80</v>
      </c>
      <c r="AY115" s="20" t="s">
        <v>129</v>
      </c>
      <c r="BE115" s="182">
        <f t="shared" si="24"/>
        <v>0</v>
      </c>
      <c r="BF115" s="182">
        <f t="shared" si="25"/>
        <v>0</v>
      </c>
      <c r="BG115" s="182">
        <f t="shared" si="26"/>
        <v>0</v>
      </c>
      <c r="BH115" s="182">
        <f t="shared" si="27"/>
        <v>0</v>
      </c>
      <c r="BI115" s="182">
        <f t="shared" si="28"/>
        <v>0</v>
      </c>
      <c r="BJ115" s="20" t="s">
        <v>78</v>
      </c>
      <c r="BK115" s="182">
        <f t="shared" si="29"/>
        <v>0</v>
      </c>
      <c r="BL115" s="20" t="s">
        <v>137</v>
      </c>
      <c r="BM115" s="20" t="s">
        <v>225</v>
      </c>
    </row>
    <row r="116" spans="2:65" s="1" customFormat="1" ht="16.5" customHeight="1">
      <c r="B116" s="170"/>
      <c r="C116" s="183" t="s">
        <v>226</v>
      </c>
      <c r="D116" s="183" t="s">
        <v>139</v>
      </c>
      <c r="E116" s="184" t="s">
        <v>227</v>
      </c>
      <c r="F116" s="185" t="s">
        <v>228</v>
      </c>
      <c r="G116" s="186" t="s">
        <v>135</v>
      </c>
      <c r="H116" s="187">
        <v>91</v>
      </c>
      <c r="I116" s="188"/>
      <c r="J116" s="189">
        <f t="shared" si="20"/>
        <v>0</v>
      </c>
      <c r="K116" s="185" t="s">
        <v>136</v>
      </c>
      <c r="L116" s="190"/>
      <c r="M116" s="191" t="s">
        <v>5</v>
      </c>
      <c r="N116" s="192" t="s">
        <v>41</v>
      </c>
      <c r="O116" s="38"/>
      <c r="P116" s="180">
        <f t="shared" si="21"/>
        <v>0</v>
      </c>
      <c r="Q116" s="180">
        <v>8.0000000000000007E-5</v>
      </c>
      <c r="R116" s="180">
        <f t="shared" si="22"/>
        <v>7.2800000000000009E-3</v>
      </c>
      <c r="S116" s="180">
        <v>0</v>
      </c>
      <c r="T116" s="181">
        <f t="shared" si="23"/>
        <v>0</v>
      </c>
      <c r="AR116" s="20" t="s">
        <v>142</v>
      </c>
      <c r="AT116" s="20" t="s">
        <v>139</v>
      </c>
      <c r="AU116" s="20" t="s">
        <v>80</v>
      </c>
      <c r="AY116" s="20" t="s">
        <v>129</v>
      </c>
      <c r="BE116" s="182">
        <f t="shared" si="24"/>
        <v>0</v>
      </c>
      <c r="BF116" s="182">
        <f t="shared" si="25"/>
        <v>0</v>
      </c>
      <c r="BG116" s="182">
        <f t="shared" si="26"/>
        <v>0</v>
      </c>
      <c r="BH116" s="182">
        <f t="shared" si="27"/>
        <v>0</v>
      </c>
      <c r="BI116" s="182">
        <f t="shared" si="28"/>
        <v>0</v>
      </c>
      <c r="BJ116" s="20" t="s">
        <v>78</v>
      </c>
      <c r="BK116" s="182">
        <f t="shared" si="29"/>
        <v>0</v>
      </c>
      <c r="BL116" s="20" t="s">
        <v>137</v>
      </c>
      <c r="BM116" s="20" t="s">
        <v>229</v>
      </c>
    </row>
    <row r="117" spans="2:65" s="1" customFormat="1" ht="16.5" customHeight="1">
      <c r="B117" s="170"/>
      <c r="C117" s="171" t="s">
        <v>230</v>
      </c>
      <c r="D117" s="171" t="s">
        <v>132</v>
      </c>
      <c r="E117" s="172" t="s">
        <v>231</v>
      </c>
      <c r="F117" s="173" t="s">
        <v>232</v>
      </c>
      <c r="G117" s="174" t="s">
        <v>135</v>
      </c>
      <c r="H117" s="175">
        <v>16</v>
      </c>
      <c r="I117" s="176"/>
      <c r="J117" s="177">
        <f t="shared" si="20"/>
        <v>0</v>
      </c>
      <c r="K117" s="173" t="s">
        <v>136</v>
      </c>
      <c r="L117" s="37"/>
      <c r="M117" s="178" t="s">
        <v>5</v>
      </c>
      <c r="N117" s="179" t="s">
        <v>41</v>
      </c>
      <c r="O117" s="38"/>
      <c r="P117" s="180">
        <f t="shared" si="21"/>
        <v>0</v>
      </c>
      <c r="Q117" s="180">
        <v>0</v>
      </c>
      <c r="R117" s="180">
        <f t="shared" si="22"/>
        <v>0</v>
      </c>
      <c r="S117" s="180">
        <v>0</v>
      </c>
      <c r="T117" s="181">
        <f t="shared" si="23"/>
        <v>0</v>
      </c>
      <c r="AR117" s="20" t="s">
        <v>137</v>
      </c>
      <c r="AT117" s="20" t="s">
        <v>132</v>
      </c>
      <c r="AU117" s="20" t="s">
        <v>80</v>
      </c>
      <c r="AY117" s="20" t="s">
        <v>129</v>
      </c>
      <c r="BE117" s="182">
        <f t="shared" si="24"/>
        <v>0</v>
      </c>
      <c r="BF117" s="182">
        <f t="shared" si="25"/>
        <v>0</v>
      </c>
      <c r="BG117" s="182">
        <f t="shared" si="26"/>
        <v>0</v>
      </c>
      <c r="BH117" s="182">
        <f t="shared" si="27"/>
        <v>0</v>
      </c>
      <c r="BI117" s="182">
        <f t="shared" si="28"/>
        <v>0</v>
      </c>
      <c r="BJ117" s="20" t="s">
        <v>78</v>
      </c>
      <c r="BK117" s="182">
        <f t="shared" si="29"/>
        <v>0</v>
      </c>
      <c r="BL117" s="20" t="s">
        <v>137</v>
      </c>
      <c r="BM117" s="20" t="s">
        <v>233</v>
      </c>
    </row>
    <row r="118" spans="2:65" s="1" customFormat="1" ht="36">
      <c r="B118" s="37"/>
      <c r="D118" s="193" t="s">
        <v>205</v>
      </c>
      <c r="F118" s="194" t="s">
        <v>206</v>
      </c>
      <c r="I118" s="145"/>
      <c r="L118" s="37"/>
      <c r="M118" s="195"/>
      <c r="N118" s="38"/>
      <c r="O118" s="38"/>
      <c r="P118" s="38"/>
      <c r="Q118" s="38"/>
      <c r="R118" s="38"/>
      <c r="S118" s="38"/>
      <c r="T118" s="66"/>
      <c r="AT118" s="20" t="s">
        <v>205</v>
      </c>
      <c r="AU118" s="20" t="s">
        <v>80</v>
      </c>
    </row>
    <row r="119" spans="2:65" s="1" customFormat="1" ht="16.5" customHeight="1">
      <c r="B119" s="170"/>
      <c r="C119" s="183" t="s">
        <v>234</v>
      </c>
      <c r="D119" s="183" t="s">
        <v>139</v>
      </c>
      <c r="E119" s="184" t="s">
        <v>235</v>
      </c>
      <c r="F119" s="185" t="s">
        <v>236</v>
      </c>
      <c r="G119" s="186" t="s">
        <v>135</v>
      </c>
      <c r="H119" s="187">
        <v>16</v>
      </c>
      <c r="I119" s="188"/>
      <c r="J119" s="189">
        <f t="shared" ref="J119:J126" si="30">ROUND(I119*H119,2)</f>
        <v>0</v>
      </c>
      <c r="K119" s="185" t="s">
        <v>136</v>
      </c>
      <c r="L119" s="190"/>
      <c r="M119" s="191" t="s">
        <v>5</v>
      </c>
      <c r="N119" s="192" t="s">
        <v>41</v>
      </c>
      <c r="O119" s="38"/>
      <c r="P119" s="180">
        <f t="shared" ref="P119:P126" si="31">O119*H119</f>
        <v>0</v>
      </c>
      <c r="Q119" s="180">
        <v>2.5000000000000001E-4</v>
      </c>
      <c r="R119" s="180">
        <f t="shared" ref="R119:R126" si="32">Q119*H119</f>
        <v>4.0000000000000001E-3</v>
      </c>
      <c r="S119" s="180">
        <v>0</v>
      </c>
      <c r="T119" s="181">
        <f t="shared" ref="T119:T126" si="33">S119*H119</f>
        <v>0</v>
      </c>
      <c r="AR119" s="20" t="s">
        <v>142</v>
      </c>
      <c r="AT119" s="20" t="s">
        <v>139</v>
      </c>
      <c r="AU119" s="20" t="s">
        <v>80</v>
      </c>
      <c r="AY119" s="20" t="s">
        <v>129</v>
      </c>
      <c r="BE119" s="182">
        <f t="shared" ref="BE119:BE126" si="34">IF(N119="základní",J119,0)</f>
        <v>0</v>
      </c>
      <c r="BF119" s="182">
        <f t="shared" ref="BF119:BF126" si="35">IF(N119="snížená",J119,0)</f>
        <v>0</v>
      </c>
      <c r="BG119" s="182">
        <f t="shared" ref="BG119:BG126" si="36">IF(N119="zákl. přenesená",J119,0)</f>
        <v>0</v>
      </c>
      <c r="BH119" s="182">
        <f t="shared" ref="BH119:BH126" si="37">IF(N119="sníž. přenesená",J119,0)</f>
        <v>0</v>
      </c>
      <c r="BI119" s="182">
        <f t="shared" ref="BI119:BI126" si="38">IF(N119="nulová",J119,0)</f>
        <v>0</v>
      </c>
      <c r="BJ119" s="20" t="s">
        <v>78</v>
      </c>
      <c r="BK119" s="182">
        <f t="shared" ref="BK119:BK126" si="39">ROUND(I119*H119,2)</f>
        <v>0</v>
      </c>
      <c r="BL119" s="20" t="s">
        <v>137</v>
      </c>
      <c r="BM119" s="20" t="s">
        <v>237</v>
      </c>
    </row>
    <row r="120" spans="2:65" s="1" customFormat="1" ht="16.5" customHeight="1">
      <c r="B120" s="170"/>
      <c r="C120" s="171" t="s">
        <v>238</v>
      </c>
      <c r="D120" s="171" t="s">
        <v>132</v>
      </c>
      <c r="E120" s="172" t="s">
        <v>239</v>
      </c>
      <c r="F120" s="173" t="s">
        <v>240</v>
      </c>
      <c r="G120" s="174" t="s">
        <v>177</v>
      </c>
      <c r="H120" s="175">
        <v>36</v>
      </c>
      <c r="I120" s="176"/>
      <c r="J120" s="177">
        <f t="shared" si="30"/>
        <v>0</v>
      </c>
      <c r="K120" s="173" t="s">
        <v>136</v>
      </c>
      <c r="L120" s="37"/>
      <c r="M120" s="178" t="s">
        <v>5</v>
      </c>
      <c r="N120" s="179" t="s">
        <v>41</v>
      </c>
      <c r="O120" s="38"/>
      <c r="P120" s="180">
        <f t="shared" si="31"/>
        <v>0</v>
      </c>
      <c r="Q120" s="180">
        <v>0</v>
      </c>
      <c r="R120" s="180">
        <f t="shared" si="32"/>
        <v>0</v>
      </c>
      <c r="S120" s="180">
        <v>0</v>
      </c>
      <c r="T120" s="181">
        <f t="shared" si="33"/>
        <v>0</v>
      </c>
      <c r="AR120" s="20" t="s">
        <v>137</v>
      </c>
      <c r="AT120" s="20" t="s">
        <v>132</v>
      </c>
      <c r="AU120" s="20" t="s">
        <v>80</v>
      </c>
      <c r="AY120" s="20" t="s">
        <v>129</v>
      </c>
      <c r="BE120" s="182">
        <f t="shared" si="34"/>
        <v>0</v>
      </c>
      <c r="BF120" s="182">
        <f t="shared" si="35"/>
        <v>0</v>
      </c>
      <c r="BG120" s="182">
        <f t="shared" si="36"/>
        <v>0</v>
      </c>
      <c r="BH120" s="182">
        <f t="shared" si="37"/>
        <v>0</v>
      </c>
      <c r="BI120" s="182">
        <f t="shared" si="38"/>
        <v>0</v>
      </c>
      <c r="BJ120" s="20" t="s">
        <v>78</v>
      </c>
      <c r="BK120" s="182">
        <f t="shared" si="39"/>
        <v>0</v>
      </c>
      <c r="BL120" s="20" t="s">
        <v>137</v>
      </c>
      <c r="BM120" s="20" t="s">
        <v>241</v>
      </c>
    </row>
    <row r="121" spans="2:65" s="1" customFormat="1" ht="16.5" customHeight="1">
      <c r="B121" s="170"/>
      <c r="C121" s="171" t="s">
        <v>242</v>
      </c>
      <c r="D121" s="171" t="s">
        <v>132</v>
      </c>
      <c r="E121" s="172" t="s">
        <v>243</v>
      </c>
      <c r="F121" s="173" t="s">
        <v>244</v>
      </c>
      <c r="G121" s="174" t="s">
        <v>135</v>
      </c>
      <c r="H121" s="175">
        <v>146</v>
      </c>
      <c r="I121" s="176"/>
      <c r="J121" s="177">
        <f t="shared" si="30"/>
        <v>0</v>
      </c>
      <c r="K121" s="173" t="s">
        <v>136</v>
      </c>
      <c r="L121" s="37"/>
      <c r="M121" s="178" t="s">
        <v>5</v>
      </c>
      <c r="N121" s="179" t="s">
        <v>41</v>
      </c>
      <c r="O121" s="38"/>
      <c r="P121" s="180">
        <f t="shared" si="31"/>
        <v>0</v>
      </c>
      <c r="Q121" s="180">
        <v>0</v>
      </c>
      <c r="R121" s="180">
        <f t="shared" si="32"/>
        <v>0</v>
      </c>
      <c r="S121" s="180">
        <v>0</v>
      </c>
      <c r="T121" s="181">
        <f t="shared" si="33"/>
        <v>0</v>
      </c>
      <c r="AR121" s="20" t="s">
        <v>137</v>
      </c>
      <c r="AT121" s="20" t="s">
        <v>132</v>
      </c>
      <c r="AU121" s="20" t="s">
        <v>80</v>
      </c>
      <c r="AY121" s="20" t="s">
        <v>129</v>
      </c>
      <c r="BE121" s="182">
        <f t="shared" si="34"/>
        <v>0</v>
      </c>
      <c r="BF121" s="182">
        <f t="shared" si="35"/>
        <v>0</v>
      </c>
      <c r="BG121" s="182">
        <f t="shared" si="36"/>
        <v>0</v>
      </c>
      <c r="BH121" s="182">
        <f t="shared" si="37"/>
        <v>0</v>
      </c>
      <c r="BI121" s="182">
        <f t="shared" si="38"/>
        <v>0</v>
      </c>
      <c r="BJ121" s="20" t="s">
        <v>78</v>
      </c>
      <c r="BK121" s="182">
        <f t="shared" si="39"/>
        <v>0</v>
      </c>
      <c r="BL121" s="20" t="s">
        <v>137</v>
      </c>
      <c r="BM121" s="20" t="s">
        <v>245</v>
      </c>
    </row>
    <row r="122" spans="2:65" s="1" customFormat="1" ht="16.5" customHeight="1">
      <c r="B122" s="170"/>
      <c r="C122" s="171" t="s">
        <v>246</v>
      </c>
      <c r="D122" s="171" t="s">
        <v>132</v>
      </c>
      <c r="E122" s="172" t="s">
        <v>247</v>
      </c>
      <c r="F122" s="173" t="s">
        <v>248</v>
      </c>
      <c r="G122" s="174" t="s">
        <v>135</v>
      </c>
      <c r="H122" s="175">
        <v>194</v>
      </c>
      <c r="I122" s="176"/>
      <c r="J122" s="177">
        <f t="shared" si="30"/>
        <v>0</v>
      </c>
      <c r="K122" s="173" t="s">
        <v>136</v>
      </c>
      <c r="L122" s="37"/>
      <c r="M122" s="178" t="s">
        <v>5</v>
      </c>
      <c r="N122" s="179" t="s">
        <v>41</v>
      </c>
      <c r="O122" s="38"/>
      <c r="P122" s="180">
        <f t="shared" si="31"/>
        <v>0</v>
      </c>
      <c r="Q122" s="180">
        <v>0</v>
      </c>
      <c r="R122" s="180">
        <f t="shared" si="32"/>
        <v>0</v>
      </c>
      <c r="S122" s="180">
        <v>0</v>
      </c>
      <c r="T122" s="181">
        <f t="shared" si="33"/>
        <v>0</v>
      </c>
      <c r="AR122" s="20" t="s">
        <v>137</v>
      </c>
      <c r="AT122" s="20" t="s">
        <v>132</v>
      </c>
      <c r="AU122" s="20" t="s">
        <v>80</v>
      </c>
      <c r="AY122" s="20" t="s">
        <v>129</v>
      </c>
      <c r="BE122" s="182">
        <f t="shared" si="34"/>
        <v>0</v>
      </c>
      <c r="BF122" s="182">
        <f t="shared" si="35"/>
        <v>0</v>
      </c>
      <c r="BG122" s="182">
        <f t="shared" si="36"/>
        <v>0</v>
      </c>
      <c r="BH122" s="182">
        <f t="shared" si="37"/>
        <v>0</v>
      </c>
      <c r="BI122" s="182">
        <f t="shared" si="38"/>
        <v>0</v>
      </c>
      <c r="BJ122" s="20" t="s">
        <v>78</v>
      </c>
      <c r="BK122" s="182">
        <f t="shared" si="39"/>
        <v>0</v>
      </c>
      <c r="BL122" s="20" t="s">
        <v>137</v>
      </c>
      <c r="BM122" s="20" t="s">
        <v>249</v>
      </c>
    </row>
    <row r="123" spans="2:65" s="1" customFormat="1" ht="16.5" customHeight="1">
      <c r="B123" s="170"/>
      <c r="C123" s="171" t="s">
        <v>250</v>
      </c>
      <c r="D123" s="171" t="s">
        <v>132</v>
      </c>
      <c r="E123" s="172" t="s">
        <v>251</v>
      </c>
      <c r="F123" s="173" t="s">
        <v>252</v>
      </c>
      <c r="G123" s="174" t="s">
        <v>177</v>
      </c>
      <c r="H123" s="175">
        <v>10</v>
      </c>
      <c r="I123" s="176"/>
      <c r="J123" s="177">
        <f t="shared" si="30"/>
        <v>0</v>
      </c>
      <c r="K123" s="173" t="s">
        <v>136</v>
      </c>
      <c r="L123" s="37"/>
      <c r="M123" s="178" t="s">
        <v>5</v>
      </c>
      <c r="N123" s="179" t="s">
        <v>41</v>
      </c>
      <c r="O123" s="38"/>
      <c r="P123" s="180">
        <f t="shared" si="31"/>
        <v>0</v>
      </c>
      <c r="Q123" s="180">
        <v>0</v>
      </c>
      <c r="R123" s="180">
        <f t="shared" si="32"/>
        <v>0</v>
      </c>
      <c r="S123" s="180">
        <v>0</v>
      </c>
      <c r="T123" s="181">
        <f t="shared" si="33"/>
        <v>0</v>
      </c>
      <c r="AR123" s="20" t="s">
        <v>137</v>
      </c>
      <c r="AT123" s="20" t="s">
        <v>132</v>
      </c>
      <c r="AU123" s="20" t="s">
        <v>80</v>
      </c>
      <c r="AY123" s="20" t="s">
        <v>129</v>
      </c>
      <c r="BE123" s="182">
        <f t="shared" si="34"/>
        <v>0</v>
      </c>
      <c r="BF123" s="182">
        <f t="shared" si="35"/>
        <v>0</v>
      </c>
      <c r="BG123" s="182">
        <f t="shared" si="36"/>
        <v>0</v>
      </c>
      <c r="BH123" s="182">
        <f t="shared" si="37"/>
        <v>0</v>
      </c>
      <c r="BI123" s="182">
        <f t="shared" si="38"/>
        <v>0</v>
      </c>
      <c r="BJ123" s="20" t="s">
        <v>78</v>
      </c>
      <c r="BK123" s="182">
        <f t="shared" si="39"/>
        <v>0</v>
      </c>
      <c r="BL123" s="20" t="s">
        <v>137</v>
      </c>
      <c r="BM123" s="20" t="s">
        <v>253</v>
      </c>
    </row>
    <row r="124" spans="2:65" s="1" customFormat="1" ht="25.5" customHeight="1">
      <c r="B124" s="170"/>
      <c r="C124" s="171" t="s">
        <v>254</v>
      </c>
      <c r="D124" s="171" t="s">
        <v>132</v>
      </c>
      <c r="E124" s="172" t="s">
        <v>255</v>
      </c>
      <c r="F124" s="173" t="s">
        <v>256</v>
      </c>
      <c r="G124" s="174" t="s">
        <v>135</v>
      </c>
      <c r="H124" s="175">
        <v>24</v>
      </c>
      <c r="I124" s="176"/>
      <c r="J124" s="177">
        <f t="shared" si="30"/>
        <v>0</v>
      </c>
      <c r="K124" s="173" t="s">
        <v>136</v>
      </c>
      <c r="L124" s="37"/>
      <c r="M124" s="178" t="s">
        <v>5</v>
      </c>
      <c r="N124" s="179" t="s">
        <v>41</v>
      </c>
      <c r="O124" s="38"/>
      <c r="P124" s="180">
        <f t="shared" si="31"/>
        <v>0</v>
      </c>
      <c r="Q124" s="180">
        <v>0</v>
      </c>
      <c r="R124" s="180">
        <f t="shared" si="32"/>
        <v>0</v>
      </c>
      <c r="S124" s="180">
        <v>6.0000000000000001E-3</v>
      </c>
      <c r="T124" s="181">
        <f t="shared" si="33"/>
        <v>0.14400000000000002</v>
      </c>
      <c r="AR124" s="20" t="s">
        <v>137</v>
      </c>
      <c r="AT124" s="20" t="s">
        <v>132</v>
      </c>
      <c r="AU124" s="20" t="s">
        <v>80</v>
      </c>
      <c r="AY124" s="20" t="s">
        <v>129</v>
      </c>
      <c r="BE124" s="182">
        <f t="shared" si="34"/>
        <v>0</v>
      </c>
      <c r="BF124" s="182">
        <f t="shared" si="35"/>
        <v>0</v>
      </c>
      <c r="BG124" s="182">
        <f t="shared" si="36"/>
        <v>0</v>
      </c>
      <c r="BH124" s="182">
        <f t="shared" si="37"/>
        <v>0</v>
      </c>
      <c r="BI124" s="182">
        <f t="shared" si="38"/>
        <v>0</v>
      </c>
      <c r="BJ124" s="20" t="s">
        <v>78</v>
      </c>
      <c r="BK124" s="182">
        <f t="shared" si="39"/>
        <v>0</v>
      </c>
      <c r="BL124" s="20" t="s">
        <v>137</v>
      </c>
      <c r="BM124" s="20" t="s">
        <v>257</v>
      </c>
    </row>
    <row r="125" spans="2:65" s="1" customFormat="1" ht="25.5" customHeight="1">
      <c r="B125" s="170"/>
      <c r="C125" s="171" t="s">
        <v>258</v>
      </c>
      <c r="D125" s="171" t="s">
        <v>132</v>
      </c>
      <c r="E125" s="172" t="s">
        <v>259</v>
      </c>
      <c r="F125" s="173" t="s">
        <v>260</v>
      </c>
      <c r="G125" s="174" t="s">
        <v>135</v>
      </c>
      <c r="H125" s="175">
        <v>24</v>
      </c>
      <c r="I125" s="176"/>
      <c r="J125" s="177">
        <f t="shared" si="30"/>
        <v>0</v>
      </c>
      <c r="K125" s="173" t="s">
        <v>136</v>
      </c>
      <c r="L125" s="37"/>
      <c r="M125" s="178" t="s">
        <v>5</v>
      </c>
      <c r="N125" s="179" t="s">
        <v>41</v>
      </c>
      <c r="O125" s="38"/>
      <c r="P125" s="180">
        <f t="shared" si="31"/>
        <v>0</v>
      </c>
      <c r="Q125" s="180">
        <v>8.3000000000000001E-4</v>
      </c>
      <c r="R125" s="180">
        <f t="shared" si="32"/>
        <v>1.992E-2</v>
      </c>
      <c r="S125" s="180">
        <v>0</v>
      </c>
      <c r="T125" s="181">
        <f t="shared" si="33"/>
        <v>0</v>
      </c>
      <c r="AR125" s="20" t="s">
        <v>261</v>
      </c>
      <c r="AT125" s="20" t="s">
        <v>132</v>
      </c>
      <c r="AU125" s="20" t="s">
        <v>80</v>
      </c>
      <c r="AY125" s="20" t="s">
        <v>129</v>
      </c>
      <c r="BE125" s="182">
        <f t="shared" si="34"/>
        <v>0</v>
      </c>
      <c r="BF125" s="182">
        <f t="shared" si="35"/>
        <v>0</v>
      </c>
      <c r="BG125" s="182">
        <f t="shared" si="36"/>
        <v>0</v>
      </c>
      <c r="BH125" s="182">
        <f t="shared" si="37"/>
        <v>0</v>
      </c>
      <c r="BI125" s="182">
        <f t="shared" si="38"/>
        <v>0</v>
      </c>
      <c r="BJ125" s="20" t="s">
        <v>78</v>
      </c>
      <c r="BK125" s="182">
        <f t="shared" si="39"/>
        <v>0</v>
      </c>
      <c r="BL125" s="20" t="s">
        <v>261</v>
      </c>
      <c r="BM125" s="20" t="s">
        <v>262</v>
      </c>
    </row>
    <row r="126" spans="2:65" s="1" customFormat="1" ht="38.25" customHeight="1">
      <c r="B126" s="170"/>
      <c r="C126" s="171" t="s">
        <v>263</v>
      </c>
      <c r="D126" s="171" t="s">
        <v>132</v>
      </c>
      <c r="E126" s="172" t="s">
        <v>264</v>
      </c>
      <c r="F126" s="173" t="s">
        <v>265</v>
      </c>
      <c r="G126" s="174" t="s">
        <v>177</v>
      </c>
      <c r="H126" s="175">
        <v>1</v>
      </c>
      <c r="I126" s="176"/>
      <c r="J126" s="177">
        <f t="shared" si="30"/>
        <v>0</v>
      </c>
      <c r="K126" s="173" t="s">
        <v>266</v>
      </c>
      <c r="L126" s="37"/>
      <c r="M126" s="178" t="s">
        <v>5</v>
      </c>
      <c r="N126" s="179" t="s">
        <v>41</v>
      </c>
      <c r="O126" s="38"/>
      <c r="P126" s="180">
        <f t="shared" si="31"/>
        <v>0</v>
      </c>
      <c r="Q126" s="180">
        <v>0</v>
      </c>
      <c r="R126" s="180">
        <f t="shared" si="32"/>
        <v>0</v>
      </c>
      <c r="S126" s="180">
        <v>0</v>
      </c>
      <c r="T126" s="181">
        <f t="shared" si="33"/>
        <v>0</v>
      </c>
      <c r="AR126" s="20" t="s">
        <v>137</v>
      </c>
      <c r="AT126" s="20" t="s">
        <v>132</v>
      </c>
      <c r="AU126" s="20" t="s">
        <v>80</v>
      </c>
      <c r="AY126" s="20" t="s">
        <v>129</v>
      </c>
      <c r="BE126" s="182">
        <f t="shared" si="34"/>
        <v>0</v>
      </c>
      <c r="BF126" s="182">
        <f t="shared" si="35"/>
        <v>0</v>
      </c>
      <c r="BG126" s="182">
        <f t="shared" si="36"/>
        <v>0</v>
      </c>
      <c r="BH126" s="182">
        <f t="shared" si="37"/>
        <v>0</v>
      </c>
      <c r="BI126" s="182">
        <f t="shared" si="38"/>
        <v>0</v>
      </c>
      <c r="BJ126" s="20" t="s">
        <v>78</v>
      </c>
      <c r="BK126" s="182">
        <f t="shared" si="39"/>
        <v>0</v>
      </c>
      <c r="BL126" s="20" t="s">
        <v>137</v>
      </c>
      <c r="BM126" s="20" t="s">
        <v>267</v>
      </c>
    </row>
    <row r="127" spans="2:65" s="1" customFormat="1" ht="24">
      <c r="B127" s="37"/>
      <c r="D127" s="193" t="s">
        <v>168</v>
      </c>
      <c r="F127" s="194" t="s">
        <v>268</v>
      </c>
      <c r="I127" s="145"/>
      <c r="L127" s="37"/>
      <c r="M127" s="195"/>
      <c r="N127" s="38"/>
      <c r="O127" s="38"/>
      <c r="P127" s="38"/>
      <c r="Q127" s="38"/>
      <c r="R127" s="38"/>
      <c r="S127" s="38"/>
      <c r="T127" s="66"/>
      <c r="AT127" s="20" t="s">
        <v>168</v>
      </c>
      <c r="AU127" s="20" t="s">
        <v>80</v>
      </c>
    </row>
    <row r="128" spans="2:65" s="1" customFormat="1" ht="16.5" customHeight="1">
      <c r="B128" s="170"/>
      <c r="C128" s="183" t="s">
        <v>142</v>
      </c>
      <c r="D128" s="183" t="s">
        <v>139</v>
      </c>
      <c r="E128" s="184" t="s">
        <v>269</v>
      </c>
      <c r="F128" s="185" t="s">
        <v>270</v>
      </c>
      <c r="G128" s="186" t="s">
        <v>177</v>
      </c>
      <c r="H128" s="187">
        <v>1</v>
      </c>
      <c r="I128" s="188"/>
      <c r="J128" s="189">
        <f>ROUND(I128*H128,2)</f>
        <v>0</v>
      </c>
      <c r="K128" s="185" t="s">
        <v>136</v>
      </c>
      <c r="L128" s="190"/>
      <c r="M128" s="191" t="s">
        <v>5</v>
      </c>
      <c r="N128" s="192" t="s">
        <v>41</v>
      </c>
      <c r="O128" s="38"/>
      <c r="P128" s="180">
        <f>O128*H128</f>
        <v>0</v>
      </c>
      <c r="Q128" s="180">
        <v>4.0000000000000002E-4</v>
      </c>
      <c r="R128" s="180">
        <f>Q128*H128</f>
        <v>4.0000000000000002E-4</v>
      </c>
      <c r="S128" s="180">
        <v>0</v>
      </c>
      <c r="T128" s="181">
        <f>S128*H128</f>
        <v>0</v>
      </c>
      <c r="AR128" s="20" t="s">
        <v>142</v>
      </c>
      <c r="AT128" s="20" t="s">
        <v>139</v>
      </c>
      <c r="AU128" s="20" t="s">
        <v>80</v>
      </c>
      <c r="AY128" s="20" t="s">
        <v>129</v>
      </c>
      <c r="BE128" s="182">
        <f>IF(N128="základní",J128,0)</f>
        <v>0</v>
      </c>
      <c r="BF128" s="182">
        <f>IF(N128="snížená",J128,0)</f>
        <v>0</v>
      </c>
      <c r="BG128" s="182">
        <f>IF(N128="zákl. přenesená",J128,0)</f>
        <v>0</v>
      </c>
      <c r="BH128" s="182">
        <f>IF(N128="sníž. přenesená",J128,0)</f>
        <v>0</v>
      </c>
      <c r="BI128" s="182">
        <f>IF(N128="nulová",J128,0)</f>
        <v>0</v>
      </c>
      <c r="BJ128" s="20" t="s">
        <v>78</v>
      </c>
      <c r="BK128" s="182">
        <f>ROUND(I128*H128,2)</f>
        <v>0</v>
      </c>
      <c r="BL128" s="20" t="s">
        <v>137</v>
      </c>
      <c r="BM128" s="20" t="s">
        <v>271</v>
      </c>
    </row>
    <row r="129" spans="2:65" s="1" customFormat="1" ht="24">
      <c r="B129" s="37"/>
      <c r="D129" s="193" t="s">
        <v>168</v>
      </c>
      <c r="F129" s="194" t="s">
        <v>268</v>
      </c>
      <c r="I129" s="145"/>
      <c r="L129" s="37"/>
      <c r="M129" s="195"/>
      <c r="N129" s="38"/>
      <c r="O129" s="38"/>
      <c r="P129" s="38"/>
      <c r="Q129" s="38"/>
      <c r="R129" s="38"/>
      <c r="S129" s="38"/>
      <c r="T129" s="66"/>
      <c r="AT129" s="20" t="s">
        <v>168</v>
      </c>
      <c r="AU129" s="20" t="s">
        <v>80</v>
      </c>
    </row>
    <row r="130" spans="2:65" s="1" customFormat="1" ht="16.5" customHeight="1">
      <c r="B130" s="170"/>
      <c r="C130" s="183" t="s">
        <v>272</v>
      </c>
      <c r="D130" s="183" t="s">
        <v>139</v>
      </c>
      <c r="E130" s="184" t="s">
        <v>273</v>
      </c>
      <c r="F130" s="185" t="s">
        <v>274</v>
      </c>
      <c r="G130" s="186" t="s">
        <v>177</v>
      </c>
      <c r="H130" s="187">
        <v>1</v>
      </c>
      <c r="I130" s="188"/>
      <c r="J130" s="189">
        <f>ROUND(I130*H130,2)</f>
        <v>0</v>
      </c>
      <c r="K130" s="185" t="s">
        <v>136</v>
      </c>
      <c r="L130" s="190"/>
      <c r="M130" s="191" t="s">
        <v>5</v>
      </c>
      <c r="N130" s="192" t="s">
        <v>41</v>
      </c>
      <c r="O130" s="38"/>
      <c r="P130" s="180">
        <f>O130*H130</f>
        <v>0</v>
      </c>
      <c r="Q130" s="180">
        <v>4.0000000000000002E-4</v>
      </c>
      <c r="R130" s="180">
        <f>Q130*H130</f>
        <v>4.0000000000000002E-4</v>
      </c>
      <c r="S130" s="180">
        <v>0</v>
      </c>
      <c r="T130" s="181">
        <f>S130*H130</f>
        <v>0</v>
      </c>
      <c r="AR130" s="20" t="s">
        <v>142</v>
      </c>
      <c r="AT130" s="20" t="s">
        <v>139</v>
      </c>
      <c r="AU130" s="20" t="s">
        <v>80</v>
      </c>
      <c r="AY130" s="20" t="s">
        <v>129</v>
      </c>
      <c r="BE130" s="182">
        <f>IF(N130="základní",J130,0)</f>
        <v>0</v>
      </c>
      <c r="BF130" s="182">
        <f>IF(N130="snížená",J130,0)</f>
        <v>0</v>
      </c>
      <c r="BG130" s="182">
        <f>IF(N130="zákl. přenesená",J130,0)</f>
        <v>0</v>
      </c>
      <c r="BH130" s="182">
        <f>IF(N130="sníž. přenesená",J130,0)</f>
        <v>0</v>
      </c>
      <c r="BI130" s="182">
        <f>IF(N130="nulová",J130,0)</f>
        <v>0</v>
      </c>
      <c r="BJ130" s="20" t="s">
        <v>78</v>
      </c>
      <c r="BK130" s="182">
        <f>ROUND(I130*H130,2)</f>
        <v>0</v>
      </c>
      <c r="BL130" s="20" t="s">
        <v>137</v>
      </c>
      <c r="BM130" s="20" t="s">
        <v>275</v>
      </c>
    </row>
    <row r="131" spans="2:65" s="1" customFormat="1" ht="16.5" customHeight="1">
      <c r="B131" s="170"/>
      <c r="C131" s="171" t="s">
        <v>276</v>
      </c>
      <c r="D131" s="171" t="s">
        <v>132</v>
      </c>
      <c r="E131" s="172" t="s">
        <v>277</v>
      </c>
      <c r="F131" s="173" t="s">
        <v>278</v>
      </c>
      <c r="G131" s="174" t="s">
        <v>177</v>
      </c>
      <c r="H131" s="175">
        <v>1</v>
      </c>
      <c r="I131" s="176"/>
      <c r="J131" s="177">
        <f>ROUND(I131*H131,2)</f>
        <v>0</v>
      </c>
      <c r="K131" s="173" t="s">
        <v>136</v>
      </c>
      <c r="L131" s="37"/>
      <c r="M131" s="178" t="s">
        <v>5</v>
      </c>
      <c r="N131" s="179" t="s">
        <v>41</v>
      </c>
      <c r="O131" s="38"/>
      <c r="P131" s="180">
        <f>O131*H131</f>
        <v>0</v>
      </c>
      <c r="Q131" s="180">
        <v>0</v>
      </c>
      <c r="R131" s="180">
        <f>Q131*H131</f>
        <v>0</v>
      </c>
      <c r="S131" s="180">
        <v>0</v>
      </c>
      <c r="T131" s="181">
        <f>S131*H131</f>
        <v>0</v>
      </c>
      <c r="AR131" s="20" t="s">
        <v>137</v>
      </c>
      <c r="AT131" s="20" t="s">
        <v>132</v>
      </c>
      <c r="AU131" s="20" t="s">
        <v>80</v>
      </c>
      <c r="AY131" s="20" t="s">
        <v>129</v>
      </c>
      <c r="BE131" s="182">
        <f>IF(N131="základní",J131,0)</f>
        <v>0</v>
      </c>
      <c r="BF131" s="182">
        <f>IF(N131="snížená",J131,0)</f>
        <v>0</v>
      </c>
      <c r="BG131" s="182">
        <f>IF(N131="zákl. přenesená",J131,0)</f>
        <v>0</v>
      </c>
      <c r="BH131" s="182">
        <f>IF(N131="sníž. přenesená",J131,0)</f>
        <v>0</v>
      </c>
      <c r="BI131" s="182">
        <f>IF(N131="nulová",J131,0)</f>
        <v>0</v>
      </c>
      <c r="BJ131" s="20" t="s">
        <v>78</v>
      </c>
      <c r="BK131" s="182">
        <f>ROUND(I131*H131,2)</f>
        <v>0</v>
      </c>
      <c r="BL131" s="20" t="s">
        <v>137</v>
      </c>
      <c r="BM131" s="20" t="s">
        <v>279</v>
      </c>
    </row>
    <row r="132" spans="2:65" s="1" customFormat="1" ht="24">
      <c r="B132" s="37"/>
      <c r="D132" s="193" t="s">
        <v>168</v>
      </c>
      <c r="F132" s="194" t="s">
        <v>268</v>
      </c>
      <c r="I132" s="145"/>
      <c r="L132" s="37"/>
      <c r="M132" s="195"/>
      <c r="N132" s="38"/>
      <c r="O132" s="38"/>
      <c r="P132" s="38"/>
      <c r="Q132" s="38"/>
      <c r="R132" s="38"/>
      <c r="S132" s="38"/>
      <c r="T132" s="66"/>
      <c r="AT132" s="20" t="s">
        <v>168</v>
      </c>
      <c r="AU132" s="20" t="s">
        <v>80</v>
      </c>
    </row>
    <row r="133" spans="2:65" s="1" customFormat="1" ht="16.5" customHeight="1">
      <c r="B133" s="170"/>
      <c r="C133" s="183" t="s">
        <v>280</v>
      </c>
      <c r="D133" s="183" t="s">
        <v>139</v>
      </c>
      <c r="E133" s="184" t="s">
        <v>281</v>
      </c>
      <c r="F133" s="185" t="s">
        <v>282</v>
      </c>
      <c r="G133" s="186" t="s">
        <v>177</v>
      </c>
      <c r="H133" s="187">
        <v>1</v>
      </c>
      <c r="I133" s="188"/>
      <c r="J133" s="189">
        <f>ROUND(I133*H133,2)</f>
        <v>0</v>
      </c>
      <c r="K133" s="185" t="s">
        <v>266</v>
      </c>
      <c r="L133" s="190"/>
      <c r="M133" s="191" t="s">
        <v>5</v>
      </c>
      <c r="N133" s="192" t="s">
        <v>41</v>
      </c>
      <c r="O133" s="38"/>
      <c r="P133" s="180">
        <f>O133*H133</f>
        <v>0</v>
      </c>
      <c r="Q133" s="180">
        <v>0</v>
      </c>
      <c r="R133" s="180">
        <f>Q133*H133</f>
        <v>0</v>
      </c>
      <c r="S133" s="180">
        <v>0</v>
      </c>
      <c r="T133" s="181">
        <f>S133*H133</f>
        <v>0</v>
      </c>
      <c r="AR133" s="20" t="s">
        <v>142</v>
      </c>
      <c r="AT133" s="20" t="s">
        <v>139</v>
      </c>
      <c r="AU133" s="20" t="s">
        <v>80</v>
      </c>
      <c r="AY133" s="20" t="s">
        <v>129</v>
      </c>
      <c r="BE133" s="182">
        <f>IF(N133="základní",J133,0)</f>
        <v>0</v>
      </c>
      <c r="BF133" s="182">
        <f>IF(N133="snížená",J133,0)</f>
        <v>0</v>
      </c>
      <c r="BG133" s="182">
        <f>IF(N133="zákl. přenesená",J133,0)</f>
        <v>0</v>
      </c>
      <c r="BH133" s="182">
        <f>IF(N133="sníž. přenesená",J133,0)</f>
        <v>0</v>
      </c>
      <c r="BI133" s="182">
        <f>IF(N133="nulová",J133,0)</f>
        <v>0</v>
      </c>
      <c r="BJ133" s="20" t="s">
        <v>78</v>
      </c>
      <c r="BK133" s="182">
        <f>ROUND(I133*H133,2)</f>
        <v>0</v>
      </c>
      <c r="BL133" s="20" t="s">
        <v>137</v>
      </c>
      <c r="BM133" s="20" t="s">
        <v>283</v>
      </c>
    </row>
    <row r="134" spans="2:65" s="1" customFormat="1" ht="24">
      <c r="B134" s="37"/>
      <c r="D134" s="193" t="s">
        <v>168</v>
      </c>
      <c r="F134" s="194" t="s">
        <v>268</v>
      </c>
      <c r="I134" s="145"/>
      <c r="L134" s="37"/>
      <c r="M134" s="195"/>
      <c r="N134" s="38"/>
      <c r="O134" s="38"/>
      <c r="P134" s="38"/>
      <c r="Q134" s="38"/>
      <c r="R134" s="38"/>
      <c r="S134" s="38"/>
      <c r="T134" s="66"/>
      <c r="AT134" s="20" t="s">
        <v>168</v>
      </c>
      <c r="AU134" s="20" t="s">
        <v>80</v>
      </c>
    </row>
    <row r="135" spans="2:65" s="1" customFormat="1" ht="16.5" customHeight="1">
      <c r="B135" s="170"/>
      <c r="C135" s="171" t="s">
        <v>284</v>
      </c>
      <c r="D135" s="171" t="s">
        <v>132</v>
      </c>
      <c r="E135" s="172" t="s">
        <v>285</v>
      </c>
      <c r="F135" s="173" t="s">
        <v>286</v>
      </c>
      <c r="G135" s="174" t="s">
        <v>177</v>
      </c>
      <c r="H135" s="175">
        <v>4</v>
      </c>
      <c r="I135" s="176"/>
      <c r="J135" s="177">
        <f>ROUND(I135*H135,2)</f>
        <v>0</v>
      </c>
      <c r="K135" s="173" t="s">
        <v>136</v>
      </c>
      <c r="L135" s="37"/>
      <c r="M135" s="178" t="s">
        <v>5</v>
      </c>
      <c r="N135" s="179" t="s">
        <v>41</v>
      </c>
      <c r="O135" s="38"/>
      <c r="P135" s="180">
        <f>O135*H135</f>
        <v>0</v>
      </c>
      <c r="Q135" s="180">
        <v>0</v>
      </c>
      <c r="R135" s="180">
        <f>Q135*H135</f>
        <v>0</v>
      </c>
      <c r="S135" s="180">
        <v>0</v>
      </c>
      <c r="T135" s="181">
        <f>S135*H135</f>
        <v>0</v>
      </c>
      <c r="AR135" s="20" t="s">
        <v>137</v>
      </c>
      <c r="AT135" s="20" t="s">
        <v>132</v>
      </c>
      <c r="AU135" s="20" t="s">
        <v>80</v>
      </c>
      <c r="AY135" s="20" t="s">
        <v>129</v>
      </c>
      <c r="BE135" s="182">
        <f>IF(N135="základní",J135,0)</f>
        <v>0</v>
      </c>
      <c r="BF135" s="182">
        <f>IF(N135="snížená",J135,0)</f>
        <v>0</v>
      </c>
      <c r="BG135" s="182">
        <f>IF(N135="zákl. přenesená",J135,0)</f>
        <v>0</v>
      </c>
      <c r="BH135" s="182">
        <f>IF(N135="sníž. přenesená",J135,0)</f>
        <v>0</v>
      </c>
      <c r="BI135" s="182">
        <f>IF(N135="nulová",J135,0)</f>
        <v>0</v>
      </c>
      <c r="BJ135" s="20" t="s">
        <v>78</v>
      </c>
      <c r="BK135" s="182">
        <f>ROUND(I135*H135,2)</f>
        <v>0</v>
      </c>
      <c r="BL135" s="20" t="s">
        <v>137</v>
      </c>
      <c r="BM135" s="20" t="s">
        <v>287</v>
      </c>
    </row>
    <row r="136" spans="2:65" s="1" customFormat="1" ht="24">
      <c r="B136" s="37"/>
      <c r="D136" s="193" t="s">
        <v>168</v>
      </c>
      <c r="F136" s="194" t="s">
        <v>268</v>
      </c>
      <c r="I136" s="145"/>
      <c r="L136" s="37"/>
      <c r="M136" s="195"/>
      <c r="N136" s="38"/>
      <c r="O136" s="38"/>
      <c r="P136" s="38"/>
      <c r="Q136" s="38"/>
      <c r="R136" s="38"/>
      <c r="S136" s="38"/>
      <c r="T136" s="66"/>
      <c r="AT136" s="20" t="s">
        <v>168</v>
      </c>
      <c r="AU136" s="20" t="s">
        <v>80</v>
      </c>
    </row>
    <row r="137" spans="2:65" s="1" customFormat="1" ht="76.5" customHeight="1">
      <c r="B137" s="170"/>
      <c r="C137" s="183" t="s">
        <v>288</v>
      </c>
      <c r="D137" s="183" t="s">
        <v>139</v>
      </c>
      <c r="E137" s="184" t="s">
        <v>289</v>
      </c>
      <c r="F137" s="185" t="s">
        <v>290</v>
      </c>
      <c r="G137" s="186" t="s">
        <v>177</v>
      </c>
      <c r="H137" s="187">
        <v>4</v>
      </c>
      <c r="I137" s="188"/>
      <c r="J137" s="189">
        <f>ROUND(I137*H137,2)</f>
        <v>0</v>
      </c>
      <c r="K137" s="185" t="s">
        <v>266</v>
      </c>
      <c r="L137" s="190"/>
      <c r="M137" s="191" t="s">
        <v>5</v>
      </c>
      <c r="N137" s="192" t="s">
        <v>41</v>
      </c>
      <c r="O137" s="38"/>
      <c r="P137" s="180">
        <f>O137*H137</f>
        <v>0</v>
      </c>
      <c r="Q137" s="180">
        <v>0</v>
      </c>
      <c r="R137" s="180">
        <f>Q137*H137</f>
        <v>0</v>
      </c>
      <c r="S137" s="180">
        <v>0</v>
      </c>
      <c r="T137" s="181">
        <f>S137*H137</f>
        <v>0</v>
      </c>
      <c r="AR137" s="20" t="s">
        <v>142</v>
      </c>
      <c r="AT137" s="20" t="s">
        <v>139</v>
      </c>
      <c r="AU137" s="20" t="s">
        <v>80</v>
      </c>
      <c r="AY137" s="20" t="s">
        <v>129</v>
      </c>
      <c r="BE137" s="182">
        <f>IF(N137="základní",J137,0)</f>
        <v>0</v>
      </c>
      <c r="BF137" s="182">
        <f>IF(N137="snížená",J137,0)</f>
        <v>0</v>
      </c>
      <c r="BG137" s="182">
        <f>IF(N137="zákl. přenesená",J137,0)</f>
        <v>0</v>
      </c>
      <c r="BH137" s="182">
        <f>IF(N137="sníž. přenesená",J137,0)</f>
        <v>0</v>
      </c>
      <c r="BI137" s="182">
        <f>IF(N137="nulová",J137,0)</f>
        <v>0</v>
      </c>
      <c r="BJ137" s="20" t="s">
        <v>78</v>
      </c>
      <c r="BK137" s="182">
        <f>ROUND(I137*H137,2)</f>
        <v>0</v>
      </c>
      <c r="BL137" s="20" t="s">
        <v>137</v>
      </c>
      <c r="BM137" s="20" t="s">
        <v>291</v>
      </c>
    </row>
    <row r="138" spans="2:65" s="1" customFormat="1" ht="24">
      <c r="B138" s="37"/>
      <c r="D138" s="193" t="s">
        <v>168</v>
      </c>
      <c r="F138" s="194" t="s">
        <v>268</v>
      </c>
      <c r="I138" s="145"/>
      <c r="L138" s="37"/>
      <c r="M138" s="195"/>
      <c r="N138" s="38"/>
      <c r="O138" s="38"/>
      <c r="P138" s="38"/>
      <c r="Q138" s="38"/>
      <c r="R138" s="38"/>
      <c r="S138" s="38"/>
      <c r="T138" s="66"/>
      <c r="AT138" s="20" t="s">
        <v>168</v>
      </c>
      <c r="AU138" s="20" t="s">
        <v>80</v>
      </c>
    </row>
    <row r="139" spans="2:65" s="1" customFormat="1" ht="16.5" customHeight="1">
      <c r="B139" s="170"/>
      <c r="C139" s="171" t="s">
        <v>292</v>
      </c>
      <c r="D139" s="171" t="s">
        <v>132</v>
      </c>
      <c r="E139" s="172" t="s">
        <v>293</v>
      </c>
      <c r="F139" s="173" t="s">
        <v>294</v>
      </c>
      <c r="G139" s="174" t="s">
        <v>177</v>
      </c>
      <c r="H139" s="175">
        <v>8</v>
      </c>
      <c r="I139" s="176"/>
      <c r="J139" s="177">
        <f>ROUND(I139*H139,2)</f>
        <v>0</v>
      </c>
      <c r="K139" s="173" t="s">
        <v>136</v>
      </c>
      <c r="L139" s="37"/>
      <c r="M139" s="178" t="s">
        <v>5</v>
      </c>
      <c r="N139" s="179" t="s">
        <v>41</v>
      </c>
      <c r="O139" s="38"/>
      <c r="P139" s="180">
        <f>O139*H139</f>
        <v>0</v>
      </c>
      <c r="Q139" s="180">
        <v>0</v>
      </c>
      <c r="R139" s="180">
        <f>Q139*H139</f>
        <v>0</v>
      </c>
      <c r="S139" s="180">
        <v>0</v>
      </c>
      <c r="T139" s="181">
        <f>S139*H139</f>
        <v>0</v>
      </c>
      <c r="AR139" s="20" t="s">
        <v>137</v>
      </c>
      <c r="AT139" s="20" t="s">
        <v>132</v>
      </c>
      <c r="AU139" s="20" t="s">
        <v>80</v>
      </c>
      <c r="AY139" s="20" t="s">
        <v>129</v>
      </c>
      <c r="BE139" s="182">
        <f>IF(N139="základní",J139,0)</f>
        <v>0</v>
      </c>
      <c r="BF139" s="182">
        <f>IF(N139="snížená",J139,0)</f>
        <v>0</v>
      </c>
      <c r="BG139" s="182">
        <f>IF(N139="zákl. přenesená",J139,0)</f>
        <v>0</v>
      </c>
      <c r="BH139" s="182">
        <f>IF(N139="sníž. přenesená",J139,0)</f>
        <v>0</v>
      </c>
      <c r="BI139" s="182">
        <f>IF(N139="nulová",J139,0)</f>
        <v>0</v>
      </c>
      <c r="BJ139" s="20" t="s">
        <v>78</v>
      </c>
      <c r="BK139" s="182">
        <f>ROUND(I139*H139,2)</f>
        <v>0</v>
      </c>
      <c r="BL139" s="20" t="s">
        <v>137</v>
      </c>
      <c r="BM139" s="20" t="s">
        <v>295</v>
      </c>
    </row>
    <row r="140" spans="2:65" s="1" customFormat="1" ht="24">
      <c r="B140" s="37"/>
      <c r="D140" s="193" t="s">
        <v>168</v>
      </c>
      <c r="F140" s="194" t="s">
        <v>268</v>
      </c>
      <c r="I140" s="145"/>
      <c r="L140" s="37"/>
      <c r="M140" s="195"/>
      <c r="N140" s="38"/>
      <c r="O140" s="38"/>
      <c r="P140" s="38"/>
      <c r="Q140" s="38"/>
      <c r="R140" s="38"/>
      <c r="S140" s="38"/>
      <c r="T140" s="66"/>
      <c r="AT140" s="20" t="s">
        <v>168</v>
      </c>
      <c r="AU140" s="20" t="s">
        <v>80</v>
      </c>
    </row>
    <row r="141" spans="2:65" s="1" customFormat="1" ht="25.5" customHeight="1">
      <c r="B141" s="170"/>
      <c r="C141" s="183" t="s">
        <v>296</v>
      </c>
      <c r="D141" s="183" t="s">
        <v>139</v>
      </c>
      <c r="E141" s="184" t="s">
        <v>297</v>
      </c>
      <c r="F141" s="185" t="s">
        <v>298</v>
      </c>
      <c r="G141" s="186" t="s">
        <v>177</v>
      </c>
      <c r="H141" s="187">
        <v>8</v>
      </c>
      <c r="I141" s="188"/>
      <c r="J141" s="189">
        <f>ROUND(I141*H141,2)</f>
        <v>0</v>
      </c>
      <c r="K141" s="185" t="s">
        <v>266</v>
      </c>
      <c r="L141" s="190"/>
      <c r="M141" s="191" t="s">
        <v>5</v>
      </c>
      <c r="N141" s="192" t="s">
        <v>41</v>
      </c>
      <c r="O141" s="38"/>
      <c r="P141" s="180">
        <f>O141*H141</f>
        <v>0</v>
      </c>
      <c r="Q141" s="180">
        <v>0</v>
      </c>
      <c r="R141" s="180">
        <f>Q141*H141</f>
        <v>0</v>
      </c>
      <c r="S141" s="180">
        <v>0</v>
      </c>
      <c r="T141" s="181">
        <f>S141*H141</f>
        <v>0</v>
      </c>
      <c r="AR141" s="20" t="s">
        <v>142</v>
      </c>
      <c r="AT141" s="20" t="s">
        <v>139</v>
      </c>
      <c r="AU141" s="20" t="s">
        <v>80</v>
      </c>
      <c r="AY141" s="20" t="s">
        <v>129</v>
      </c>
      <c r="BE141" s="182">
        <f>IF(N141="základní",J141,0)</f>
        <v>0</v>
      </c>
      <c r="BF141" s="182">
        <f>IF(N141="snížená",J141,0)</f>
        <v>0</v>
      </c>
      <c r="BG141" s="182">
        <f>IF(N141="zákl. přenesená",J141,0)</f>
        <v>0</v>
      </c>
      <c r="BH141" s="182">
        <f>IF(N141="sníž. přenesená",J141,0)</f>
        <v>0</v>
      </c>
      <c r="BI141" s="182">
        <f>IF(N141="nulová",J141,0)</f>
        <v>0</v>
      </c>
      <c r="BJ141" s="20" t="s">
        <v>78</v>
      </c>
      <c r="BK141" s="182">
        <f>ROUND(I141*H141,2)</f>
        <v>0</v>
      </c>
      <c r="BL141" s="20" t="s">
        <v>137</v>
      </c>
      <c r="BM141" s="20" t="s">
        <v>299</v>
      </c>
    </row>
    <row r="142" spans="2:65" s="1" customFormat="1" ht="24">
      <c r="B142" s="37"/>
      <c r="D142" s="193" t="s">
        <v>168</v>
      </c>
      <c r="F142" s="194" t="s">
        <v>268</v>
      </c>
      <c r="I142" s="145"/>
      <c r="L142" s="37"/>
      <c r="M142" s="195"/>
      <c r="N142" s="38"/>
      <c r="O142" s="38"/>
      <c r="P142" s="38"/>
      <c r="Q142" s="38"/>
      <c r="R142" s="38"/>
      <c r="S142" s="38"/>
      <c r="T142" s="66"/>
      <c r="AT142" s="20" t="s">
        <v>168</v>
      </c>
      <c r="AU142" s="20" t="s">
        <v>80</v>
      </c>
    </row>
    <row r="143" spans="2:65" s="1" customFormat="1" ht="16.5" customHeight="1">
      <c r="B143" s="170"/>
      <c r="C143" s="171" t="s">
        <v>300</v>
      </c>
      <c r="D143" s="171" t="s">
        <v>132</v>
      </c>
      <c r="E143" s="172" t="s">
        <v>301</v>
      </c>
      <c r="F143" s="173" t="s">
        <v>302</v>
      </c>
      <c r="G143" s="174" t="s">
        <v>177</v>
      </c>
      <c r="H143" s="175">
        <v>4</v>
      </c>
      <c r="I143" s="176"/>
      <c r="J143" s="177">
        <f>ROUND(I143*H143,2)</f>
        <v>0</v>
      </c>
      <c r="K143" s="173" t="s">
        <v>266</v>
      </c>
      <c r="L143" s="37"/>
      <c r="M143" s="178" t="s">
        <v>5</v>
      </c>
      <c r="N143" s="179" t="s">
        <v>41</v>
      </c>
      <c r="O143" s="38"/>
      <c r="P143" s="180">
        <f>O143*H143</f>
        <v>0</v>
      </c>
      <c r="Q143" s="180">
        <v>0</v>
      </c>
      <c r="R143" s="180">
        <f>Q143*H143</f>
        <v>0</v>
      </c>
      <c r="S143" s="180">
        <v>0</v>
      </c>
      <c r="T143" s="181">
        <f>S143*H143</f>
        <v>0</v>
      </c>
      <c r="AR143" s="20" t="s">
        <v>303</v>
      </c>
      <c r="AT143" s="20" t="s">
        <v>132</v>
      </c>
      <c r="AU143" s="20" t="s">
        <v>80</v>
      </c>
      <c r="AY143" s="20" t="s">
        <v>129</v>
      </c>
      <c r="BE143" s="182">
        <f>IF(N143="základní",J143,0)</f>
        <v>0</v>
      </c>
      <c r="BF143" s="182">
        <f>IF(N143="snížená",J143,0)</f>
        <v>0</v>
      </c>
      <c r="BG143" s="182">
        <f>IF(N143="zákl. přenesená",J143,0)</f>
        <v>0</v>
      </c>
      <c r="BH143" s="182">
        <f>IF(N143="sníž. přenesená",J143,0)</f>
        <v>0</v>
      </c>
      <c r="BI143" s="182">
        <f>IF(N143="nulová",J143,0)</f>
        <v>0</v>
      </c>
      <c r="BJ143" s="20" t="s">
        <v>78</v>
      </c>
      <c r="BK143" s="182">
        <f>ROUND(I143*H143,2)</f>
        <v>0</v>
      </c>
      <c r="BL143" s="20" t="s">
        <v>303</v>
      </c>
      <c r="BM143" s="20" t="s">
        <v>304</v>
      </c>
    </row>
    <row r="144" spans="2:65" s="1" customFormat="1" ht="24">
      <c r="B144" s="37"/>
      <c r="D144" s="193" t="s">
        <v>168</v>
      </c>
      <c r="F144" s="194" t="s">
        <v>268</v>
      </c>
      <c r="I144" s="145"/>
      <c r="L144" s="37"/>
      <c r="M144" s="195"/>
      <c r="N144" s="38"/>
      <c r="O144" s="38"/>
      <c r="P144" s="38"/>
      <c r="Q144" s="38"/>
      <c r="R144" s="38"/>
      <c r="S144" s="38"/>
      <c r="T144" s="66"/>
      <c r="AT144" s="20" t="s">
        <v>168</v>
      </c>
      <c r="AU144" s="20" t="s">
        <v>80</v>
      </c>
    </row>
    <row r="145" spans="2:65" s="1" customFormat="1" ht="38.25" customHeight="1">
      <c r="B145" s="170"/>
      <c r="C145" s="183" t="s">
        <v>305</v>
      </c>
      <c r="D145" s="183" t="s">
        <v>139</v>
      </c>
      <c r="E145" s="184" t="s">
        <v>306</v>
      </c>
      <c r="F145" s="185" t="s">
        <v>307</v>
      </c>
      <c r="G145" s="186" t="s">
        <v>177</v>
      </c>
      <c r="H145" s="187">
        <v>4</v>
      </c>
      <c r="I145" s="188"/>
      <c r="J145" s="189">
        <f>ROUND(I145*H145,2)</f>
        <v>0</v>
      </c>
      <c r="K145" s="185" t="s">
        <v>266</v>
      </c>
      <c r="L145" s="190"/>
      <c r="M145" s="191" t="s">
        <v>5</v>
      </c>
      <c r="N145" s="192" t="s">
        <v>41</v>
      </c>
      <c r="O145" s="38"/>
      <c r="P145" s="180">
        <f>O145*H145</f>
        <v>0</v>
      </c>
      <c r="Q145" s="180">
        <v>0</v>
      </c>
      <c r="R145" s="180">
        <f>Q145*H145</f>
        <v>0</v>
      </c>
      <c r="S145" s="180">
        <v>0</v>
      </c>
      <c r="T145" s="181">
        <f>S145*H145</f>
        <v>0</v>
      </c>
      <c r="AR145" s="20" t="s">
        <v>303</v>
      </c>
      <c r="AT145" s="20" t="s">
        <v>139</v>
      </c>
      <c r="AU145" s="20" t="s">
        <v>80</v>
      </c>
      <c r="AY145" s="20" t="s">
        <v>129</v>
      </c>
      <c r="BE145" s="182">
        <f>IF(N145="základní",J145,0)</f>
        <v>0</v>
      </c>
      <c r="BF145" s="182">
        <f>IF(N145="snížená",J145,0)</f>
        <v>0</v>
      </c>
      <c r="BG145" s="182">
        <f>IF(N145="zákl. přenesená",J145,0)</f>
        <v>0</v>
      </c>
      <c r="BH145" s="182">
        <f>IF(N145="sníž. přenesená",J145,0)</f>
        <v>0</v>
      </c>
      <c r="BI145" s="182">
        <f>IF(N145="nulová",J145,0)</f>
        <v>0</v>
      </c>
      <c r="BJ145" s="20" t="s">
        <v>78</v>
      </c>
      <c r="BK145" s="182">
        <f>ROUND(I145*H145,2)</f>
        <v>0</v>
      </c>
      <c r="BL145" s="20" t="s">
        <v>303</v>
      </c>
      <c r="BM145" s="20" t="s">
        <v>308</v>
      </c>
    </row>
    <row r="146" spans="2:65" s="1" customFormat="1" ht="24">
      <c r="B146" s="37"/>
      <c r="D146" s="193" t="s">
        <v>168</v>
      </c>
      <c r="F146" s="194" t="s">
        <v>268</v>
      </c>
      <c r="I146" s="145"/>
      <c r="L146" s="37"/>
      <c r="M146" s="195"/>
      <c r="N146" s="38"/>
      <c r="O146" s="38"/>
      <c r="P146" s="38"/>
      <c r="Q146" s="38"/>
      <c r="R146" s="38"/>
      <c r="S146" s="38"/>
      <c r="T146" s="66"/>
      <c r="AT146" s="20" t="s">
        <v>168</v>
      </c>
      <c r="AU146" s="20" t="s">
        <v>80</v>
      </c>
    </row>
    <row r="147" spans="2:65" s="1" customFormat="1" ht="38.25" customHeight="1">
      <c r="B147" s="170"/>
      <c r="C147" s="171" t="s">
        <v>309</v>
      </c>
      <c r="D147" s="171" t="s">
        <v>132</v>
      </c>
      <c r="E147" s="172" t="s">
        <v>310</v>
      </c>
      <c r="F147" s="173" t="s">
        <v>311</v>
      </c>
      <c r="G147" s="174" t="s">
        <v>177</v>
      </c>
      <c r="H147" s="175">
        <v>1</v>
      </c>
      <c r="I147" s="176"/>
      <c r="J147" s="177">
        <f>ROUND(I147*H147,2)</f>
        <v>0</v>
      </c>
      <c r="K147" s="173" t="s">
        <v>136</v>
      </c>
      <c r="L147" s="37"/>
      <c r="M147" s="178" t="s">
        <v>5</v>
      </c>
      <c r="N147" s="179" t="s">
        <v>41</v>
      </c>
      <c r="O147" s="38"/>
      <c r="P147" s="180">
        <f>O147*H147</f>
        <v>0</v>
      </c>
      <c r="Q147" s="180">
        <v>0</v>
      </c>
      <c r="R147" s="180">
        <f>Q147*H147</f>
        <v>0</v>
      </c>
      <c r="S147" s="180">
        <v>0</v>
      </c>
      <c r="T147" s="181">
        <f>S147*H147</f>
        <v>0</v>
      </c>
      <c r="AR147" s="20" t="s">
        <v>137</v>
      </c>
      <c r="AT147" s="20" t="s">
        <v>132</v>
      </c>
      <c r="AU147" s="20" t="s">
        <v>80</v>
      </c>
      <c r="AY147" s="20" t="s">
        <v>129</v>
      </c>
      <c r="BE147" s="182">
        <f>IF(N147="základní",J147,0)</f>
        <v>0</v>
      </c>
      <c r="BF147" s="182">
        <f>IF(N147="snížená",J147,0)</f>
        <v>0</v>
      </c>
      <c r="BG147" s="182">
        <f>IF(N147="zákl. přenesená",J147,0)</f>
        <v>0</v>
      </c>
      <c r="BH147" s="182">
        <f>IF(N147="sníž. přenesená",J147,0)</f>
        <v>0</v>
      </c>
      <c r="BI147" s="182">
        <f>IF(N147="nulová",J147,0)</f>
        <v>0</v>
      </c>
      <c r="BJ147" s="20" t="s">
        <v>78</v>
      </c>
      <c r="BK147" s="182">
        <f>ROUND(I147*H147,2)</f>
        <v>0</v>
      </c>
      <c r="BL147" s="20" t="s">
        <v>137</v>
      </c>
      <c r="BM147" s="20" t="s">
        <v>312</v>
      </c>
    </row>
    <row r="148" spans="2:65" s="1" customFormat="1" ht="24">
      <c r="B148" s="37"/>
      <c r="D148" s="193" t="s">
        <v>168</v>
      </c>
      <c r="F148" s="194" t="s">
        <v>268</v>
      </c>
      <c r="I148" s="145"/>
      <c r="L148" s="37"/>
      <c r="M148" s="195"/>
      <c r="N148" s="38"/>
      <c r="O148" s="38"/>
      <c r="P148" s="38"/>
      <c r="Q148" s="38"/>
      <c r="R148" s="38"/>
      <c r="S148" s="38"/>
      <c r="T148" s="66"/>
      <c r="AT148" s="20" t="s">
        <v>168</v>
      </c>
      <c r="AU148" s="20" t="s">
        <v>80</v>
      </c>
    </row>
    <row r="149" spans="2:65" s="1" customFormat="1" ht="25.5" customHeight="1">
      <c r="B149" s="170"/>
      <c r="C149" s="183" t="s">
        <v>313</v>
      </c>
      <c r="D149" s="183" t="s">
        <v>139</v>
      </c>
      <c r="E149" s="184" t="s">
        <v>314</v>
      </c>
      <c r="F149" s="185" t="s">
        <v>315</v>
      </c>
      <c r="G149" s="186" t="s">
        <v>177</v>
      </c>
      <c r="H149" s="187">
        <v>1</v>
      </c>
      <c r="I149" s="188"/>
      <c r="J149" s="189">
        <f>ROUND(I149*H149,2)</f>
        <v>0</v>
      </c>
      <c r="K149" s="185" t="s">
        <v>266</v>
      </c>
      <c r="L149" s="190"/>
      <c r="M149" s="191" t="s">
        <v>5</v>
      </c>
      <c r="N149" s="192" t="s">
        <v>41</v>
      </c>
      <c r="O149" s="38"/>
      <c r="P149" s="180">
        <f>O149*H149</f>
        <v>0</v>
      </c>
      <c r="Q149" s="180">
        <v>0</v>
      </c>
      <c r="R149" s="180">
        <f>Q149*H149</f>
        <v>0</v>
      </c>
      <c r="S149" s="180">
        <v>0</v>
      </c>
      <c r="T149" s="181">
        <f>S149*H149</f>
        <v>0</v>
      </c>
      <c r="AR149" s="20" t="s">
        <v>142</v>
      </c>
      <c r="AT149" s="20" t="s">
        <v>139</v>
      </c>
      <c r="AU149" s="20" t="s">
        <v>80</v>
      </c>
      <c r="AY149" s="20" t="s">
        <v>129</v>
      </c>
      <c r="BE149" s="182">
        <f>IF(N149="základní",J149,0)</f>
        <v>0</v>
      </c>
      <c r="BF149" s="182">
        <f>IF(N149="snížená",J149,0)</f>
        <v>0</v>
      </c>
      <c r="BG149" s="182">
        <f>IF(N149="zákl. přenesená",J149,0)</f>
        <v>0</v>
      </c>
      <c r="BH149" s="182">
        <f>IF(N149="sníž. přenesená",J149,0)</f>
        <v>0</v>
      </c>
      <c r="BI149" s="182">
        <f>IF(N149="nulová",J149,0)</f>
        <v>0</v>
      </c>
      <c r="BJ149" s="20" t="s">
        <v>78</v>
      </c>
      <c r="BK149" s="182">
        <f>ROUND(I149*H149,2)</f>
        <v>0</v>
      </c>
      <c r="BL149" s="20" t="s">
        <v>137</v>
      </c>
      <c r="BM149" s="20" t="s">
        <v>316</v>
      </c>
    </row>
    <row r="150" spans="2:65" s="1" customFormat="1" ht="24">
      <c r="B150" s="37"/>
      <c r="D150" s="193" t="s">
        <v>168</v>
      </c>
      <c r="F150" s="194" t="s">
        <v>268</v>
      </c>
      <c r="I150" s="145"/>
      <c r="L150" s="37"/>
      <c r="M150" s="195"/>
      <c r="N150" s="38"/>
      <c r="O150" s="38"/>
      <c r="P150" s="38"/>
      <c r="Q150" s="38"/>
      <c r="R150" s="38"/>
      <c r="S150" s="38"/>
      <c r="T150" s="66"/>
      <c r="AT150" s="20" t="s">
        <v>168</v>
      </c>
      <c r="AU150" s="20" t="s">
        <v>80</v>
      </c>
    </row>
    <row r="151" spans="2:65" s="1" customFormat="1" ht="25.5" customHeight="1">
      <c r="B151" s="170"/>
      <c r="C151" s="171" t="s">
        <v>317</v>
      </c>
      <c r="D151" s="171" t="s">
        <v>132</v>
      </c>
      <c r="E151" s="172" t="s">
        <v>318</v>
      </c>
      <c r="F151" s="173" t="s">
        <v>319</v>
      </c>
      <c r="G151" s="174" t="s">
        <v>177</v>
      </c>
      <c r="H151" s="175">
        <v>1</v>
      </c>
      <c r="I151" s="176"/>
      <c r="J151" s="177">
        <f>ROUND(I151*H151,2)</f>
        <v>0</v>
      </c>
      <c r="K151" s="173" t="s">
        <v>266</v>
      </c>
      <c r="L151" s="37"/>
      <c r="M151" s="178" t="s">
        <v>5</v>
      </c>
      <c r="N151" s="179" t="s">
        <v>41</v>
      </c>
      <c r="O151" s="38"/>
      <c r="P151" s="180">
        <f>O151*H151</f>
        <v>0</v>
      </c>
      <c r="Q151" s="180">
        <v>0</v>
      </c>
      <c r="R151" s="180">
        <f>Q151*H151</f>
        <v>0</v>
      </c>
      <c r="S151" s="180">
        <v>0</v>
      </c>
      <c r="T151" s="181">
        <f>S151*H151</f>
        <v>0</v>
      </c>
      <c r="AR151" s="20" t="s">
        <v>137</v>
      </c>
      <c r="AT151" s="20" t="s">
        <v>132</v>
      </c>
      <c r="AU151" s="20" t="s">
        <v>80</v>
      </c>
      <c r="AY151" s="20" t="s">
        <v>129</v>
      </c>
      <c r="BE151" s="182">
        <f>IF(N151="základní",J151,0)</f>
        <v>0</v>
      </c>
      <c r="BF151" s="182">
        <f>IF(N151="snížená",J151,0)</f>
        <v>0</v>
      </c>
      <c r="BG151" s="182">
        <f>IF(N151="zákl. přenesená",J151,0)</f>
        <v>0</v>
      </c>
      <c r="BH151" s="182">
        <f>IF(N151="sníž. přenesená",J151,0)</f>
        <v>0</v>
      </c>
      <c r="BI151" s="182">
        <f>IF(N151="nulová",J151,0)</f>
        <v>0</v>
      </c>
      <c r="BJ151" s="20" t="s">
        <v>78</v>
      </c>
      <c r="BK151" s="182">
        <f>ROUND(I151*H151,2)</f>
        <v>0</v>
      </c>
      <c r="BL151" s="20" t="s">
        <v>137</v>
      </c>
      <c r="BM151" s="20" t="s">
        <v>320</v>
      </c>
    </row>
    <row r="152" spans="2:65" s="1" customFormat="1" ht="24">
      <c r="B152" s="37"/>
      <c r="D152" s="193" t="s">
        <v>168</v>
      </c>
      <c r="F152" s="194" t="s">
        <v>268</v>
      </c>
      <c r="I152" s="145"/>
      <c r="L152" s="37"/>
      <c r="M152" s="195"/>
      <c r="N152" s="38"/>
      <c r="O152" s="38"/>
      <c r="P152" s="38"/>
      <c r="Q152" s="38"/>
      <c r="R152" s="38"/>
      <c r="S152" s="38"/>
      <c r="T152" s="66"/>
      <c r="AT152" s="20" t="s">
        <v>168</v>
      </c>
      <c r="AU152" s="20" t="s">
        <v>80</v>
      </c>
    </row>
    <row r="153" spans="2:65" s="1" customFormat="1" ht="16.5" customHeight="1">
      <c r="B153" s="170"/>
      <c r="C153" s="183" t="s">
        <v>321</v>
      </c>
      <c r="D153" s="183" t="s">
        <v>139</v>
      </c>
      <c r="E153" s="184" t="s">
        <v>322</v>
      </c>
      <c r="F153" s="185" t="s">
        <v>323</v>
      </c>
      <c r="G153" s="186" t="s">
        <v>177</v>
      </c>
      <c r="H153" s="187">
        <v>1</v>
      </c>
      <c r="I153" s="188"/>
      <c r="J153" s="189">
        <f>ROUND(I153*H153,2)</f>
        <v>0</v>
      </c>
      <c r="K153" s="185" t="s">
        <v>266</v>
      </c>
      <c r="L153" s="190"/>
      <c r="M153" s="191" t="s">
        <v>5</v>
      </c>
      <c r="N153" s="192" t="s">
        <v>41</v>
      </c>
      <c r="O153" s="38"/>
      <c r="P153" s="180">
        <f>O153*H153</f>
        <v>0</v>
      </c>
      <c r="Q153" s="180">
        <v>0</v>
      </c>
      <c r="R153" s="180">
        <f>Q153*H153</f>
        <v>0</v>
      </c>
      <c r="S153" s="180">
        <v>0</v>
      </c>
      <c r="T153" s="181">
        <f>S153*H153</f>
        <v>0</v>
      </c>
      <c r="AR153" s="20" t="s">
        <v>142</v>
      </c>
      <c r="AT153" s="20" t="s">
        <v>139</v>
      </c>
      <c r="AU153" s="20" t="s">
        <v>80</v>
      </c>
      <c r="AY153" s="20" t="s">
        <v>129</v>
      </c>
      <c r="BE153" s="182">
        <f>IF(N153="základní",J153,0)</f>
        <v>0</v>
      </c>
      <c r="BF153" s="182">
        <f>IF(N153="snížená",J153,0)</f>
        <v>0</v>
      </c>
      <c r="BG153" s="182">
        <f>IF(N153="zákl. přenesená",J153,0)</f>
        <v>0</v>
      </c>
      <c r="BH153" s="182">
        <f>IF(N153="sníž. přenesená",J153,0)</f>
        <v>0</v>
      </c>
      <c r="BI153" s="182">
        <f>IF(N153="nulová",J153,0)</f>
        <v>0</v>
      </c>
      <c r="BJ153" s="20" t="s">
        <v>78</v>
      </c>
      <c r="BK153" s="182">
        <f>ROUND(I153*H153,2)</f>
        <v>0</v>
      </c>
      <c r="BL153" s="20" t="s">
        <v>137</v>
      </c>
      <c r="BM153" s="20" t="s">
        <v>324</v>
      </c>
    </row>
    <row r="154" spans="2:65" s="1" customFormat="1" ht="24">
      <c r="B154" s="37"/>
      <c r="D154" s="193" t="s">
        <v>168</v>
      </c>
      <c r="F154" s="194" t="s">
        <v>268</v>
      </c>
      <c r="I154" s="145"/>
      <c r="L154" s="37"/>
      <c r="M154" s="195"/>
      <c r="N154" s="38"/>
      <c r="O154" s="38"/>
      <c r="P154" s="38"/>
      <c r="Q154" s="38"/>
      <c r="R154" s="38"/>
      <c r="S154" s="38"/>
      <c r="T154" s="66"/>
      <c r="AT154" s="20" t="s">
        <v>168</v>
      </c>
      <c r="AU154" s="20" t="s">
        <v>80</v>
      </c>
    </row>
    <row r="155" spans="2:65" s="1" customFormat="1" ht="16.5" customHeight="1">
      <c r="B155" s="170"/>
      <c r="C155" s="183" t="s">
        <v>325</v>
      </c>
      <c r="D155" s="183" t="s">
        <v>139</v>
      </c>
      <c r="E155" s="184" t="s">
        <v>326</v>
      </c>
      <c r="F155" s="185" t="s">
        <v>327</v>
      </c>
      <c r="G155" s="186" t="s">
        <v>177</v>
      </c>
      <c r="H155" s="187">
        <v>1</v>
      </c>
      <c r="I155" s="188"/>
      <c r="J155" s="189">
        <f>ROUND(I155*H155,2)</f>
        <v>0</v>
      </c>
      <c r="K155" s="185" t="s">
        <v>5</v>
      </c>
      <c r="L155" s="190"/>
      <c r="M155" s="191" t="s">
        <v>5</v>
      </c>
      <c r="N155" s="192" t="s">
        <v>41</v>
      </c>
      <c r="O155" s="38"/>
      <c r="P155" s="180">
        <f>O155*H155</f>
        <v>0</v>
      </c>
      <c r="Q155" s="180">
        <v>0</v>
      </c>
      <c r="R155" s="180">
        <f>Q155*H155</f>
        <v>0</v>
      </c>
      <c r="S155" s="180">
        <v>0</v>
      </c>
      <c r="T155" s="181">
        <f>S155*H155</f>
        <v>0</v>
      </c>
      <c r="AR155" s="20" t="s">
        <v>142</v>
      </c>
      <c r="AT155" s="20" t="s">
        <v>139</v>
      </c>
      <c r="AU155" s="20" t="s">
        <v>80</v>
      </c>
      <c r="AY155" s="20" t="s">
        <v>129</v>
      </c>
      <c r="BE155" s="182">
        <f>IF(N155="základní",J155,0)</f>
        <v>0</v>
      </c>
      <c r="BF155" s="182">
        <f>IF(N155="snížená",J155,0)</f>
        <v>0</v>
      </c>
      <c r="BG155" s="182">
        <f>IF(N155="zákl. přenesená",J155,0)</f>
        <v>0</v>
      </c>
      <c r="BH155" s="182">
        <f>IF(N155="sníž. přenesená",J155,0)</f>
        <v>0</v>
      </c>
      <c r="BI155" s="182">
        <f>IF(N155="nulová",J155,0)</f>
        <v>0</v>
      </c>
      <c r="BJ155" s="20" t="s">
        <v>78</v>
      </c>
      <c r="BK155" s="182">
        <f>ROUND(I155*H155,2)</f>
        <v>0</v>
      </c>
      <c r="BL155" s="20" t="s">
        <v>137</v>
      </c>
      <c r="BM155" s="20" t="s">
        <v>328</v>
      </c>
    </row>
    <row r="156" spans="2:65" s="1" customFormat="1" ht="51" customHeight="1">
      <c r="B156" s="170"/>
      <c r="C156" s="171" t="s">
        <v>329</v>
      </c>
      <c r="D156" s="171" t="s">
        <v>132</v>
      </c>
      <c r="E156" s="172" t="s">
        <v>330</v>
      </c>
      <c r="F156" s="173" t="s">
        <v>331</v>
      </c>
      <c r="G156" s="174" t="s">
        <v>177</v>
      </c>
      <c r="H156" s="175">
        <v>1</v>
      </c>
      <c r="I156" s="176"/>
      <c r="J156" s="177">
        <f>ROUND(I156*H156,2)</f>
        <v>0</v>
      </c>
      <c r="K156" s="173" t="s">
        <v>266</v>
      </c>
      <c r="L156" s="37"/>
      <c r="M156" s="178" t="s">
        <v>5</v>
      </c>
      <c r="N156" s="179" t="s">
        <v>41</v>
      </c>
      <c r="O156" s="38"/>
      <c r="P156" s="180">
        <f>O156*H156</f>
        <v>0</v>
      </c>
      <c r="Q156" s="180">
        <v>0</v>
      </c>
      <c r="R156" s="180">
        <f>Q156*H156</f>
        <v>0</v>
      </c>
      <c r="S156" s="180">
        <v>0</v>
      </c>
      <c r="T156" s="181">
        <f>S156*H156</f>
        <v>0</v>
      </c>
      <c r="AR156" s="20" t="s">
        <v>137</v>
      </c>
      <c r="AT156" s="20" t="s">
        <v>132</v>
      </c>
      <c r="AU156" s="20" t="s">
        <v>80</v>
      </c>
      <c r="AY156" s="20" t="s">
        <v>129</v>
      </c>
      <c r="BE156" s="182">
        <f>IF(N156="základní",J156,0)</f>
        <v>0</v>
      </c>
      <c r="BF156" s="182">
        <f>IF(N156="snížená",J156,0)</f>
        <v>0</v>
      </c>
      <c r="BG156" s="182">
        <f>IF(N156="zákl. přenesená",J156,0)</f>
        <v>0</v>
      </c>
      <c r="BH156" s="182">
        <f>IF(N156="sníž. přenesená",J156,0)</f>
        <v>0</v>
      </c>
      <c r="BI156" s="182">
        <f>IF(N156="nulová",J156,0)</f>
        <v>0</v>
      </c>
      <c r="BJ156" s="20" t="s">
        <v>78</v>
      </c>
      <c r="BK156" s="182">
        <f>ROUND(I156*H156,2)</f>
        <v>0</v>
      </c>
      <c r="BL156" s="20" t="s">
        <v>137</v>
      </c>
      <c r="BM156" s="20" t="s">
        <v>332</v>
      </c>
    </row>
    <row r="157" spans="2:65" s="1" customFormat="1" ht="24">
      <c r="B157" s="37"/>
      <c r="D157" s="193" t="s">
        <v>168</v>
      </c>
      <c r="F157" s="194" t="s">
        <v>268</v>
      </c>
      <c r="I157" s="145"/>
      <c r="L157" s="37"/>
      <c r="M157" s="195"/>
      <c r="N157" s="38"/>
      <c r="O157" s="38"/>
      <c r="P157" s="38"/>
      <c r="Q157" s="38"/>
      <c r="R157" s="38"/>
      <c r="S157" s="38"/>
      <c r="T157" s="66"/>
      <c r="AT157" s="20" t="s">
        <v>168</v>
      </c>
      <c r="AU157" s="20" t="s">
        <v>80</v>
      </c>
    </row>
    <row r="158" spans="2:65" s="1" customFormat="1" ht="63.75" customHeight="1">
      <c r="B158" s="170"/>
      <c r="C158" s="183" t="s">
        <v>333</v>
      </c>
      <c r="D158" s="183" t="s">
        <v>139</v>
      </c>
      <c r="E158" s="184" t="s">
        <v>334</v>
      </c>
      <c r="F158" s="185" t="s">
        <v>335</v>
      </c>
      <c r="G158" s="186" t="s">
        <v>177</v>
      </c>
      <c r="H158" s="187">
        <v>1</v>
      </c>
      <c r="I158" s="188"/>
      <c r="J158" s="189">
        <f>ROUND(I158*H158,2)</f>
        <v>0</v>
      </c>
      <c r="K158" s="185" t="s">
        <v>266</v>
      </c>
      <c r="L158" s="190"/>
      <c r="M158" s="191" t="s">
        <v>5</v>
      </c>
      <c r="N158" s="192" t="s">
        <v>41</v>
      </c>
      <c r="O158" s="38"/>
      <c r="P158" s="180">
        <f>O158*H158</f>
        <v>0</v>
      </c>
      <c r="Q158" s="180">
        <v>0</v>
      </c>
      <c r="R158" s="180">
        <f>Q158*H158</f>
        <v>0</v>
      </c>
      <c r="S158" s="180">
        <v>0</v>
      </c>
      <c r="T158" s="181">
        <f>S158*H158</f>
        <v>0</v>
      </c>
      <c r="AR158" s="20" t="s">
        <v>142</v>
      </c>
      <c r="AT158" s="20" t="s">
        <v>139</v>
      </c>
      <c r="AU158" s="20" t="s">
        <v>80</v>
      </c>
      <c r="AY158" s="20" t="s">
        <v>129</v>
      </c>
      <c r="BE158" s="182">
        <f>IF(N158="základní",J158,0)</f>
        <v>0</v>
      </c>
      <c r="BF158" s="182">
        <f>IF(N158="snížená",J158,0)</f>
        <v>0</v>
      </c>
      <c r="BG158" s="182">
        <f>IF(N158="zákl. přenesená",J158,0)</f>
        <v>0</v>
      </c>
      <c r="BH158" s="182">
        <f>IF(N158="sníž. přenesená",J158,0)</f>
        <v>0</v>
      </c>
      <c r="BI158" s="182">
        <f>IF(N158="nulová",J158,0)</f>
        <v>0</v>
      </c>
      <c r="BJ158" s="20" t="s">
        <v>78</v>
      </c>
      <c r="BK158" s="182">
        <f>ROUND(I158*H158,2)</f>
        <v>0</v>
      </c>
      <c r="BL158" s="20" t="s">
        <v>137</v>
      </c>
      <c r="BM158" s="20" t="s">
        <v>336</v>
      </c>
    </row>
    <row r="159" spans="2:65" s="1" customFormat="1" ht="24">
      <c r="B159" s="37"/>
      <c r="D159" s="193" t="s">
        <v>168</v>
      </c>
      <c r="F159" s="194" t="s">
        <v>268</v>
      </c>
      <c r="I159" s="145"/>
      <c r="L159" s="37"/>
      <c r="M159" s="195"/>
      <c r="N159" s="38"/>
      <c r="O159" s="38"/>
      <c r="P159" s="38"/>
      <c r="Q159" s="38"/>
      <c r="R159" s="38"/>
      <c r="S159" s="38"/>
      <c r="T159" s="66"/>
      <c r="AT159" s="20" t="s">
        <v>168</v>
      </c>
      <c r="AU159" s="20" t="s">
        <v>80</v>
      </c>
    </row>
    <row r="160" spans="2:65" s="1" customFormat="1" ht="16.5" customHeight="1">
      <c r="B160" s="170"/>
      <c r="C160" s="171" t="s">
        <v>337</v>
      </c>
      <c r="D160" s="171" t="s">
        <v>132</v>
      </c>
      <c r="E160" s="172" t="s">
        <v>338</v>
      </c>
      <c r="F160" s="173" t="s">
        <v>339</v>
      </c>
      <c r="G160" s="174" t="s">
        <v>177</v>
      </c>
      <c r="H160" s="175">
        <v>1</v>
      </c>
      <c r="I160" s="176"/>
      <c r="J160" s="177">
        <f>ROUND(I160*H160,2)</f>
        <v>0</v>
      </c>
      <c r="K160" s="173" t="s">
        <v>266</v>
      </c>
      <c r="L160" s="37"/>
      <c r="M160" s="178" t="s">
        <v>5</v>
      </c>
      <c r="N160" s="179" t="s">
        <v>41</v>
      </c>
      <c r="O160" s="38"/>
      <c r="P160" s="180">
        <f>O160*H160</f>
        <v>0</v>
      </c>
      <c r="Q160" s="180">
        <v>0</v>
      </c>
      <c r="R160" s="180">
        <f>Q160*H160</f>
        <v>0</v>
      </c>
      <c r="S160" s="180">
        <v>0</v>
      </c>
      <c r="T160" s="181">
        <f>S160*H160</f>
        <v>0</v>
      </c>
      <c r="AR160" s="20" t="s">
        <v>137</v>
      </c>
      <c r="AT160" s="20" t="s">
        <v>132</v>
      </c>
      <c r="AU160" s="20" t="s">
        <v>80</v>
      </c>
      <c r="AY160" s="20" t="s">
        <v>129</v>
      </c>
      <c r="BE160" s="182">
        <f>IF(N160="základní",J160,0)</f>
        <v>0</v>
      </c>
      <c r="BF160" s="182">
        <f>IF(N160="snížená",J160,0)</f>
        <v>0</v>
      </c>
      <c r="BG160" s="182">
        <f>IF(N160="zákl. přenesená",J160,0)</f>
        <v>0</v>
      </c>
      <c r="BH160" s="182">
        <f>IF(N160="sníž. přenesená",J160,0)</f>
        <v>0</v>
      </c>
      <c r="BI160" s="182">
        <f>IF(N160="nulová",J160,0)</f>
        <v>0</v>
      </c>
      <c r="BJ160" s="20" t="s">
        <v>78</v>
      </c>
      <c r="BK160" s="182">
        <f>ROUND(I160*H160,2)</f>
        <v>0</v>
      </c>
      <c r="BL160" s="20" t="s">
        <v>137</v>
      </c>
      <c r="BM160" s="20" t="s">
        <v>340</v>
      </c>
    </row>
    <row r="161" spans="2:65" s="1" customFormat="1" ht="16.5" customHeight="1">
      <c r="B161" s="170"/>
      <c r="C161" s="171" t="s">
        <v>341</v>
      </c>
      <c r="D161" s="171" t="s">
        <v>132</v>
      </c>
      <c r="E161" s="172" t="s">
        <v>342</v>
      </c>
      <c r="F161" s="173" t="s">
        <v>343</v>
      </c>
      <c r="G161" s="174" t="s">
        <v>177</v>
      </c>
      <c r="H161" s="175">
        <v>1</v>
      </c>
      <c r="I161" s="176"/>
      <c r="J161" s="177">
        <f>ROUND(I161*H161,2)</f>
        <v>0</v>
      </c>
      <c r="K161" s="173" t="s">
        <v>266</v>
      </c>
      <c r="L161" s="37"/>
      <c r="M161" s="178" t="s">
        <v>5</v>
      </c>
      <c r="N161" s="179" t="s">
        <v>41</v>
      </c>
      <c r="O161" s="38"/>
      <c r="P161" s="180">
        <f>O161*H161</f>
        <v>0</v>
      </c>
      <c r="Q161" s="180">
        <v>0</v>
      </c>
      <c r="R161" s="180">
        <f>Q161*H161</f>
        <v>0</v>
      </c>
      <c r="S161" s="180">
        <v>0</v>
      </c>
      <c r="T161" s="181">
        <f>S161*H161</f>
        <v>0</v>
      </c>
      <c r="AR161" s="20" t="s">
        <v>137</v>
      </c>
      <c r="AT161" s="20" t="s">
        <v>132</v>
      </c>
      <c r="AU161" s="20" t="s">
        <v>80</v>
      </c>
      <c r="AY161" s="20" t="s">
        <v>129</v>
      </c>
      <c r="BE161" s="182">
        <f>IF(N161="základní",J161,0)</f>
        <v>0</v>
      </c>
      <c r="BF161" s="182">
        <f>IF(N161="snížená",J161,0)</f>
        <v>0</v>
      </c>
      <c r="BG161" s="182">
        <f>IF(N161="zákl. přenesená",J161,0)</f>
        <v>0</v>
      </c>
      <c r="BH161" s="182">
        <f>IF(N161="sníž. přenesená",J161,0)</f>
        <v>0</v>
      </c>
      <c r="BI161" s="182">
        <f>IF(N161="nulová",J161,0)</f>
        <v>0</v>
      </c>
      <c r="BJ161" s="20" t="s">
        <v>78</v>
      </c>
      <c r="BK161" s="182">
        <f>ROUND(I161*H161,2)</f>
        <v>0</v>
      </c>
      <c r="BL161" s="20" t="s">
        <v>137</v>
      </c>
      <c r="BM161" s="20" t="s">
        <v>344</v>
      </c>
    </row>
    <row r="162" spans="2:65" s="1" customFormat="1" ht="16.5" customHeight="1">
      <c r="B162" s="170"/>
      <c r="C162" s="171" t="s">
        <v>345</v>
      </c>
      <c r="D162" s="171" t="s">
        <v>132</v>
      </c>
      <c r="E162" s="172" t="s">
        <v>346</v>
      </c>
      <c r="F162" s="173" t="s">
        <v>347</v>
      </c>
      <c r="G162" s="174" t="s">
        <v>177</v>
      </c>
      <c r="H162" s="175">
        <v>1</v>
      </c>
      <c r="I162" s="176"/>
      <c r="J162" s="177">
        <f>ROUND(I162*H162,2)</f>
        <v>0</v>
      </c>
      <c r="K162" s="173" t="s">
        <v>266</v>
      </c>
      <c r="L162" s="37"/>
      <c r="M162" s="178" t="s">
        <v>5</v>
      </c>
      <c r="N162" s="179" t="s">
        <v>41</v>
      </c>
      <c r="O162" s="38"/>
      <c r="P162" s="180">
        <f>O162*H162</f>
        <v>0</v>
      </c>
      <c r="Q162" s="180">
        <v>0</v>
      </c>
      <c r="R162" s="180">
        <f>Q162*H162</f>
        <v>0</v>
      </c>
      <c r="S162" s="180">
        <v>0</v>
      </c>
      <c r="T162" s="181">
        <f>S162*H162</f>
        <v>0</v>
      </c>
      <c r="AR162" s="20" t="s">
        <v>137</v>
      </c>
      <c r="AT162" s="20" t="s">
        <v>132</v>
      </c>
      <c r="AU162" s="20" t="s">
        <v>80</v>
      </c>
      <c r="AY162" s="20" t="s">
        <v>129</v>
      </c>
      <c r="BE162" s="182">
        <f>IF(N162="základní",J162,0)</f>
        <v>0</v>
      </c>
      <c r="BF162" s="182">
        <f>IF(N162="snížená",J162,0)</f>
        <v>0</v>
      </c>
      <c r="BG162" s="182">
        <f>IF(N162="zákl. přenesená",J162,0)</f>
        <v>0</v>
      </c>
      <c r="BH162" s="182">
        <f>IF(N162="sníž. přenesená",J162,0)</f>
        <v>0</v>
      </c>
      <c r="BI162" s="182">
        <f>IF(N162="nulová",J162,0)</f>
        <v>0</v>
      </c>
      <c r="BJ162" s="20" t="s">
        <v>78</v>
      </c>
      <c r="BK162" s="182">
        <f>ROUND(I162*H162,2)</f>
        <v>0</v>
      </c>
      <c r="BL162" s="20" t="s">
        <v>137</v>
      </c>
      <c r="BM162" s="20" t="s">
        <v>348</v>
      </c>
    </row>
    <row r="163" spans="2:65" s="1" customFormat="1" ht="16.5" customHeight="1">
      <c r="B163" s="170"/>
      <c r="C163" s="171" t="s">
        <v>349</v>
      </c>
      <c r="D163" s="171" t="s">
        <v>132</v>
      </c>
      <c r="E163" s="172" t="s">
        <v>350</v>
      </c>
      <c r="F163" s="173" t="s">
        <v>351</v>
      </c>
      <c r="G163" s="174" t="s">
        <v>177</v>
      </c>
      <c r="H163" s="175">
        <v>1</v>
      </c>
      <c r="I163" s="176"/>
      <c r="J163" s="177">
        <f>ROUND(I163*H163,2)</f>
        <v>0</v>
      </c>
      <c r="K163" s="173" t="s">
        <v>136</v>
      </c>
      <c r="L163" s="37"/>
      <c r="M163" s="178" t="s">
        <v>5</v>
      </c>
      <c r="N163" s="179" t="s">
        <v>41</v>
      </c>
      <c r="O163" s="38"/>
      <c r="P163" s="180">
        <f>O163*H163</f>
        <v>0</v>
      </c>
      <c r="Q163" s="180">
        <v>0</v>
      </c>
      <c r="R163" s="180">
        <f>Q163*H163</f>
        <v>0</v>
      </c>
      <c r="S163" s="180">
        <v>0</v>
      </c>
      <c r="T163" s="181">
        <f>S163*H163</f>
        <v>0</v>
      </c>
      <c r="AR163" s="20" t="s">
        <v>137</v>
      </c>
      <c r="AT163" s="20" t="s">
        <v>132</v>
      </c>
      <c r="AU163" s="20" t="s">
        <v>80</v>
      </c>
      <c r="AY163" s="20" t="s">
        <v>129</v>
      </c>
      <c r="BE163" s="182">
        <f>IF(N163="základní",J163,0)</f>
        <v>0</v>
      </c>
      <c r="BF163" s="182">
        <f>IF(N163="snížená",J163,0)</f>
        <v>0</v>
      </c>
      <c r="BG163" s="182">
        <f>IF(N163="zákl. přenesená",J163,0)</f>
        <v>0</v>
      </c>
      <c r="BH163" s="182">
        <f>IF(N163="sníž. přenesená",J163,0)</f>
        <v>0</v>
      </c>
      <c r="BI163" s="182">
        <f>IF(N163="nulová",J163,0)</f>
        <v>0</v>
      </c>
      <c r="BJ163" s="20" t="s">
        <v>78</v>
      </c>
      <c r="BK163" s="182">
        <f>ROUND(I163*H163,2)</f>
        <v>0</v>
      </c>
      <c r="BL163" s="20" t="s">
        <v>137</v>
      </c>
      <c r="BM163" s="20" t="s">
        <v>352</v>
      </c>
    </row>
    <row r="164" spans="2:65" s="1" customFormat="1" ht="24">
      <c r="B164" s="37"/>
      <c r="D164" s="193" t="s">
        <v>168</v>
      </c>
      <c r="F164" s="194" t="s">
        <v>268</v>
      </c>
      <c r="I164" s="145"/>
      <c r="L164" s="37"/>
      <c r="M164" s="195"/>
      <c r="N164" s="38"/>
      <c r="O164" s="38"/>
      <c r="P164" s="38"/>
      <c r="Q164" s="38"/>
      <c r="R164" s="38"/>
      <c r="S164" s="38"/>
      <c r="T164" s="66"/>
      <c r="AT164" s="20" t="s">
        <v>168</v>
      </c>
      <c r="AU164" s="20" t="s">
        <v>80</v>
      </c>
    </row>
    <row r="165" spans="2:65" s="1" customFormat="1" ht="25.5" customHeight="1">
      <c r="B165" s="170"/>
      <c r="C165" s="183" t="s">
        <v>353</v>
      </c>
      <c r="D165" s="183" t="s">
        <v>139</v>
      </c>
      <c r="E165" s="184" t="s">
        <v>354</v>
      </c>
      <c r="F165" s="185" t="s">
        <v>355</v>
      </c>
      <c r="G165" s="186" t="s">
        <v>177</v>
      </c>
      <c r="H165" s="187">
        <v>1</v>
      </c>
      <c r="I165" s="188"/>
      <c r="J165" s="189">
        <f>ROUND(I165*H165,2)</f>
        <v>0</v>
      </c>
      <c r="K165" s="185" t="s">
        <v>266</v>
      </c>
      <c r="L165" s="190"/>
      <c r="M165" s="191" t="s">
        <v>5</v>
      </c>
      <c r="N165" s="192" t="s">
        <v>41</v>
      </c>
      <c r="O165" s="38"/>
      <c r="P165" s="180">
        <f>O165*H165</f>
        <v>0</v>
      </c>
      <c r="Q165" s="180">
        <v>0</v>
      </c>
      <c r="R165" s="180">
        <f>Q165*H165</f>
        <v>0</v>
      </c>
      <c r="S165" s="180">
        <v>0</v>
      </c>
      <c r="T165" s="181">
        <f>S165*H165</f>
        <v>0</v>
      </c>
      <c r="AR165" s="20" t="s">
        <v>142</v>
      </c>
      <c r="AT165" s="20" t="s">
        <v>139</v>
      </c>
      <c r="AU165" s="20" t="s">
        <v>80</v>
      </c>
      <c r="AY165" s="20" t="s">
        <v>129</v>
      </c>
      <c r="BE165" s="182">
        <f>IF(N165="základní",J165,0)</f>
        <v>0</v>
      </c>
      <c r="BF165" s="182">
        <f>IF(N165="snížená",J165,0)</f>
        <v>0</v>
      </c>
      <c r="BG165" s="182">
        <f>IF(N165="zákl. přenesená",J165,0)</f>
        <v>0</v>
      </c>
      <c r="BH165" s="182">
        <f>IF(N165="sníž. přenesená",J165,0)</f>
        <v>0</v>
      </c>
      <c r="BI165" s="182">
        <f>IF(N165="nulová",J165,0)</f>
        <v>0</v>
      </c>
      <c r="BJ165" s="20" t="s">
        <v>78</v>
      </c>
      <c r="BK165" s="182">
        <f>ROUND(I165*H165,2)</f>
        <v>0</v>
      </c>
      <c r="BL165" s="20" t="s">
        <v>137</v>
      </c>
      <c r="BM165" s="20" t="s">
        <v>356</v>
      </c>
    </row>
    <row r="166" spans="2:65" s="1" customFormat="1" ht="24">
      <c r="B166" s="37"/>
      <c r="D166" s="193" t="s">
        <v>168</v>
      </c>
      <c r="F166" s="194" t="s">
        <v>268</v>
      </c>
      <c r="I166" s="145"/>
      <c r="L166" s="37"/>
      <c r="M166" s="195"/>
      <c r="N166" s="38"/>
      <c r="O166" s="38"/>
      <c r="P166" s="38"/>
      <c r="Q166" s="38"/>
      <c r="R166" s="38"/>
      <c r="S166" s="38"/>
      <c r="T166" s="66"/>
      <c r="AT166" s="20" t="s">
        <v>168</v>
      </c>
      <c r="AU166" s="20" t="s">
        <v>80</v>
      </c>
    </row>
    <row r="167" spans="2:65" s="1" customFormat="1" ht="38.25" customHeight="1">
      <c r="B167" s="170"/>
      <c r="C167" s="183" t="s">
        <v>357</v>
      </c>
      <c r="D167" s="183" t="s">
        <v>139</v>
      </c>
      <c r="E167" s="184" t="s">
        <v>358</v>
      </c>
      <c r="F167" s="185" t="s">
        <v>359</v>
      </c>
      <c r="G167" s="186" t="s">
        <v>177</v>
      </c>
      <c r="H167" s="187">
        <v>1</v>
      </c>
      <c r="I167" s="188"/>
      <c r="J167" s="189">
        <f>ROUND(I167*H167,2)</f>
        <v>0</v>
      </c>
      <c r="K167" s="185" t="s">
        <v>266</v>
      </c>
      <c r="L167" s="190"/>
      <c r="M167" s="191" t="s">
        <v>5</v>
      </c>
      <c r="N167" s="192" t="s">
        <v>41</v>
      </c>
      <c r="O167" s="38"/>
      <c r="P167" s="180">
        <f>O167*H167</f>
        <v>0</v>
      </c>
      <c r="Q167" s="180">
        <v>0</v>
      </c>
      <c r="R167" s="180">
        <f>Q167*H167</f>
        <v>0</v>
      </c>
      <c r="S167" s="180">
        <v>0</v>
      </c>
      <c r="T167" s="181">
        <f>S167*H167</f>
        <v>0</v>
      </c>
      <c r="AR167" s="20" t="s">
        <v>142</v>
      </c>
      <c r="AT167" s="20" t="s">
        <v>139</v>
      </c>
      <c r="AU167" s="20" t="s">
        <v>80</v>
      </c>
      <c r="AY167" s="20" t="s">
        <v>129</v>
      </c>
      <c r="BE167" s="182">
        <f>IF(N167="základní",J167,0)</f>
        <v>0</v>
      </c>
      <c r="BF167" s="182">
        <f>IF(N167="snížená",J167,0)</f>
        <v>0</v>
      </c>
      <c r="BG167" s="182">
        <f>IF(N167="zákl. přenesená",J167,0)</f>
        <v>0</v>
      </c>
      <c r="BH167" s="182">
        <f>IF(N167="sníž. přenesená",J167,0)</f>
        <v>0</v>
      </c>
      <c r="BI167" s="182">
        <f>IF(N167="nulová",J167,0)</f>
        <v>0</v>
      </c>
      <c r="BJ167" s="20" t="s">
        <v>78</v>
      </c>
      <c r="BK167" s="182">
        <f>ROUND(I167*H167,2)</f>
        <v>0</v>
      </c>
      <c r="BL167" s="20" t="s">
        <v>137</v>
      </c>
      <c r="BM167" s="20" t="s">
        <v>360</v>
      </c>
    </row>
    <row r="168" spans="2:65" s="1" customFormat="1" ht="24">
      <c r="B168" s="37"/>
      <c r="D168" s="193" t="s">
        <v>168</v>
      </c>
      <c r="F168" s="194" t="s">
        <v>268</v>
      </c>
      <c r="I168" s="145"/>
      <c r="L168" s="37"/>
      <c r="M168" s="195"/>
      <c r="N168" s="38"/>
      <c r="O168" s="38"/>
      <c r="P168" s="38"/>
      <c r="Q168" s="38"/>
      <c r="R168" s="38"/>
      <c r="S168" s="38"/>
      <c r="T168" s="66"/>
      <c r="AT168" s="20" t="s">
        <v>168</v>
      </c>
      <c r="AU168" s="20" t="s">
        <v>80</v>
      </c>
    </row>
    <row r="169" spans="2:65" s="1" customFormat="1" ht="16.5" customHeight="1">
      <c r="B169" s="170"/>
      <c r="C169" s="183" t="s">
        <v>361</v>
      </c>
      <c r="D169" s="183" t="s">
        <v>139</v>
      </c>
      <c r="E169" s="184" t="s">
        <v>362</v>
      </c>
      <c r="F169" s="185" t="s">
        <v>363</v>
      </c>
      <c r="G169" s="186" t="s">
        <v>177</v>
      </c>
      <c r="H169" s="187">
        <v>1</v>
      </c>
      <c r="I169" s="188"/>
      <c r="J169" s="189">
        <f>ROUND(I169*H169,2)</f>
        <v>0</v>
      </c>
      <c r="K169" s="185" t="s">
        <v>266</v>
      </c>
      <c r="L169" s="190"/>
      <c r="M169" s="191" t="s">
        <v>5</v>
      </c>
      <c r="N169" s="192" t="s">
        <v>41</v>
      </c>
      <c r="O169" s="38"/>
      <c r="P169" s="180">
        <f>O169*H169</f>
        <v>0</v>
      </c>
      <c r="Q169" s="180">
        <v>0</v>
      </c>
      <c r="R169" s="180">
        <f>Q169*H169</f>
        <v>0</v>
      </c>
      <c r="S169" s="180">
        <v>0</v>
      </c>
      <c r="T169" s="181">
        <f>S169*H169</f>
        <v>0</v>
      </c>
      <c r="AR169" s="20" t="s">
        <v>142</v>
      </c>
      <c r="AT169" s="20" t="s">
        <v>139</v>
      </c>
      <c r="AU169" s="20" t="s">
        <v>80</v>
      </c>
      <c r="AY169" s="20" t="s">
        <v>129</v>
      </c>
      <c r="BE169" s="182">
        <f>IF(N169="základní",J169,0)</f>
        <v>0</v>
      </c>
      <c r="BF169" s="182">
        <f>IF(N169="snížená",J169,0)</f>
        <v>0</v>
      </c>
      <c r="BG169" s="182">
        <f>IF(N169="zákl. přenesená",J169,0)</f>
        <v>0</v>
      </c>
      <c r="BH169" s="182">
        <f>IF(N169="sníž. přenesená",J169,0)</f>
        <v>0</v>
      </c>
      <c r="BI169" s="182">
        <f>IF(N169="nulová",J169,0)</f>
        <v>0</v>
      </c>
      <c r="BJ169" s="20" t="s">
        <v>78</v>
      </c>
      <c r="BK169" s="182">
        <f>ROUND(I169*H169,2)</f>
        <v>0</v>
      </c>
      <c r="BL169" s="20" t="s">
        <v>137</v>
      </c>
      <c r="BM169" s="20" t="s">
        <v>364</v>
      </c>
    </row>
    <row r="170" spans="2:65" s="1" customFormat="1" ht="24">
      <c r="B170" s="37"/>
      <c r="D170" s="193" t="s">
        <v>168</v>
      </c>
      <c r="F170" s="194" t="s">
        <v>268</v>
      </c>
      <c r="I170" s="145"/>
      <c r="L170" s="37"/>
      <c r="M170" s="195"/>
      <c r="N170" s="38"/>
      <c r="O170" s="38"/>
      <c r="P170" s="38"/>
      <c r="Q170" s="38"/>
      <c r="R170" s="38"/>
      <c r="S170" s="38"/>
      <c r="T170" s="66"/>
      <c r="AT170" s="20" t="s">
        <v>168</v>
      </c>
      <c r="AU170" s="20" t="s">
        <v>80</v>
      </c>
    </row>
    <row r="171" spans="2:65" s="1" customFormat="1" ht="16.5" customHeight="1">
      <c r="B171" s="170"/>
      <c r="C171" s="183" t="s">
        <v>365</v>
      </c>
      <c r="D171" s="183" t="s">
        <v>139</v>
      </c>
      <c r="E171" s="184" t="s">
        <v>366</v>
      </c>
      <c r="F171" s="185" t="s">
        <v>367</v>
      </c>
      <c r="G171" s="186" t="s">
        <v>177</v>
      </c>
      <c r="H171" s="187">
        <v>1</v>
      </c>
      <c r="I171" s="188"/>
      <c r="J171" s="189">
        <f>ROUND(I171*H171,2)</f>
        <v>0</v>
      </c>
      <c r="K171" s="185" t="s">
        <v>266</v>
      </c>
      <c r="L171" s="190"/>
      <c r="M171" s="191" t="s">
        <v>5</v>
      </c>
      <c r="N171" s="192" t="s">
        <v>41</v>
      </c>
      <c r="O171" s="38"/>
      <c r="P171" s="180">
        <f>O171*H171</f>
        <v>0</v>
      </c>
      <c r="Q171" s="180">
        <v>0</v>
      </c>
      <c r="R171" s="180">
        <f>Q171*H171</f>
        <v>0</v>
      </c>
      <c r="S171" s="180">
        <v>0</v>
      </c>
      <c r="T171" s="181">
        <f>S171*H171</f>
        <v>0</v>
      </c>
      <c r="AR171" s="20" t="s">
        <v>142</v>
      </c>
      <c r="AT171" s="20" t="s">
        <v>139</v>
      </c>
      <c r="AU171" s="20" t="s">
        <v>80</v>
      </c>
      <c r="AY171" s="20" t="s">
        <v>129</v>
      </c>
      <c r="BE171" s="182">
        <f>IF(N171="základní",J171,0)</f>
        <v>0</v>
      </c>
      <c r="BF171" s="182">
        <f>IF(N171="snížená",J171,0)</f>
        <v>0</v>
      </c>
      <c r="BG171" s="182">
        <f>IF(N171="zákl. přenesená",J171,0)</f>
        <v>0</v>
      </c>
      <c r="BH171" s="182">
        <f>IF(N171="sníž. přenesená",J171,0)</f>
        <v>0</v>
      </c>
      <c r="BI171" s="182">
        <f>IF(N171="nulová",J171,0)</f>
        <v>0</v>
      </c>
      <c r="BJ171" s="20" t="s">
        <v>78</v>
      </c>
      <c r="BK171" s="182">
        <f>ROUND(I171*H171,2)</f>
        <v>0</v>
      </c>
      <c r="BL171" s="20" t="s">
        <v>137</v>
      </c>
      <c r="BM171" s="20" t="s">
        <v>368</v>
      </c>
    </row>
    <row r="172" spans="2:65" s="1" customFormat="1" ht="24">
      <c r="B172" s="37"/>
      <c r="D172" s="193" t="s">
        <v>168</v>
      </c>
      <c r="F172" s="194" t="s">
        <v>268</v>
      </c>
      <c r="I172" s="145"/>
      <c r="L172" s="37"/>
      <c r="M172" s="195"/>
      <c r="N172" s="38"/>
      <c r="O172" s="38"/>
      <c r="P172" s="38"/>
      <c r="Q172" s="38"/>
      <c r="R172" s="38"/>
      <c r="S172" s="38"/>
      <c r="T172" s="66"/>
      <c r="AT172" s="20" t="s">
        <v>168</v>
      </c>
      <c r="AU172" s="20" t="s">
        <v>80</v>
      </c>
    </row>
    <row r="173" spans="2:65" s="1" customFormat="1" ht="16.5" customHeight="1">
      <c r="B173" s="170"/>
      <c r="C173" s="171" t="s">
        <v>369</v>
      </c>
      <c r="D173" s="171" t="s">
        <v>132</v>
      </c>
      <c r="E173" s="172" t="s">
        <v>370</v>
      </c>
      <c r="F173" s="173" t="s">
        <v>371</v>
      </c>
      <c r="G173" s="174" t="s">
        <v>177</v>
      </c>
      <c r="H173" s="175">
        <v>1</v>
      </c>
      <c r="I173" s="176"/>
      <c r="J173" s="177">
        <f>ROUND(I173*H173,2)</f>
        <v>0</v>
      </c>
      <c r="K173" s="173" t="s">
        <v>266</v>
      </c>
      <c r="L173" s="37"/>
      <c r="M173" s="178" t="s">
        <v>5</v>
      </c>
      <c r="N173" s="179" t="s">
        <v>41</v>
      </c>
      <c r="O173" s="38"/>
      <c r="P173" s="180">
        <f>O173*H173</f>
        <v>0</v>
      </c>
      <c r="Q173" s="180">
        <v>0</v>
      </c>
      <c r="R173" s="180">
        <f>Q173*H173</f>
        <v>0</v>
      </c>
      <c r="S173" s="180">
        <v>0</v>
      </c>
      <c r="T173" s="181">
        <f>S173*H173</f>
        <v>0</v>
      </c>
      <c r="AR173" s="20" t="s">
        <v>137</v>
      </c>
      <c r="AT173" s="20" t="s">
        <v>132</v>
      </c>
      <c r="AU173" s="20" t="s">
        <v>80</v>
      </c>
      <c r="AY173" s="20" t="s">
        <v>129</v>
      </c>
      <c r="BE173" s="182">
        <f>IF(N173="základní",J173,0)</f>
        <v>0</v>
      </c>
      <c r="BF173" s="182">
        <f>IF(N173="snížená",J173,0)</f>
        <v>0</v>
      </c>
      <c r="BG173" s="182">
        <f>IF(N173="zákl. přenesená",J173,0)</f>
        <v>0</v>
      </c>
      <c r="BH173" s="182">
        <f>IF(N173="sníž. přenesená",J173,0)</f>
        <v>0</v>
      </c>
      <c r="BI173" s="182">
        <f>IF(N173="nulová",J173,0)</f>
        <v>0</v>
      </c>
      <c r="BJ173" s="20" t="s">
        <v>78</v>
      </c>
      <c r="BK173" s="182">
        <f>ROUND(I173*H173,2)</f>
        <v>0</v>
      </c>
      <c r="BL173" s="20" t="s">
        <v>137</v>
      </c>
      <c r="BM173" s="20" t="s">
        <v>372</v>
      </c>
    </row>
    <row r="174" spans="2:65" s="1" customFormat="1" ht="24">
      <c r="B174" s="37"/>
      <c r="D174" s="193" t="s">
        <v>168</v>
      </c>
      <c r="F174" s="194" t="s">
        <v>268</v>
      </c>
      <c r="I174" s="145"/>
      <c r="L174" s="37"/>
      <c r="M174" s="195"/>
      <c r="N174" s="38"/>
      <c r="O174" s="38"/>
      <c r="P174" s="38"/>
      <c r="Q174" s="38"/>
      <c r="R174" s="38"/>
      <c r="S174" s="38"/>
      <c r="T174" s="66"/>
      <c r="AT174" s="20" t="s">
        <v>168</v>
      </c>
      <c r="AU174" s="20" t="s">
        <v>80</v>
      </c>
    </row>
    <row r="175" spans="2:65" s="1" customFormat="1" ht="51" customHeight="1">
      <c r="B175" s="170"/>
      <c r="C175" s="183" t="s">
        <v>373</v>
      </c>
      <c r="D175" s="183" t="s">
        <v>139</v>
      </c>
      <c r="E175" s="184" t="s">
        <v>374</v>
      </c>
      <c r="F175" s="185" t="s">
        <v>375</v>
      </c>
      <c r="G175" s="186" t="s">
        <v>177</v>
      </c>
      <c r="H175" s="187">
        <v>1</v>
      </c>
      <c r="I175" s="188"/>
      <c r="J175" s="189">
        <f>ROUND(I175*H175,2)</f>
        <v>0</v>
      </c>
      <c r="K175" s="185" t="s">
        <v>266</v>
      </c>
      <c r="L175" s="190"/>
      <c r="M175" s="191" t="s">
        <v>5</v>
      </c>
      <c r="N175" s="192" t="s">
        <v>41</v>
      </c>
      <c r="O175" s="38"/>
      <c r="P175" s="180">
        <f>O175*H175</f>
        <v>0</v>
      </c>
      <c r="Q175" s="180">
        <v>0</v>
      </c>
      <c r="R175" s="180">
        <f>Q175*H175</f>
        <v>0</v>
      </c>
      <c r="S175" s="180">
        <v>0</v>
      </c>
      <c r="T175" s="181">
        <f>S175*H175</f>
        <v>0</v>
      </c>
      <c r="AR175" s="20" t="s">
        <v>142</v>
      </c>
      <c r="AT175" s="20" t="s">
        <v>139</v>
      </c>
      <c r="AU175" s="20" t="s">
        <v>80</v>
      </c>
      <c r="AY175" s="20" t="s">
        <v>129</v>
      </c>
      <c r="BE175" s="182">
        <f>IF(N175="základní",J175,0)</f>
        <v>0</v>
      </c>
      <c r="BF175" s="182">
        <f>IF(N175="snížená",J175,0)</f>
        <v>0</v>
      </c>
      <c r="BG175" s="182">
        <f>IF(N175="zákl. přenesená",J175,0)</f>
        <v>0</v>
      </c>
      <c r="BH175" s="182">
        <f>IF(N175="sníž. přenesená",J175,0)</f>
        <v>0</v>
      </c>
      <c r="BI175" s="182">
        <f>IF(N175="nulová",J175,0)</f>
        <v>0</v>
      </c>
      <c r="BJ175" s="20" t="s">
        <v>78</v>
      </c>
      <c r="BK175" s="182">
        <f>ROUND(I175*H175,2)</f>
        <v>0</v>
      </c>
      <c r="BL175" s="20" t="s">
        <v>137</v>
      </c>
      <c r="BM175" s="20" t="s">
        <v>376</v>
      </c>
    </row>
    <row r="176" spans="2:65" s="1" customFormat="1" ht="24">
      <c r="B176" s="37"/>
      <c r="D176" s="193" t="s">
        <v>168</v>
      </c>
      <c r="F176" s="194" t="s">
        <v>268</v>
      </c>
      <c r="I176" s="145"/>
      <c r="L176" s="37"/>
      <c r="M176" s="195"/>
      <c r="N176" s="38"/>
      <c r="O176" s="38"/>
      <c r="P176" s="38"/>
      <c r="Q176" s="38"/>
      <c r="R176" s="38"/>
      <c r="S176" s="38"/>
      <c r="T176" s="66"/>
      <c r="AT176" s="20" t="s">
        <v>168</v>
      </c>
      <c r="AU176" s="20" t="s">
        <v>80</v>
      </c>
    </row>
    <row r="177" spans="2:65" s="1" customFormat="1" ht="16.5" customHeight="1">
      <c r="B177" s="170"/>
      <c r="C177" s="171" t="s">
        <v>377</v>
      </c>
      <c r="D177" s="171" t="s">
        <v>132</v>
      </c>
      <c r="E177" s="172" t="s">
        <v>378</v>
      </c>
      <c r="F177" s="173" t="s">
        <v>379</v>
      </c>
      <c r="G177" s="174" t="s">
        <v>177</v>
      </c>
      <c r="H177" s="175">
        <v>1</v>
      </c>
      <c r="I177" s="176"/>
      <c r="J177" s="177">
        <f>ROUND(I177*H177,2)</f>
        <v>0</v>
      </c>
      <c r="K177" s="173" t="s">
        <v>266</v>
      </c>
      <c r="L177" s="37"/>
      <c r="M177" s="178" t="s">
        <v>5</v>
      </c>
      <c r="N177" s="179" t="s">
        <v>41</v>
      </c>
      <c r="O177" s="38"/>
      <c r="P177" s="180">
        <f>O177*H177</f>
        <v>0</v>
      </c>
      <c r="Q177" s="180">
        <v>0</v>
      </c>
      <c r="R177" s="180">
        <f>Q177*H177</f>
        <v>0</v>
      </c>
      <c r="S177" s="180">
        <v>0</v>
      </c>
      <c r="T177" s="181">
        <f>S177*H177</f>
        <v>0</v>
      </c>
      <c r="AR177" s="20" t="s">
        <v>137</v>
      </c>
      <c r="AT177" s="20" t="s">
        <v>132</v>
      </c>
      <c r="AU177" s="20" t="s">
        <v>80</v>
      </c>
      <c r="AY177" s="20" t="s">
        <v>129</v>
      </c>
      <c r="BE177" s="182">
        <f>IF(N177="základní",J177,0)</f>
        <v>0</v>
      </c>
      <c r="BF177" s="182">
        <f>IF(N177="snížená",J177,0)</f>
        <v>0</v>
      </c>
      <c r="BG177" s="182">
        <f>IF(N177="zákl. přenesená",J177,0)</f>
        <v>0</v>
      </c>
      <c r="BH177" s="182">
        <f>IF(N177="sníž. přenesená",J177,0)</f>
        <v>0</v>
      </c>
      <c r="BI177" s="182">
        <f>IF(N177="nulová",J177,0)</f>
        <v>0</v>
      </c>
      <c r="BJ177" s="20" t="s">
        <v>78</v>
      </c>
      <c r="BK177" s="182">
        <f>ROUND(I177*H177,2)</f>
        <v>0</v>
      </c>
      <c r="BL177" s="20" t="s">
        <v>137</v>
      </c>
      <c r="BM177" s="20" t="s">
        <v>380</v>
      </c>
    </row>
    <row r="178" spans="2:65" s="1" customFormat="1" ht="24">
      <c r="B178" s="37"/>
      <c r="D178" s="193" t="s">
        <v>168</v>
      </c>
      <c r="F178" s="194" t="s">
        <v>268</v>
      </c>
      <c r="I178" s="145"/>
      <c r="L178" s="37"/>
      <c r="M178" s="195"/>
      <c r="N178" s="38"/>
      <c r="O178" s="38"/>
      <c r="P178" s="38"/>
      <c r="Q178" s="38"/>
      <c r="R178" s="38"/>
      <c r="S178" s="38"/>
      <c r="T178" s="66"/>
      <c r="AT178" s="20" t="s">
        <v>168</v>
      </c>
      <c r="AU178" s="20" t="s">
        <v>80</v>
      </c>
    </row>
    <row r="179" spans="2:65" s="1" customFormat="1" ht="38.25" customHeight="1">
      <c r="B179" s="170"/>
      <c r="C179" s="183" t="s">
        <v>381</v>
      </c>
      <c r="D179" s="183" t="s">
        <v>139</v>
      </c>
      <c r="E179" s="184" t="s">
        <v>382</v>
      </c>
      <c r="F179" s="185" t="s">
        <v>383</v>
      </c>
      <c r="G179" s="186" t="s">
        <v>177</v>
      </c>
      <c r="H179" s="187">
        <v>1</v>
      </c>
      <c r="I179" s="188"/>
      <c r="J179" s="189">
        <f>ROUND(I179*H179,2)</f>
        <v>0</v>
      </c>
      <c r="K179" s="185" t="s">
        <v>266</v>
      </c>
      <c r="L179" s="190"/>
      <c r="M179" s="191" t="s">
        <v>5</v>
      </c>
      <c r="N179" s="192" t="s">
        <v>41</v>
      </c>
      <c r="O179" s="38"/>
      <c r="P179" s="180">
        <f>O179*H179</f>
        <v>0</v>
      </c>
      <c r="Q179" s="180">
        <v>0</v>
      </c>
      <c r="R179" s="180">
        <f>Q179*H179</f>
        <v>0</v>
      </c>
      <c r="S179" s="180">
        <v>0</v>
      </c>
      <c r="T179" s="181">
        <f>S179*H179</f>
        <v>0</v>
      </c>
      <c r="AR179" s="20" t="s">
        <v>142</v>
      </c>
      <c r="AT179" s="20" t="s">
        <v>139</v>
      </c>
      <c r="AU179" s="20" t="s">
        <v>80</v>
      </c>
      <c r="AY179" s="20" t="s">
        <v>129</v>
      </c>
      <c r="BE179" s="182">
        <f>IF(N179="základní",J179,0)</f>
        <v>0</v>
      </c>
      <c r="BF179" s="182">
        <f>IF(N179="snížená",J179,0)</f>
        <v>0</v>
      </c>
      <c r="BG179" s="182">
        <f>IF(N179="zákl. přenesená",J179,0)</f>
        <v>0</v>
      </c>
      <c r="BH179" s="182">
        <f>IF(N179="sníž. přenesená",J179,0)</f>
        <v>0</v>
      </c>
      <c r="BI179" s="182">
        <f>IF(N179="nulová",J179,0)</f>
        <v>0</v>
      </c>
      <c r="BJ179" s="20" t="s">
        <v>78</v>
      </c>
      <c r="BK179" s="182">
        <f>ROUND(I179*H179,2)</f>
        <v>0</v>
      </c>
      <c r="BL179" s="20" t="s">
        <v>137</v>
      </c>
      <c r="BM179" s="20" t="s">
        <v>384</v>
      </c>
    </row>
    <row r="180" spans="2:65" s="1" customFormat="1" ht="24">
      <c r="B180" s="37"/>
      <c r="D180" s="193" t="s">
        <v>168</v>
      </c>
      <c r="F180" s="194" t="s">
        <v>268</v>
      </c>
      <c r="I180" s="145"/>
      <c r="L180" s="37"/>
      <c r="M180" s="195"/>
      <c r="N180" s="38"/>
      <c r="O180" s="38"/>
      <c r="P180" s="38"/>
      <c r="Q180" s="38"/>
      <c r="R180" s="38"/>
      <c r="S180" s="38"/>
      <c r="T180" s="66"/>
      <c r="AT180" s="20" t="s">
        <v>168</v>
      </c>
      <c r="AU180" s="20" t="s">
        <v>80</v>
      </c>
    </row>
    <row r="181" spans="2:65" s="1" customFormat="1" ht="16.5" customHeight="1">
      <c r="B181" s="170"/>
      <c r="C181" s="171" t="s">
        <v>385</v>
      </c>
      <c r="D181" s="171" t="s">
        <v>132</v>
      </c>
      <c r="E181" s="172" t="s">
        <v>386</v>
      </c>
      <c r="F181" s="173" t="s">
        <v>387</v>
      </c>
      <c r="G181" s="174" t="s">
        <v>177</v>
      </c>
      <c r="H181" s="175">
        <v>1</v>
      </c>
      <c r="I181" s="176"/>
      <c r="J181" s="177">
        <f>ROUND(I181*H181,2)</f>
        <v>0</v>
      </c>
      <c r="K181" s="173" t="s">
        <v>136</v>
      </c>
      <c r="L181" s="37"/>
      <c r="M181" s="178" t="s">
        <v>5</v>
      </c>
      <c r="N181" s="179" t="s">
        <v>41</v>
      </c>
      <c r="O181" s="38"/>
      <c r="P181" s="180">
        <f>O181*H181</f>
        <v>0</v>
      </c>
      <c r="Q181" s="180">
        <v>0</v>
      </c>
      <c r="R181" s="180">
        <f>Q181*H181</f>
        <v>0</v>
      </c>
      <c r="S181" s="180">
        <v>0</v>
      </c>
      <c r="T181" s="181">
        <f>S181*H181</f>
        <v>0</v>
      </c>
      <c r="AR181" s="20" t="s">
        <v>137</v>
      </c>
      <c r="AT181" s="20" t="s">
        <v>132</v>
      </c>
      <c r="AU181" s="20" t="s">
        <v>80</v>
      </c>
      <c r="AY181" s="20" t="s">
        <v>129</v>
      </c>
      <c r="BE181" s="182">
        <f>IF(N181="základní",J181,0)</f>
        <v>0</v>
      </c>
      <c r="BF181" s="182">
        <f>IF(N181="snížená",J181,0)</f>
        <v>0</v>
      </c>
      <c r="BG181" s="182">
        <f>IF(N181="zákl. přenesená",J181,0)</f>
        <v>0</v>
      </c>
      <c r="BH181" s="182">
        <f>IF(N181="sníž. přenesená",J181,0)</f>
        <v>0</v>
      </c>
      <c r="BI181" s="182">
        <f>IF(N181="nulová",J181,0)</f>
        <v>0</v>
      </c>
      <c r="BJ181" s="20" t="s">
        <v>78</v>
      </c>
      <c r="BK181" s="182">
        <f>ROUND(I181*H181,2)</f>
        <v>0</v>
      </c>
      <c r="BL181" s="20" t="s">
        <v>137</v>
      </c>
      <c r="BM181" s="20" t="s">
        <v>388</v>
      </c>
    </row>
    <row r="182" spans="2:65" s="1" customFormat="1" ht="24">
      <c r="B182" s="37"/>
      <c r="D182" s="193" t="s">
        <v>168</v>
      </c>
      <c r="F182" s="194" t="s">
        <v>268</v>
      </c>
      <c r="I182" s="145"/>
      <c r="L182" s="37"/>
      <c r="M182" s="195"/>
      <c r="N182" s="38"/>
      <c r="O182" s="38"/>
      <c r="P182" s="38"/>
      <c r="Q182" s="38"/>
      <c r="R182" s="38"/>
      <c r="S182" s="38"/>
      <c r="T182" s="66"/>
      <c r="AT182" s="20" t="s">
        <v>168</v>
      </c>
      <c r="AU182" s="20" t="s">
        <v>80</v>
      </c>
    </row>
    <row r="183" spans="2:65" s="1" customFormat="1" ht="16.5" customHeight="1">
      <c r="B183" s="170"/>
      <c r="C183" s="183" t="s">
        <v>389</v>
      </c>
      <c r="D183" s="183" t="s">
        <v>139</v>
      </c>
      <c r="E183" s="184" t="s">
        <v>390</v>
      </c>
      <c r="F183" s="185" t="s">
        <v>391</v>
      </c>
      <c r="G183" s="186" t="s">
        <v>177</v>
      </c>
      <c r="H183" s="187">
        <v>1</v>
      </c>
      <c r="I183" s="188"/>
      <c r="J183" s="189">
        <f>ROUND(I183*H183,2)</f>
        <v>0</v>
      </c>
      <c r="K183" s="185" t="s">
        <v>266</v>
      </c>
      <c r="L183" s="190"/>
      <c r="M183" s="191" t="s">
        <v>5</v>
      </c>
      <c r="N183" s="192" t="s">
        <v>41</v>
      </c>
      <c r="O183" s="38"/>
      <c r="P183" s="180">
        <f>O183*H183</f>
        <v>0</v>
      </c>
      <c r="Q183" s="180">
        <v>0</v>
      </c>
      <c r="R183" s="180">
        <f>Q183*H183</f>
        <v>0</v>
      </c>
      <c r="S183" s="180">
        <v>0</v>
      </c>
      <c r="T183" s="181">
        <f>S183*H183</f>
        <v>0</v>
      </c>
      <c r="AR183" s="20" t="s">
        <v>142</v>
      </c>
      <c r="AT183" s="20" t="s">
        <v>139</v>
      </c>
      <c r="AU183" s="20" t="s">
        <v>80</v>
      </c>
      <c r="AY183" s="20" t="s">
        <v>129</v>
      </c>
      <c r="BE183" s="182">
        <f>IF(N183="základní",J183,0)</f>
        <v>0</v>
      </c>
      <c r="BF183" s="182">
        <f>IF(N183="snížená",J183,0)</f>
        <v>0</v>
      </c>
      <c r="BG183" s="182">
        <f>IF(N183="zákl. přenesená",J183,0)</f>
        <v>0</v>
      </c>
      <c r="BH183" s="182">
        <f>IF(N183="sníž. přenesená",J183,0)</f>
        <v>0</v>
      </c>
      <c r="BI183" s="182">
        <f>IF(N183="nulová",J183,0)</f>
        <v>0</v>
      </c>
      <c r="BJ183" s="20" t="s">
        <v>78</v>
      </c>
      <c r="BK183" s="182">
        <f>ROUND(I183*H183,2)</f>
        <v>0</v>
      </c>
      <c r="BL183" s="20" t="s">
        <v>137</v>
      </c>
      <c r="BM183" s="20" t="s">
        <v>392</v>
      </c>
    </row>
    <row r="184" spans="2:65" s="1" customFormat="1" ht="24">
      <c r="B184" s="37"/>
      <c r="D184" s="193" t="s">
        <v>168</v>
      </c>
      <c r="F184" s="194" t="s">
        <v>268</v>
      </c>
      <c r="I184" s="145"/>
      <c r="L184" s="37"/>
      <c r="M184" s="195"/>
      <c r="N184" s="38"/>
      <c r="O184" s="38"/>
      <c r="P184" s="38"/>
      <c r="Q184" s="38"/>
      <c r="R184" s="38"/>
      <c r="S184" s="38"/>
      <c r="T184" s="66"/>
      <c r="AT184" s="20" t="s">
        <v>168</v>
      </c>
      <c r="AU184" s="20" t="s">
        <v>80</v>
      </c>
    </row>
    <row r="185" spans="2:65" s="1" customFormat="1" ht="16.5" customHeight="1">
      <c r="B185" s="170"/>
      <c r="C185" s="171" t="s">
        <v>393</v>
      </c>
      <c r="D185" s="171" t="s">
        <v>132</v>
      </c>
      <c r="E185" s="172" t="s">
        <v>394</v>
      </c>
      <c r="F185" s="173" t="s">
        <v>395</v>
      </c>
      <c r="G185" s="174" t="s">
        <v>177</v>
      </c>
      <c r="H185" s="175">
        <v>1</v>
      </c>
      <c r="I185" s="176"/>
      <c r="J185" s="177">
        <f>ROUND(I185*H185,2)</f>
        <v>0</v>
      </c>
      <c r="K185" s="173" t="s">
        <v>266</v>
      </c>
      <c r="L185" s="37"/>
      <c r="M185" s="178" t="s">
        <v>5</v>
      </c>
      <c r="N185" s="179" t="s">
        <v>41</v>
      </c>
      <c r="O185" s="38"/>
      <c r="P185" s="180">
        <f>O185*H185</f>
        <v>0</v>
      </c>
      <c r="Q185" s="180">
        <v>0</v>
      </c>
      <c r="R185" s="180">
        <f>Q185*H185</f>
        <v>0</v>
      </c>
      <c r="S185" s="180">
        <v>0</v>
      </c>
      <c r="T185" s="181">
        <f>S185*H185</f>
        <v>0</v>
      </c>
      <c r="AR185" s="20" t="s">
        <v>137</v>
      </c>
      <c r="AT185" s="20" t="s">
        <v>132</v>
      </c>
      <c r="AU185" s="20" t="s">
        <v>80</v>
      </c>
      <c r="AY185" s="20" t="s">
        <v>129</v>
      </c>
      <c r="BE185" s="182">
        <f>IF(N185="základní",J185,0)</f>
        <v>0</v>
      </c>
      <c r="BF185" s="182">
        <f>IF(N185="snížená",J185,0)</f>
        <v>0</v>
      </c>
      <c r="BG185" s="182">
        <f>IF(N185="zákl. přenesená",J185,0)</f>
        <v>0</v>
      </c>
      <c r="BH185" s="182">
        <f>IF(N185="sníž. přenesená",J185,0)</f>
        <v>0</v>
      </c>
      <c r="BI185" s="182">
        <f>IF(N185="nulová",J185,0)</f>
        <v>0</v>
      </c>
      <c r="BJ185" s="20" t="s">
        <v>78</v>
      </c>
      <c r="BK185" s="182">
        <f>ROUND(I185*H185,2)</f>
        <v>0</v>
      </c>
      <c r="BL185" s="20" t="s">
        <v>137</v>
      </c>
      <c r="BM185" s="20" t="s">
        <v>396</v>
      </c>
    </row>
    <row r="186" spans="2:65" s="1" customFormat="1" ht="24">
      <c r="B186" s="37"/>
      <c r="D186" s="193" t="s">
        <v>168</v>
      </c>
      <c r="F186" s="194" t="s">
        <v>268</v>
      </c>
      <c r="I186" s="145"/>
      <c r="L186" s="37"/>
      <c r="M186" s="195"/>
      <c r="N186" s="38"/>
      <c r="O186" s="38"/>
      <c r="P186" s="38"/>
      <c r="Q186" s="38"/>
      <c r="R186" s="38"/>
      <c r="S186" s="38"/>
      <c r="T186" s="66"/>
      <c r="AT186" s="20" t="s">
        <v>168</v>
      </c>
      <c r="AU186" s="20" t="s">
        <v>80</v>
      </c>
    </row>
    <row r="187" spans="2:65" s="1" customFormat="1" ht="38.25" customHeight="1">
      <c r="B187" s="170"/>
      <c r="C187" s="183" t="s">
        <v>261</v>
      </c>
      <c r="D187" s="183" t="s">
        <v>139</v>
      </c>
      <c r="E187" s="184" t="s">
        <v>397</v>
      </c>
      <c r="F187" s="185" t="s">
        <v>398</v>
      </c>
      <c r="G187" s="186" t="s">
        <v>177</v>
      </c>
      <c r="H187" s="187">
        <v>1</v>
      </c>
      <c r="I187" s="188"/>
      <c r="J187" s="189">
        <f>ROUND(I187*H187,2)</f>
        <v>0</v>
      </c>
      <c r="K187" s="185" t="s">
        <v>266</v>
      </c>
      <c r="L187" s="190"/>
      <c r="M187" s="191" t="s">
        <v>5</v>
      </c>
      <c r="N187" s="192" t="s">
        <v>41</v>
      </c>
      <c r="O187" s="38"/>
      <c r="P187" s="180">
        <f>O187*H187</f>
        <v>0</v>
      </c>
      <c r="Q187" s="180">
        <v>0</v>
      </c>
      <c r="R187" s="180">
        <f>Q187*H187</f>
        <v>0</v>
      </c>
      <c r="S187" s="180">
        <v>0</v>
      </c>
      <c r="T187" s="181">
        <f>S187*H187</f>
        <v>0</v>
      </c>
      <c r="AR187" s="20" t="s">
        <v>142</v>
      </c>
      <c r="AT187" s="20" t="s">
        <v>139</v>
      </c>
      <c r="AU187" s="20" t="s">
        <v>80</v>
      </c>
      <c r="AY187" s="20" t="s">
        <v>129</v>
      </c>
      <c r="BE187" s="182">
        <f>IF(N187="základní",J187,0)</f>
        <v>0</v>
      </c>
      <c r="BF187" s="182">
        <f>IF(N187="snížená",J187,0)</f>
        <v>0</v>
      </c>
      <c r="BG187" s="182">
        <f>IF(N187="zákl. přenesená",J187,0)</f>
        <v>0</v>
      </c>
      <c r="BH187" s="182">
        <f>IF(N187="sníž. přenesená",J187,0)</f>
        <v>0</v>
      </c>
      <c r="BI187" s="182">
        <f>IF(N187="nulová",J187,0)</f>
        <v>0</v>
      </c>
      <c r="BJ187" s="20" t="s">
        <v>78</v>
      </c>
      <c r="BK187" s="182">
        <f>ROUND(I187*H187,2)</f>
        <v>0</v>
      </c>
      <c r="BL187" s="20" t="s">
        <v>137</v>
      </c>
      <c r="BM187" s="20" t="s">
        <v>399</v>
      </c>
    </row>
    <row r="188" spans="2:65" s="1" customFormat="1" ht="24">
      <c r="B188" s="37"/>
      <c r="D188" s="193" t="s">
        <v>168</v>
      </c>
      <c r="F188" s="194" t="s">
        <v>268</v>
      </c>
      <c r="I188" s="145"/>
      <c r="L188" s="37"/>
      <c r="M188" s="195"/>
      <c r="N188" s="38"/>
      <c r="O188" s="38"/>
      <c r="P188" s="38"/>
      <c r="Q188" s="38"/>
      <c r="R188" s="38"/>
      <c r="S188" s="38"/>
      <c r="T188" s="66"/>
      <c r="AT188" s="20" t="s">
        <v>168</v>
      </c>
      <c r="AU188" s="20" t="s">
        <v>80</v>
      </c>
    </row>
    <row r="189" spans="2:65" s="1" customFormat="1" ht="16.5" customHeight="1">
      <c r="B189" s="170"/>
      <c r="C189" s="171" t="s">
        <v>400</v>
      </c>
      <c r="D189" s="171" t="s">
        <v>132</v>
      </c>
      <c r="E189" s="172" t="s">
        <v>401</v>
      </c>
      <c r="F189" s="173" t="s">
        <v>402</v>
      </c>
      <c r="G189" s="174" t="s">
        <v>177</v>
      </c>
      <c r="H189" s="175">
        <v>3</v>
      </c>
      <c r="I189" s="176"/>
      <c r="J189" s="177">
        <f>ROUND(I189*H189,2)</f>
        <v>0</v>
      </c>
      <c r="K189" s="173" t="s">
        <v>266</v>
      </c>
      <c r="L189" s="37"/>
      <c r="M189" s="178" t="s">
        <v>5</v>
      </c>
      <c r="N189" s="179" t="s">
        <v>41</v>
      </c>
      <c r="O189" s="38"/>
      <c r="P189" s="180">
        <f>O189*H189</f>
        <v>0</v>
      </c>
      <c r="Q189" s="180">
        <v>0</v>
      </c>
      <c r="R189" s="180">
        <f>Q189*H189</f>
        <v>0</v>
      </c>
      <c r="S189" s="180">
        <v>0</v>
      </c>
      <c r="T189" s="181">
        <f>S189*H189</f>
        <v>0</v>
      </c>
      <c r="AR189" s="20" t="s">
        <v>137</v>
      </c>
      <c r="AT189" s="20" t="s">
        <v>132</v>
      </c>
      <c r="AU189" s="20" t="s">
        <v>80</v>
      </c>
      <c r="AY189" s="20" t="s">
        <v>129</v>
      </c>
      <c r="BE189" s="182">
        <f>IF(N189="základní",J189,0)</f>
        <v>0</v>
      </c>
      <c r="BF189" s="182">
        <f>IF(N189="snížená",J189,0)</f>
        <v>0</v>
      </c>
      <c r="BG189" s="182">
        <f>IF(N189="zákl. přenesená",J189,0)</f>
        <v>0</v>
      </c>
      <c r="BH189" s="182">
        <f>IF(N189="sníž. přenesená",J189,0)</f>
        <v>0</v>
      </c>
      <c r="BI189" s="182">
        <f>IF(N189="nulová",J189,0)</f>
        <v>0</v>
      </c>
      <c r="BJ189" s="20" t="s">
        <v>78</v>
      </c>
      <c r="BK189" s="182">
        <f>ROUND(I189*H189,2)</f>
        <v>0</v>
      </c>
      <c r="BL189" s="20" t="s">
        <v>137</v>
      </c>
      <c r="BM189" s="20" t="s">
        <v>403</v>
      </c>
    </row>
    <row r="190" spans="2:65" s="1" customFormat="1" ht="24">
      <c r="B190" s="37"/>
      <c r="D190" s="193" t="s">
        <v>168</v>
      </c>
      <c r="F190" s="194" t="s">
        <v>404</v>
      </c>
      <c r="I190" s="145"/>
      <c r="L190" s="37"/>
      <c r="M190" s="195"/>
      <c r="N190" s="38"/>
      <c r="O190" s="38"/>
      <c r="P190" s="38"/>
      <c r="Q190" s="38"/>
      <c r="R190" s="38"/>
      <c r="S190" s="38"/>
      <c r="T190" s="66"/>
      <c r="AT190" s="20" t="s">
        <v>168</v>
      </c>
      <c r="AU190" s="20" t="s">
        <v>80</v>
      </c>
    </row>
    <row r="191" spans="2:65" s="11" customFormat="1">
      <c r="B191" s="196"/>
      <c r="D191" s="193" t="s">
        <v>200</v>
      </c>
      <c r="F191" s="197" t="s">
        <v>405</v>
      </c>
      <c r="H191" s="198">
        <v>3</v>
      </c>
      <c r="I191" s="199"/>
      <c r="L191" s="196"/>
      <c r="M191" s="200"/>
      <c r="N191" s="201"/>
      <c r="O191" s="201"/>
      <c r="P191" s="201"/>
      <c r="Q191" s="201"/>
      <c r="R191" s="201"/>
      <c r="S191" s="201"/>
      <c r="T191" s="202"/>
      <c r="AT191" s="203" t="s">
        <v>200</v>
      </c>
      <c r="AU191" s="203" t="s">
        <v>80</v>
      </c>
      <c r="AV191" s="11" t="s">
        <v>80</v>
      </c>
      <c r="AW191" s="11" t="s">
        <v>6</v>
      </c>
      <c r="AX191" s="11" t="s">
        <v>78</v>
      </c>
      <c r="AY191" s="203" t="s">
        <v>129</v>
      </c>
    </row>
    <row r="192" spans="2:65" s="1" customFormat="1" ht="25.5" customHeight="1">
      <c r="B192" s="170"/>
      <c r="C192" s="183" t="s">
        <v>406</v>
      </c>
      <c r="D192" s="183" t="s">
        <v>139</v>
      </c>
      <c r="E192" s="184" t="s">
        <v>407</v>
      </c>
      <c r="F192" s="185" t="s">
        <v>408</v>
      </c>
      <c r="G192" s="186" t="s">
        <v>177</v>
      </c>
      <c r="H192" s="187">
        <v>3</v>
      </c>
      <c r="I192" s="188"/>
      <c r="J192" s="189">
        <f>ROUND(I192*H192,2)</f>
        <v>0</v>
      </c>
      <c r="K192" s="185" t="s">
        <v>266</v>
      </c>
      <c r="L192" s="190"/>
      <c r="M192" s="191" t="s">
        <v>5</v>
      </c>
      <c r="N192" s="192" t="s">
        <v>41</v>
      </c>
      <c r="O192" s="38"/>
      <c r="P192" s="180">
        <f>O192*H192</f>
        <v>0</v>
      </c>
      <c r="Q192" s="180">
        <v>0</v>
      </c>
      <c r="R192" s="180">
        <f>Q192*H192</f>
        <v>0</v>
      </c>
      <c r="S192" s="180">
        <v>0</v>
      </c>
      <c r="T192" s="181">
        <f>S192*H192</f>
        <v>0</v>
      </c>
      <c r="AR192" s="20" t="s">
        <v>142</v>
      </c>
      <c r="AT192" s="20" t="s">
        <v>139</v>
      </c>
      <c r="AU192" s="20" t="s">
        <v>80</v>
      </c>
      <c r="AY192" s="20" t="s">
        <v>129</v>
      </c>
      <c r="BE192" s="182">
        <f>IF(N192="základní",J192,0)</f>
        <v>0</v>
      </c>
      <c r="BF192" s="182">
        <f>IF(N192="snížená",J192,0)</f>
        <v>0</v>
      </c>
      <c r="BG192" s="182">
        <f>IF(N192="zákl. přenesená",J192,0)</f>
        <v>0</v>
      </c>
      <c r="BH192" s="182">
        <f>IF(N192="sníž. přenesená",J192,0)</f>
        <v>0</v>
      </c>
      <c r="BI192" s="182">
        <f>IF(N192="nulová",J192,0)</f>
        <v>0</v>
      </c>
      <c r="BJ192" s="20" t="s">
        <v>78</v>
      </c>
      <c r="BK192" s="182">
        <f>ROUND(I192*H192,2)</f>
        <v>0</v>
      </c>
      <c r="BL192" s="20" t="s">
        <v>137</v>
      </c>
      <c r="BM192" s="20" t="s">
        <v>409</v>
      </c>
    </row>
    <row r="193" spans="2:65" s="1" customFormat="1" ht="24">
      <c r="B193" s="37"/>
      <c r="D193" s="193" t="s">
        <v>168</v>
      </c>
      <c r="F193" s="194" t="s">
        <v>404</v>
      </c>
      <c r="I193" s="145"/>
      <c r="L193" s="37"/>
      <c r="M193" s="195"/>
      <c r="N193" s="38"/>
      <c r="O193" s="38"/>
      <c r="P193" s="38"/>
      <c r="Q193" s="38"/>
      <c r="R193" s="38"/>
      <c r="S193" s="38"/>
      <c r="T193" s="66"/>
      <c r="AT193" s="20" t="s">
        <v>168</v>
      </c>
      <c r="AU193" s="20" t="s">
        <v>80</v>
      </c>
    </row>
    <row r="194" spans="2:65" s="1" customFormat="1" ht="16.5" customHeight="1">
      <c r="B194" s="170"/>
      <c r="C194" s="171" t="s">
        <v>410</v>
      </c>
      <c r="D194" s="171" t="s">
        <v>132</v>
      </c>
      <c r="E194" s="172" t="s">
        <v>411</v>
      </c>
      <c r="F194" s="173" t="s">
        <v>412</v>
      </c>
      <c r="G194" s="174" t="s">
        <v>177</v>
      </c>
      <c r="H194" s="175">
        <v>3</v>
      </c>
      <c r="I194" s="176"/>
      <c r="J194" s="177">
        <f>ROUND(I194*H194,2)</f>
        <v>0</v>
      </c>
      <c r="K194" s="173" t="s">
        <v>136</v>
      </c>
      <c r="L194" s="37"/>
      <c r="M194" s="178" t="s">
        <v>5</v>
      </c>
      <c r="N194" s="179" t="s">
        <v>41</v>
      </c>
      <c r="O194" s="38"/>
      <c r="P194" s="180">
        <f>O194*H194</f>
        <v>0</v>
      </c>
      <c r="Q194" s="180">
        <v>0</v>
      </c>
      <c r="R194" s="180">
        <f>Q194*H194</f>
        <v>0</v>
      </c>
      <c r="S194" s="180">
        <v>0</v>
      </c>
      <c r="T194" s="181">
        <f>S194*H194</f>
        <v>0</v>
      </c>
      <c r="AR194" s="20" t="s">
        <v>137</v>
      </c>
      <c r="AT194" s="20" t="s">
        <v>132</v>
      </c>
      <c r="AU194" s="20" t="s">
        <v>80</v>
      </c>
      <c r="AY194" s="20" t="s">
        <v>129</v>
      </c>
      <c r="BE194" s="182">
        <f>IF(N194="základní",J194,0)</f>
        <v>0</v>
      </c>
      <c r="BF194" s="182">
        <f>IF(N194="snížená",J194,0)</f>
        <v>0</v>
      </c>
      <c r="BG194" s="182">
        <f>IF(N194="zákl. přenesená",J194,0)</f>
        <v>0</v>
      </c>
      <c r="BH194" s="182">
        <f>IF(N194="sníž. přenesená",J194,0)</f>
        <v>0</v>
      </c>
      <c r="BI194" s="182">
        <f>IF(N194="nulová",J194,0)</f>
        <v>0</v>
      </c>
      <c r="BJ194" s="20" t="s">
        <v>78</v>
      </c>
      <c r="BK194" s="182">
        <f>ROUND(I194*H194,2)</f>
        <v>0</v>
      </c>
      <c r="BL194" s="20" t="s">
        <v>137</v>
      </c>
      <c r="BM194" s="20" t="s">
        <v>413</v>
      </c>
    </row>
    <row r="195" spans="2:65" s="1" customFormat="1" ht="24">
      <c r="B195" s="37"/>
      <c r="D195" s="193" t="s">
        <v>168</v>
      </c>
      <c r="F195" s="194" t="s">
        <v>404</v>
      </c>
      <c r="I195" s="145"/>
      <c r="L195" s="37"/>
      <c r="M195" s="195"/>
      <c r="N195" s="38"/>
      <c r="O195" s="38"/>
      <c r="P195" s="38"/>
      <c r="Q195" s="38"/>
      <c r="R195" s="38"/>
      <c r="S195" s="38"/>
      <c r="T195" s="66"/>
      <c r="AT195" s="20" t="s">
        <v>168</v>
      </c>
      <c r="AU195" s="20" t="s">
        <v>80</v>
      </c>
    </row>
    <row r="196" spans="2:65" s="1" customFormat="1" ht="16.5" customHeight="1">
      <c r="B196" s="170"/>
      <c r="C196" s="183" t="s">
        <v>414</v>
      </c>
      <c r="D196" s="183" t="s">
        <v>139</v>
      </c>
      <c r="E196" s="184" t="s">
        <v>415</v>
      </c>
      <c r="F196" s="185" t="s">
        <v>416</v>
      </c>
      <c r="G196" s="186" t="s">
        <v>177</v>
      </c>
      <c r="H196" s="187">
        <v>3</v>
      </c>
      <c r="I196" s="188"/>
      <c r="J196" s="189">
        <f>ROUND(I196*H196,2)</f>
        <v>0</v>
      </c>
      <c r="K196" s="185" t="s">
        <v>266</v>
      </c>
      <c r="L196" s="190"/>
      <c r="M196" s="191" t="s">
        <v>5</v>
      </c>
      <c r="N196" s="192" t="s">
        <v>41</v>
      </c>
      <c r="O196" s="38"/>
      <c r="P196" s="180">
        <f>O196*H196</f>
        <v>0</v>
      </c>
      <c r="Q196" s="180">
        <v>0</v>
      </c>
      <c r="R196" s="180">
        <f>Q196*H196</f>
        <v>0</v>
      </c>
      <c r="S196" s="180">
        <v>0</v>
      </c>
      <c r="T196" s="181">
        <f>S196*H196</f>
        <v>0</v>
      </c>
      <c r="AR196" s="20" t="s">
        <v>142</v>
      </c>
      <c r="AT196" s="20" t="s">
        <v>139</v>
      </c>
      <c r="AU196" s="20" t="s">
        <v>80</v>
      </c>
      <c r="AY196" s="20" t="s">
        <v>129</v>
      </c>
      <c r="BE196" s="182">
        <f>IF(N196="základní",J196,0)</f>
        <v>0</v>
      </c>
      <c r="BF196" s="182">
        <f>IF(N196="snížená",J196,0)</f>
        <v>0</v>
      </c>
      <c r="BG196" s="182">
        <f>IF(N196="zákl. přenesená",J196,0)</f>
        <v>0</v>
      </c>
      <c r="BH196" s="182">
        <f>IF(N196="sníž. přenesená",J196,0)</f>
        <v>0</v>
      </c>
      <c r="BI196" s="182">
        <f>IF(N196="nulová",J196,0)</f>
        <v>0</v>
      </c>
      <c r="BJ196" s="20" t="s">
        <v>78</v>
      </c>
      <c r="BK196" s="182">
        <f>ROUND(I196*H196,2)</f>
        <v>0</v>
      </c>
      <c r="BL196" s="20" t="s">
        <v>137</v>
      </c>
      <c r="BM196" s="20" t="s">
        <v>417</v>
      </c>
    </row>
    <row r="197" spans="2:65" s="1" customFormat="1" ht="24">
      <c r="B197" s="37"/>
      <c r="D197" s="193" t="s">
        <v>168</v>
      </c>
      <c r="F197" s="194" t="s">
        <v>404</v>
      </c>
      <c r="I197" s="145"/>
      <c r="L197" s="37"/>
      <c r="M197" s="195"/>
      <c r="N197" s="38"/>
      <c r="O197" s="38"/>
      <c r="P197" s="38"/>
      <c r="Q197" s="38"/>
      <c r="R197" s="38"/>
      <c r="S197" s="38"/>
      <c r="T197" s="66"/>
      <c r="AT197" s="20" t="s">
        <v>168</v>
      </c>
      <c r="AU197" s="20" t="s">
        <v>80</v>
      </c>
    </row>
    <row r="198" spans="2:65" s="1" customFormat="1" ht="16.5" customHeight="1">
      <c r="B198" s="170"/>
      <c r="C198" s="171" t="s">
        <v>418</v>
      </c>
      <c r="D198" s="171" t="s">
        <v>132</v>
      </c>
      <c r="E198" s="172" t="s">
        <v>419</v>
      </c>
      <c r="F198" s="173" t="s">
        <v>420</v>
      </c>
      <c r="G198" s="174" t="s">
        <v>177</v>
      </c>
      <c r="H198" s="175">
        <v>1</v>
      </c>
      <c r="I198" s="176"/>
      <c r="J198" s="177">
        <f>ROUND(I198*H198,2)</f>
        <v>0</v>
      </c>
      <c r="K198" s="173" t="s">
        <v>136</v>
      </c>
      <c r="L198" s="37"/>
      <c r="M198" s="178" t="s">
        <v>5</v>
      </c>
      <c r="N198" s="179" t="s">
        <v>41</v>
      </c>
      <c r="O198" s="38"/>
      <c r="P198" s="180">
        <f>O198*H198</f>
        <v>0</v>
      </c>
      <c r="Q198" s="180">
        <v>0</v>
      </c>
      <c r="R198" s="180">
        <f>Q198*H198</f>
        <v>0</v>
      </c>
      <c r="S198" s="180">
        <v>0</v>
      </c>
      <c r="T198" s="181">
        <f>S198*H198</f>
        <v>0</v>
      </c>
      <c r="AR198" s="20" t="s">
        <v>137</v>
      </c>
      <c r="AT198" s="20" t="s">
        <v>132</v>
      </c>
      <c r="AU198" s="20" t="s">
        <v>80</v>
      </c>
      <c r="AY198" s="20" t="s">
        <v>129</v>
      </c>
      <c r="BE198" s="182">
        <f>IF(N198="základní",J198,0)</f>
        <v>0</v>
      </c>
      <c r="BF198" s="182">
        <f>IF(N198="snížená",J198,0)</f>
        <v>0</v>
      </c>
      <c r="BG198" s="182">
        <f>IF(N198="zákl. přenesená",J198,0)</f>
        <v>0</v>
      </c>
      <c r="BH198" s="182">
        <f>IF(N198="sníž. přenesená",J198,0)</f>
        <v>0</v>
      </c>
      <c r="BI198" s="182">
        <f>IF(N198="nulová",J198,0)</f>
        <v>0</v>
      </c>
      <c r="BJ198" s="20" t="s">
        <v>78</v>
      </c>
      <c r="BK198" s="182">
        <f>ROUND(I198*H198,2)</f>
        <v>0</v>
      </c>
      <c r="BL198" s="20" t="s">
        <v>137</v>
      </c>
      <c r="BM198" s="20" t="s">
        <v>421</v>
      </c>
    </row>
    <row r="199" spans="2:65" s="1" customFormat="1" ht="24">
      <c r="B199" s="37"/>
      <c r="D199" s="193" t="s">
        <v>168</v>
      </c>
      <c r="F199" s="194" t="s">
        <v>404</v>
      </c>
      <c r="I199" s="145"/>
      <c r="L199" s="37"/>
      <c r="M199" s="195"/>
      <c r="N199" s="38"/>
      <c r="O199" s="38"/>
      <c r="P199" s="38"/>
      <c r="Q199" s="38"/>
      <c r="R199" s="38"/>
      <c r="S199" s="38"/>
      <c r="T199" s="66"/>
      <c r="AT199" s="20" t="s">
        <v>168</v>
      </c>
      <c r="AU199" s="20" t="s">
        <v>80</v>
      </c>
    </row>
    <row r="200" spans="2:65" s="1" customFormat="1" ht="25.5" customHeight="1">
      <c r="B200" s="170"/>
      <c r="C200" s="183" t="s">
        <v>422</v>
      </c>
      <c r="D200" s="183" t="s">
        <v>139</v>
      </c>
      <c r="E200" s="184" t="s">
        <v>423</v>
      </c>
      <c r="F200" s="185" t="s">
        <v>424</v>
      </c>
      <c r="G200" s="186" t="s">
        <v>177</v>
      </c>
      <c r="H200" s="187">
        <v>1</v>
      </c>
      <c r="I200" s="188"/>
      <c r="J200" s="189">
        <f>ROUND(I200*H200,2)</f>
        <v>0</v>
      </c>
      <c r="K200" s="185" t="s">
        <v>266</v>
      </c>
      <c r="L200" s="190"/>
      <c r="M200" s="191" t="s">
        <v>5</v>
      </c>
      <c r="N200" s="192" t="s">
        <v>41</v>
      </c>
      <c r="O200" s="38"/>
      <c r="P200" s="180">
        <f>O200*H200</f>
        <v>0</v>
      </c>
      <c r="Q200" s="180">
        <v>0</v>
      </c>
      <c r="R200" s="180">
        <f>Q200*H200</f>
        <v>0</v>
      </c>
      <c r="S200" s="180">
        <v>0</v>
      </c>
      <c r="T200" s="181">
        <f>S200*H200</f>
        <v>0</v>
      </c>
      <c r="AR200" s="20" t="s">
        <v>142</v>
      </c>
      <c r="AT200" s="20" t="s">
        <v>139</v>
      </c>
      <c r="AU200" s="20" t="s">
        <v>80</v>
      </c>
      <c r="AY200" s="20" t="s">
        <v>129</v>
      </c>
      <c r="BE200" s="182">
        <f>IF(N200="základní",J200,0)</f>
        <v>0</v>
      </c>
      <c r="BF200" s="182">
        <f>IF(N200="snížená",J200,0)</f>
        <v>0</v>
      </c>
      <c r="BG200" s="182">
        <f>IF(N200="zákl. přenesená",J200,0)</f>
        <v>0</v>
      </c>
      <c r="BH200" s="182">
        <f>IF(N200="sníž. přenesená",J200,0)</f>
        <v>0</v>
      </c>
      <c r="BI200" s="182">
        <f>IF(N200="nulová",J200,0)</f>
        <v>0</v>
      </c>
      <c r="BJ200" s="20" t="s">
        <v>78</v>
      </c>
      <c r="BK200" s="182">
        <f>ROUND(I200*H200,2)</f>
        <v>0</v>
      </c>
      <c r="BL200" s="20" t="s">
        <v>137</v>
      </c>
      <c r="BM200" s="20" t="s">
        <v>425</v>
      </c>
    </row>
    <row r="201" spans="2:65" s="1" customFormat="1" ht="24">
      <c r="B201" s="37"/>
      <c r="D201" s="193" t="s">
        <v>168</v>
      </c>
      <c r="F201" s="194" t="s">
        <v>404</v>
      </c>
      <c r="I201" s="145"/>
      <c r="L201" s="37"/>
      <c r="M201" s="195"/>
      <c r="N201" s="38"/>
      <c r="O201" s="38"/>
      <c r="P201" s="38"/>
      <c r="Q201" s="38"/>
      <c r="R201" s="38"/>
      <c r="S201" s="38"/>
      <c r="T201" s="66"/>
      <c r="AT201" s="20" t="s">
        <v>168</v>
      </c>
      <c r="AU201" s="20" t="s">
        <v>80</v>
      </c>
    </row>
    <row r="202" spans="2:65" s="1" customFormat="1" ht="25.5" customHeight="1">
      <c r="B202" s="170"/>
      <c r="C202" s="183" t="s">
        <v>426</v>
      </c>
      <c r="D202" s="183" t="s">
        <v>139</v>
      </c>
      <c r="E202" s="184" t="s">
        <v>427</v>
      </c>
      <c r="F202" s="185" t="s">
        <v>428</v>
      </c>
      <c r="G202" s="186" t="s">
        <v>177</v>
      </c>
      <c r="H202" s="187">
        <v>1</v>
      </c>
      <c r="I202" s="188"/>
      <c r="J202" s="189">
        <f>ROUND(I202*H202,2)</f>
        <v>0</v>
      </c>
      <c r="K202" s="185" t="s">
        <v>266</v>
      </c>
      <c r="L202" s="190"/>
      <c r="M202" s="191" t="s">
        <v>5</v>
      </c>
      <c r="N202" s="192" t="s">
        <v>41</v>
      </c>
      <c r="O202" s="38"/>
      <c r="P202" s="180">
        <f>O202*H202</f>
        <v>0</v>
      </c>
      <c r="Q202" s="180">
        <v>0</v>
      </c>
      <c r="R202" s="180">
        <f>Q202*H202</f>
        <v>0</v>
      </c>
      <c r="S202" s="180">
        <v>0</v>
      </c>
      <c r="T202" s="181">
        <f>S202*H202</f>
        <v>0</v>
      </c>
      <c r="AR202" s="20" t="s">
        <v>142</v>
      </c>
      <c r="AT202" s="20" t="s">
        <v>139</v>
      </c>
      <c r="AU202" s="20" t="s">
        <v>80</v>
      </c>
      <c r="AY202" s="20" t="s">
        <v>129</v>
      </c>
      <c r="BE202" s="182">
        <f>IF(N202="základní",J202,0)</f>
        <v>0</v>
      </c>
      <c r="BF202" s="182">
        <f>IF(N202="snížená",J202,0)</f>
        <v>0</v>
      </c>
      <c r="BG202" s="182">
        <f>IF(N202="zákl. přenesená",J202,0)</f>
        <v>0</v>
      </c>
      <c r="BH202" s="182">
        <f>IF(N202="sníž. přenesená",J202,0)</f>
        <v>0</v>
      </c>
      <c r="BI202" s="182">
        <f>IF(N202="nulová",J202,0)</f>
        <v>0</v>
      </c>
      <c r="BJ202" s="20" t="s">
        <v>78</v>
      </c>
      <c r="BK202" s="182">
        <f>ROUND(I202*H202,2)</f>
        <v>0</v>
      </c>
      <c r="BL202" s="20" t="s">
        <v>137</v>
      </c>
      <c r="BM202" s="20" t="s">
        <v>429</v>
      </c>
    </row>
    <row r="203" spans="2:65" s="1" customFormat="1" ht="16.5" customHeight="1">
      <c r="B203" s="170"/>
      <c r="C203" s="171" t="s">
        <v>430</v>
      </c>
      <c r="D203" s="171" t="s">
        <v>132</v>
      </c>
      <c r="E203" s="172" t="s">
        <v>431</v>
      </c>
      <c r="F203" s="173" t="s">
        <v>432</v>
      </c>
      <c r="G203" s="174" t="s">
        <v>177</v>
      </c>
      <c r="H203" s="175">
        <v>2</v>
      </c>
      <c r="I203" s="176"/>
      <c r="J203" s="177">
        <f>ROUND(I203*H203,2)</f>
        <v>0</v>
      </c>
      <c r="K203" s="173" t="s">
        <v>266</v>
      </c>
      <c r="L203" s="37"/>
      <c r="M203" s="178" t="s">
        <v>5</v>
      </c>
      <c r="N203" s="179" t="s">
        <v>41</v>
      </c>
      <c r="O203" s="38"/>
      <c r="P203" s="180">
        <f>O203*H203</f>
        <v>0</v>
      </c>
      <c r="Q203" s="180">
        <v>0</v>
      </c>
      <c r="R203" s="180">
        <f>Q203*H203</f>
        <v>0</v>
      </c>
      <c r="S203" s="180">
        <v>0</v>
      </c>
      <c r="T203" s="181">
        <f>S203*H203</f>
        <v>0</v>
      </c>
      <c r="AR203" s="20" t="s">
        <v>137</v>
      </c>
      <c r="AT203" s="20" t="s">
        <v>132</v>
      </c>
      <c r="AU203" s="20" t="s">
        <v>80</v>
      </c>
      <c r="AY203" s="20" t="s">
        <v>129</v>
      </c>
      <c r="BE203" s="182">
        <f>IF(N203="základní",J203,0)</f>
        <v>0</v>
      </c>
      <c r="BF203" s="182">
        <f>IF(N203="snížená",J203,0)</f>
        <v>0</v>
      </c>
      <c r="BG203" s="182">
        <f>IF(N203="zákl. přenesená",J203,0)</f>
        <v>0</v>
      </c>
      <c r="BH203" s="182">
        <f>IF(N203="sníž. přenesená",J203,0)</f>
        <v>0</v>
      </c>
      <c r="BI203" s="182">
        <f>IF(N203="nulová",J203,0)</f>
        <v>0</v>
      </c>
      <c r="BJ203" s="20" t="s">
        <v>78</v>
      </c>
      <c r="BK203" s="182">
        <f>ROUND(I203*H203,2)</f>
        <v>0</v>
      </c>
      <c r="BL203" s="20" t="s">
        <v>137</v>
      </c>
      <c r="BM203" s="20" t="s">
        <v>433</v>
      </c>
    </row>
    <row r="204" spans="2:65" s="11" customFormat="1">
      <c r="B204" s="196"/>
      <c r="D204" s="193" t="s">
        <v>200</v>
      </c>
      <c r="F204" s="197" t="s">
        <v>434</v>
      </c>
      <c r="H204" s="198">
        <v>2</v>
      </c>
      <c r="I204" s="199"/>
      <c r="L204" s="196"/>
      <c r="M204" s="200"/>
      <c r="N204" s="201"/>
      <c r="O204" s="201"/>
      <c r="P204" s="201"/>
      <c r="Q204" s="201"/>
      <c r="R204" s="201"/>
      <c r="S204" s="201"/>
      <c r="T204" s="202"/>
      <c r="AT204" s="203" t="s">
        <v>200</v>
      </c>
      <c r="AU204" s="203" t="s">
        <v>80</v>
      </c>
      <c r="AV204" s="11" t="s">
        <v>80</v>
      </c>
      <c r="AW204" s="11" t="s">
        <v>6</v>
      </c>
      <c r="AX204" s="11" t="s">
        <v>78</v>
      </c>
      <c r="AY204" s="203" t="s">
        <v>129</v>
      </c>
    </row>
    <row r="205" spans="2:65" s="1" customFormat="1" ht="16.5" customHeight="1">
      <c r="B205" s="170"/>
      <c r="C205" s="183" t="s">
        <v>435</v>
      </c>
      <c r="D205" s="183" t="s">
        <v>139</v>
      </c>
      <c r="E205" s="184" t="s">
        <v>436</v>
      </c>
      <c r="F205" s="185" t="s">
        <v>437</v>
      </c>
      <c r="G205" s="186" t="s">
        <v>177</v>
      </c>
      <c r="H205" s="187">
        <v>2</v>
      </c>
      <c r="I205" s="188"/>
      <c r="J205" s="189">
        <f t="shared" ref="J205:J215" si="40">ROUND(I205*H205,2)</f>
        <v>0</v>
      </c>
      <c r="K205" s="185" t="s">
        <v>266</v>
      </c>
      <c r="L205" s="190"/>
      <c r="M205" s="191" t="s">
        <v>5</v>
      </c>
      <c r="N205" s="192" t="s">
        <v>41</v>
      </c>
      <c r="O205" s="38"/>
      <c r="P205" s="180">
        <f t="shared" ref="P205:P215" si="41">O205*H205</f>
        <v>0</v>
      </c>
      <c r="Q205" s="180">
        <v>0</v>
      </c>
      <c r="R205" s="180">
        <f t="shared" ref="R205:R215" si="42">Q205*H205</f>
        <v>0</v>
      </c>
      <c r="S205" s="180">
        <v>0</v>
      </c>
      <c r="T205" s="181">
        <f t="shared" ref="T205:T215" si="43">S205*H205</f>
        <v>0</v>
      </c>
      <c r="AR205" s="20" t="s">
        <v>142</v>
      </c>
      <c r="AT205" s="20" t="s">
        <v>139</v>
      </c>
      <c r="AU205" s="20" t="s">
        <v>80</v>
      </c>
      <c r="AY205" s="20" t="s">
        <v>129</v>
      </c>
      <c r="BE205" s="182">
        <f t="shared" ref="BE205:BE215" si="44">IF(N205="základní",J205,0)</f>
        <v>0</v>
      </c>
      <c r="BF205" s="182">
        <f t="shared" ref="BF205:BF215" si="45">IF(N205="snížená",J205,0)</f>
        <v>0</v>
      </c>
      <c r="BG205" s="182">
        <f t="shared" ref="BG205:BG215" si="46">IF(N205="zákl. přenesená",J205,0)</f>
        <v>0</v>
      </c>
      <c r="BH205" s="182">
        <f t="shared" ref="BH205:BH215" si="47">IF(N205="sníž. přenesená",J205,0)</f>
        <v>0</v>
      </c>
      <c r="BI205" s="182">
        <f t="shared" ref="BI205:BI215" si="48">IF(N205="nulová",J205,0)</f>
        <v>0</v>
      </c>
      <c r="BJ205" s="20" t="s">
        <v>78</v>
      </c>
      <c r="BK205" s="182">
        <f t="shared" ref="BK205:BK215" si="49">ROUND(I205*H205,2)</f>
        <v>0</v>
      </c>
      <c r="BL205" s="20" t="s">
        <v>137</v>
      </c>
      <c r="BM205" s="20" t="s">
        <v>438</v>
      </c>
    </row>
    <row r="206" spans="2:65" s="1" customFormat="1" ht="16.5" customHeight="1">
      <c r="B206" s="170"/>
      <c r="C206" s="183" t="s">
        <v>439</v>
      </c>
      <c r="D206" s="183" t="s">
        <v>139</v>
      </c>
      <c r="E206" s="184" t="s">
        <v>440</v>
      </c>
      <c r="F206" s="185" t="s">
        <v>441</v>
      </c>
      <c r="G206" s="186" t="s">
        <v>177</v>
      </c>
      <c r="H206" s="187">
        <v>2</v>
      </c>
      <c r="I206" s="188"/>
      <c r="J206" s="189">
        <f t="shared" si="40"/>
        <v>0</v>
      </c>
      <c r="K206" s="185" t="s">
        <v>266</v>
      </c>
      <c r="L206" s="190"/>
      <c r="M206" s="191" t="s">
        <v>5</v>
      </c>
      <c r="N206" s="192" t="s">
        <v>41</v>
      </c>
      <c r="O206" s="38"/>
      <c r="P206" s="180">
        <f t="shared" si="41"/>
        <v>0</v>
      </c>
      <c r="Q206" s="180">
        <v>0</v>
      </c>
      <c r="R206" s="180">
        <f t="shared" si="42"/>
        <v>0</v>
      </c>
      <c r="S206" s="180">
        <v>0</v>
      </c>
      <c r="T206" s="181">
        <f t="shared" si="43"/>
        <v>0</v>
      </c>
      <c r="AR206" s="20" t="s">
        <v>142</v>
      </c>
      <c r="AT206" s="20" t="s">
        <v>139</v>
      </c>
      <c r="AU206" s="20" t="s">
        <v>80</v>
      </c>
      <c r="AY206" s="20" t="s">
        <v>129</v>
      </c>
      <c r="BE206" s="182">
        <f t="shared" si="44"/>
        <v>0</v>
      </c>
      <c r="BF206" s="182">
        <f t="shared" si="45"/>
        <v>0</v>
      </c>
      <c r="BG206" s="182">
        <f t="shared" si="46"/>
        <v>0</v>
      </c>
      <c r="BH206" s="182">
        <f t="shared" si="47"/>
        <v>0</v>
      </c>
      <c r="BI206" s="182">
        <f t="shared" si="48"/>
        <v>0</v>
      </c>
      <c r="BJ206" s="20" t="s">
        <v>78</v>
      </c>
      <c r="BK206" s="182">
        <f t="shared" si="49"/>
        <v>0</v>
      </c>
      <c r="BL206" s="20" t="s">
        <v>137</v>
      </c>
      <c r="BM206" s="20" t="s">
        <v>442</v>
      </c>
    </row>
    <row r="207" spans="2:65" s="1" customFormat="1" ht="16.5" customHeight="1">
      <c r="B207" s="170"/>
      <c r="C207" s="183" t="s">
        <v>443</v>
      </c>
      <c r="D207" s="183" t="s">
        <v>139</v>
      </c>
      <c r="E207" s="184" t="s">
        <v>444</v>
      </c>
      <c r="F207" s="185" t="s">
        <v>445</v>
      </c>
      <c r="G207" s="186" t="s">
        <v>177</v>
      </c>
      <c r="H207" s="187">
        <v>4</v>
      </c>
      <c r="I207" s="188"/>
      <c r="J207" s="189">
        <f t="shared" si="40"/>
        <v>0</v>
      </c>
      <c r="K207" s="185" t="s">
        <v>266</v>
      </c>
      <c r="L207" s="190"/>
      <c r="M207" s="191" t="s">
        <v>5</v>
      </c>
      <c r="N207" s="192" t="s">
        <v>41</v>
      </c>
      <c r="O207" s="38"/>
      <c r="P207" s="180">
        <f t="shared" si="41"/>
        <v>0</v>
      </c>
      <c r="Q207" s="180">
        <v>0</v>
      </c>
      <c r="R207" s="180">
        <f t="shared" si="42"/>
        <v>0</v>
      </c>
      <c r="S207" s="180">
        <v>0</v>
      </c>
      <c r="T207" s="181">
        <f t="shared" si="43"/>
        <v>0</v>
      </c>
      <c r="AR207" s="20" t="s">
        <v>142</v>
      </c>
      <c r="AT207" s="20" t="s">
        <v>139</v>
      </c>
      <c r="AU207" s="20" t="s">
        <v>80</v>
      </c>
      <c r="AY207" s="20" t="s">
        <v>129</v>
      </c>
      <c r="BE207" s="182">
        <f t="shared" si="44"/>
        <v>0</v>
      </c>
      <c r="BF207" s="182">
        <f t="shared" si="45"/>
        <v>0</v>
      </c>
      <c r="BG207" s="182">
        <f t="shared" si="46"/>
        <v>0</v>
      </c>
      <c r="BH207" s="182">
        <f t="shared" si="47"/>
        <v>0</v>
      </c>
      <c r="BI207" s="182">
        <f t="shared" si="48"/>
        <v>0</v>
      </c>
      <c r="BJ207" s="20" t="s">
        <v>78</v>
      </c>
      <c r="BK207" s="182">
        <f t="shared" si="49"/>
        <v>0</v>
      </c>
      <c r="BL207" s="20" t="s">
        <v>137</v>
      </c>
      <c r="BM207" s="20" t="s">
        <v>446</v>
      </c>
    </row>
    <row r="208" spans="2:65" s="1" customFormat="1" ht="16.5" customHeight="1">
      <c r="B208" s="170"/>
      <c r="C208" s="171" t="s">
        <v>447</v>
      </c>
      <c r="D208" s="171" t="s">
        <v>132</v>
      </c>
      <c r="E208" s="172" t="s">
        <v>448</v>
      </c>
      <c r="F208" s="173" t="s">
        <v>449</v>
      </c>
      <c r="G208" s="174" t="s">
        <v>177</v>
      </c>
      <c r="H208" s="175">
        <v>1</v>
      </c>
      <c r="I208" s="176"/>
      <c r="J208" s="177">
        <f t="shared" si="40"/>
        <v>0</v>
      </c>
      <c r="K208" s="173" t="s">
        <v>136</v>
      </c>
      <c r="L208" s="37"/>
      <c r="M208" s="178" t="s">
        <v>5</v>
      </c>
      <c r="N208" s="179" t="s">
        <v>41</v>
      </c>
      <c r="O208" s="38"/>
      <c r="P208" s="180">
        <f t="shared" si="41"/>
        <v>0</v>
      </c>
      <c r="Q208" s="180">
        <v>0</v>
      </c>
      <c r="R208" s="180">
        <f t="shared" si="42"/>
        <v>0</v>
      </c>
      <c r="S208" s="180">
        <v>0</v>
      </c>
      <c r="T208" s="181">
        <f t="shared" si="43"/>
        <v>0</v>
      </c>
      <c r="AR208" s="20" t="s">
        <v>137</v>
      </c>
      <c r="AT208" s="20" t="s">
        <v>132</v>
      </c>
      <c r="AU208" s="20" t="s">
        <v>80</v>
      </c>
      <c r="AY208" s="20" t="s">
        <v>129</v>
      </c>
      <c r="BE208" s="182">
        <f t="shared" si="44"/>
        <v>0</v>
      </c>
      <c r="BF208" s="182">
        <f t="shared" si="45"/>
        <v>0</v>
      </c>
      <c r="BG208" s="182">
        <f t="shared" si="46"/>
        <v>0</v>
      </c>
      <c r="BH208" s="182">
        <f t="shared" si="47"/>
        <v>0</v>
      </c>
      <c r="BI208" s="182">
        <f t="shared" si="48"/>
        <v>0</v>
      </c>
      <c r="BJ208" s="20" t="s">
        <v>78</v>
      </c>
      <c r="BK208" s="182">
        <f t="shared" si="49"/>
        <v>0</v>
      </c>
      <c r="BL208" s="20" t="s">
        <v>137</v>
      </c>
      <c r="BM208" s="20" t="s">
        <v>450</v>
      </c>
    </row>
    <row r="209" spans="2:65" s="1" customFormat="1" ht="63.75" customHeight="1">
      <c r="B209" s="170"/>
      <c r="C209" s="183" t="s">
        <v>451</v>
      </c>
      <c r="D209" s="183" t="s">
        <v>139</v>
      </c>
      <c r="E209" s="184" t="s">
        <v>452</v>
      </c>
      <c r="F209" s="185" t="s">
        <v>453</v>
      </c>
      <c r="G209" s="186" t="s">
        <v>177</v>
      </c>
      <c r="H209" s="187">
        <v>1</v>
      </c>
      <c r="I209" s="188"/>
      <c r="J209" s="189">
        <f t="shared" si="40"/>
        <v>0</v>
      </c>
      <c r="K209" s="185" t="s">
        <v>266</v>
      </c>
      <c r="L209" s="190"/>
      <c r="M209" s="191" t="s">
        <v>5</v>
      </c>
      <c r="N209" s="192" t="s">
        <v>41</v>
      </c>
      <c r="O209" s="38"/>
      <c r="P209" s="180">
        <f t="shared" si="41"/>
        <v>0</v>
      </c>
      <c r="Q209" s="180">
        <v>0</v>
      </c>
      <c r="R209" s="180">
        <f t="shared" si="42"/>
        <v>0</v>
      </c>
      <c r="S209" s="180">
        <v>0</v>
      </c>
      <c r="T209" s="181">
        <f t="shared" si="43"/>
        <v>0</v>
      </c>
      <c r="AR209" s="20" t="s">
        <v>142</v>
      </c>
      <c r="AT209" s="20" t="s">
        <v>139</v>
      </c>
      <c r="AU209" s="20" t="s">
        <v>80</v>
      </c>
      <c r="AY209" s="20" t="s">
        <v>129</v>
      </c>
      <c r="BE209" s="182">
        <f t="shared" si="44"/>
        <v>0</v>
      </c>
      <c r="BF209" s="182">
        <f t="shared" si="45"/>
        <v>0</v>
      </c>
      <c r="BG209" s="182">
        <f t="shared" si="46"/>
        <v>0</v>
      </c>
      <c r="BH209" s="182">
        <f t="shared" si="47"/>
        <v>0</v>
      </c>
      <c r="BI209" s="182">
        <f t="shared" si="48"/>
        <v>0</v>
      </c>
      <c r="BJ209" s="20" t="s">
        <v>78</v>
      </c>
      <c r="BK209" s="182">
        <f t="shared" si="49"/>
        <v>0</v>
      </c>
      <c r="BL209" s="20" t="s">
        <v>137</v>
      </c>
      <c r="BM209" s="20" t="s">
        <v>454</v>
      </c>
    </row>
    <row r="210" spans="2:65" s="1" customFormat="1" ht="16.5" customHeight="1">
      <c r="B210" s="170"/>
      <c r="C210" s="171" t="s">
        <v>455</v>
      </c>
      <c r="D210" s="171" t="s">
        <v>132</v>
      </c>
      <c r="E210" s="172" t="s">
        <v>456</v>
      </c>
      <c r="F210" s="173" t="s">
        <v>457</v>
      </c>
      <c r="G210" s="174" t="s">
        <v>177</v>
      </c>
      <c r="H210" s="175">
        <v>3</v>
      </c>
      <c r="I210" s="176"/>
      <c r="J210" s="177">
        <f t="shared" si="40"/>
        <v>0</v>
      </c>
      <c r="K210" s="173" t="s">
        <v>136</v>
      </c>
      <c r="L210" s="37"/>
      <c r="M210" s="178" t="s">
        <v>5</v>
      </c>
      <c r="N210" s="179" t="s">
        <v>41</v>
      </c>
      <c r="O210" s="38"/>
      <c r="P210" s="180">
        <f t="shared" si="41"/>
        <v>0</v>
      </c>
      <c r="Q210" s="180">
        <v>0</v>
      </c>
      <c r="R210" s="180">
        <f t="shared" si="42"/>
        <v>0</v>
      </c>
      <c r="S210" s="180">
        <v>0</v>
      </c>
      <c r="T210" s="181">
        <f t="shared" si="43"/>
        <v>0</v>
      </c>
      <c r="AR210" s="20" t="s">
        <v>137</v>
      </c>
      <c r="AT210" s="20" t="s">
        <v>132</v>
      </c>
      <c r="AU210" s="20" t="s">
        <v>80</v>
      </c>
      <c r="AY210" s="20" t="s">
        <v>129</v>
      </c>
      <c r="BE210" s="182">
        <f t="shared" si="44"/>
        <v>0</v>
      </c>
      <c r="BF210" s="182">
        <f t="shared" si="45"/>
        <v>0</v>
      </c>
      <c r="BG210" s="182">
        <f t="shared" si="46"/>
        <v>0</v>
      </c>
      <c r="BH210" s="182">
        <f t="shared" si="47"/>
        <v>0</v>
      </c>
      <c r="BI210" s="182">
        <f t="shared" si="48"/>
        <v>0</v>
      </c>
      <c r="BJ210" s="20" t="s">
        <v>78</v>
      </c>
      <c r="BK210" s="182">
        <f t="shared" si="49"/>
        <v>0</v>
      </c>
      <c r="BL210" s="20" t="s">
        <v>137</v>
      </c>
      <c r="BM210" s="20" t="s">
        <v>458</v>
      </c>
    </row>
    <row r="211" spans="2:65" s="1" customFormat="1" ht="16.5" customHeight="1">
      <c r="B211" s="170"/>
      <c r="C211" s="183" t="s">
        <v>459</v>
      </c>
      <c r="D211" s="183" t="s">
        <v>139</v>
      </c>
      <c r="E211" s="184" t="s">
        <v>460</v>
      </c>
      <c r="F211" s="185" t="s">
        <v>461</v>
      </c>
      <c r="G211" s="186" t="s">
        <v>177</v>
      </c>
      <c r="H211" s="187">
        <v>3</v>
      </c>
      <c r="I211" s="188"/>
      <c r="J211" s="189">
        <f t="shared" si="40"/>
        <v>0</v>
      </c>
      <c r="K211" s="185" t="s">
        <v>266</v>
      </c>
      <c r="L211" s="190"/>
      <c r="M211" s="191" t="s">
        <v>5</v>
      </c>
      <c r="N211" s="192" t="s">
        <v>41</v>
      </c>
      <c r="O211" s="38"/>
      <c r="P211" s="180">
        <f t="shared" si="41"/>
        <v>0</v>
      </c>
      <c r="Q211" s="180">
        <v>0</v>
      </c>
      <c r="R211" s="180">
        <f t="shared" si="42"/>
        <v>0</v>
      </c>
      <c r="S211" s="180">
        <v>0</v>
      </c>
      <c r="T211" s="181">
        <f t="shared" si="43"/>
        <v>0</v>
      </c>
      <c r="AR211" s="20" t="s">
        <v>142</v>
      </c>
      <c r="AT211" s="20" t="s">
        <v>139</v>
      </c>
      <c r="AU211" s="20" t="s">
        <v>80</v>
      </c>
      <c r="AY211" s="20" t="s">
        <v>129</v>
      </c>
      <c r="BE211" s="182">
        <f t="shared" si="44"/>
        <v>0</v>
      </c>
      <c r="BF211" s="182">
        <f t="shared" si="45"/>
        <v>0</v>
      </c>
      <c r="BG211" s="182">
        <f t="shared" si="46"/>
        <v>0</v>
      </c>
      <c r="BH211" s="182">
        <f t="shared" si="47"/>
        <v>0</v>
      </c>
      <c r="BI211" s="182">
        <f t="shared" si="48"/>
        <v>0</v>
      </c>
      <c r="BJ211" s="20" t="s">
        <v>78</v>
      </c>
      <c r="BK211" s="182">
        <f t="shared" si="49"/>
        <v>0</v>
      </c>
      <c r="BL211" s="20" t="s">
        <v>137</v>
      </c>
      <c r="BM211" s="20" t="s">
        <v>462</v>
      </c>
    </row>
    <row r="212" spans="2:65" s="1" customFormat="1" ht="16.5" customHeight="1">
      <c r="B212" s="170"/>
      <c r="C212" s="183" t="s">
        <v>463</v>
      </c>
      <c r="D212" s="183" t="s">
        <v>139</v>
      </c>
      <c r="E212" s="184" t="s">
        <v>464</v>
      </c>
      <c r="F212" s="185" t="s">
        <v>465</v>
      </c>
      <c r="G212" s="186" t="s">
        <v>177</v>
      </c>
      <c r="H212" s="187">
        <v>3</v>
      </c>
      <c r="I212" s="188"/>
      <c r="J212" s="189">
        <f t="shared" si="40"/>
        <v>0</v>
      </c>
      <c r="K212" s="185" t="s">
        <v>266</v>
      </c>
      <c r="L212" s="190"/>
      <c r="M212" s="191" t="s">
        <v>5</v>
      </c>
      <c r="N212" s="192" t="s">
        <v>41</v>
      </c>
      <c r="O212" s="38"/>
      <c r="P212" s="180">
        <f t="shared" si="41"/>
        <v>0</v>
      </c>
      <c r="Q212" s="180">
        <v>0</v>
      </c>
      <c r="R212" s="180">
        <f t="shared" si="42"/>
        <v>0</v>
      </c>
      <c r="S212" s="180">
        <v>0</v>
      </c>
      <c r="T212" s="181">
        <f t="shared" si="43"/>
        <v>0</v>
      </c>
      <c r="AR212" s="20" t="s">
        <v>142</v>
      </c>
      <c r="AT212" s="20" t="s">
        <v>139</v>
      </c>
      <c r="AU212" s="20" t="s">
        <v>80</v>
      </c>
      <c r="AY212" s="20" t="s">
        <v>129</v>
      </c>
      <c r="BE212" s="182">
        <f t="shared" si="44"/>
        <v>0</v>
      </c>
      <c r="BF212" s="182">
        <f t="shared" si="45"/>
        <v>0</v>
      </c>
      <c r="BG212" s="182">
        <f t="shared" si="46"/>
        <v>0</v>
      </c>
      <c r="BH212" s="182">
        <f t="shared" si="47"/>
        <v>0</v>
      </c>
      <c r="BI212" s="182">
        <f t="shared" si="48"/>
        <v>0</v>
      </c>
      <c r="BJ212" s="20" t="s">
        <v>78</v>
      </c>
      <c r="BK212" s="182">
        <f t="shared" si="49"/>
        <v>0</v>
      </c>
      <c r="BL212" s="20" t="s">
        <v>137</v>
      </c>
      <c r="BM212" s="20" t="s">
        <v>466</v>
      </c>
    </row>
    <row r="213" spans="2:65" s="1" customFormat="1" ht="16.5" customHeight="1">
      <c r="B213" s="170"/>
      <c r="C213" s="183" t="s">
        <v>467</v>
      </c>
      <c r="D213" s="183" t="s">
        <v>139</v>
      </c>
      <c r="E213" s="184" t="s">
        <v>468</v>
      </c>
      <c r="F213" s="185" t="s">
        <v>469</v>
      </c>
      <c r="G213" s="186" t="s">
        <v>177</v>
      </c>
      <c r="H213" s="187">
        <v>1</v>
      </c>
      <c r="I213" s="188"/>
      <c r="J213" s="189">
        <f t="shared" si="40"/>
        <v>0</v>
      </c>
      <c r="K213" s="185" t="s">
        <v>266</v>
      </c>
      <c r="L213" s="190"/>
      <c r="M213" s="191" t="s">
        <v>5</v>
      </c>
      <c r="N213" s="192" t="s">
        <v>41</v>
      </c>
      <c r="O213" s="38"/>
      <c r="P213" s="180">
        <f t="shared" si="41"/>
        <v>0</v>
      </c>
      <c r="Q213" s="180">
        <v>0</v>
      </c>
      <c r="R213" s="180">
        <f t="shared" si="42"/>
        <v>0</v>
      </c>
      <c r="S213" s="180">
        <v>0</v>
      </c>
      <c r="T213" s="181">
        <f t="shared" si="43"/>
        <v>0</v>
      </c>
      <c r="AR213" s="20" t="s">
        <v>142</v>
      </c>
      <c r="AT213" s="20" t="s">
        <v>139</v>
      </c>
      <c r="AU213" s="20" t="s">
        <v>80</v>
      </c>
      <c r="AY213" s="20" t="s">
        <v>129</v>
      </c>
      <c r="BE213" s="182">
        <f t="shared" si="44"/>
        <v>0</v>
      </c>
      <c r="BF213" s="182">
        <f t="shared" si="45"/>
        <v>0</v>
      </c>
      <c r="BG213" s="182">
        <f t="shared" si="46"/>
        <v>0</v>
      </c>
      <c r="BH213" s="182">
        <f t="shared" si="47"/>
        <v>0</v>
      </c>
      <c r="BI213" s="182">
        <f t="shared" si="48"/>
        <v>0</v>
      </c>
      <c r="BJ213" s="20" t="s">
        <v>78</v>
      </c>
      <c r="BK213" s="182">
        <f t="shared" si="49"/>
        <v>0</v>
      </c>
      <c r="BL213" s="20" t="s">
        <v>137</v>
      </c>
      <c r="BM213" s="20" t="s">
        <v>470</v>
      </c>
    </row>
    <row r="214" spans="2:65" s="1" customFormat="1" ht="16.5" customHeight="1">
      <c r="B214" s="170"/>
      <c r="C214" s="171" t="s">
        <v>471</v>
      </c>
      <c r="D214" s="171" t="s">
        <v>132</v>
      </c>
      <c r="E214" s="172" t="s">
        <v>472</v>
      </c>
      <c r="F214" s="173" t="s">
        <v>473</v>
      </c>
      <c r="G214" s="174" t="s">
        <v>177</v>
      </c>
      <c r="H214" s="175">
        <v>26</v>
      </c>
      <c r="I214" s="176"/>
      <c r="J214" s="177">
        <f t="shared" si="40"/>
        <v>0</v>
      </c>
      <c r="K214" s="173" t="s">
        <v>136</v>
      </c>
      <c r="L214" s="37"/>
      <c r="M214" s="178" t="s">
        <v>5</v>
      </c>
      <c r="N214" s="179" t="s">
        <v>41</v>
      </c>
      <c r="O214" s="38"/>
      <c r="P214" s="180">
        <f t="shared" si="41"/>
        <v>0</v>
      </c>
      <c r="Q214" s="180">
        <v>0</v>
      </c>
      <c r="R214" s="180">
        <f t="shared" si="42"/>
        <v>0</v>
      </c>
      <c r="S214" s="180">
        <v>0</v>
      </c>
      <c r="T214" s="181">
        <f t="shared" si="43"/>
        <v>0</v>
      </c>
      <c r="AR214" s="20" t="s">
        <v>137</v>
      </c>
      <c r="AT214" s="20" t="s">
        <v>132</v>
      </c>
      <c r="AU214" s="20" t="s">
        <v>80</v>
      </c>
      <c r="AY214" s="20" t="s">
        <v>129</v>
      </c>
      <c r="BE214" s="182">
        <f t="shared" si="44"/>
        <v>0</v>
      </c>
      <c r="BF214" s="182">
        <f t="shared" si="45"/>
        <v>0</v>
      </c>
      <c r="BG214" s="182">
        <f t="shared" si="46"/>
        <v>0</v>
      </c>
      <c r="BH214" s="182">
        <f t="shared" si="47"/>
        <v>0</v>
      </c>
      <c r="BI214" s="182">
        <f t="shared" si="48"/>
        <v>0</v>
      </c>
      <c r="BJ214" s="20" t="s">
        <v>78</v>
      </c>
      <c r="BK214" s="182">
        <f t="shared" si="49"/>
        <v>0</v>
      </c>
      <c r="BL214" s="20" t="s">
        <v>137</v>
      </c>
      <c r="BM214" s="20" t="s">
        <v>474</v>
      </c>
    </row>
    <row r="215" spans="2:65" s="1" customFormat="1" ht="16.5" customHeight="1">
      <c r="B215" s="170"/>
      <c r="C215" s="171" t="s">
        <v>475</v>
      </c>
      <c r="D215" s="171" t="s">
        <v>132</v>
      </c>
      <c r="E215" s="172" t="s">
        <v>476</v>
      </c>
      <c r="F215" s="173" t="s">
        <v>477</v>
      </c>
      <c r="G215" s="174" t="s">
        <v>177</v>
      </c>
      <c r="H215" s="175">
        <v>6</v>
      </c>
      <c r="I215" s="176"/>
      <c r="J215" s="177">
        <f t="shared" si="40"/>
        <v>0</v>
      </c>
      <c r="K215" s="173" t="s">
        <v>136</v>
      </c>
      <c r="L215" s="37"/>
      <c r="M215" s="178" t="s">
        <v>5</v>
      </c>
      <c r="N215" s="179" t="s">
        <v>41</v>
      </c>
      <c r="O215" s="38"/>
      <c r="P215" s="180">
        <f t="shared" si="41"/>
        <v>0</v>
      </c>
      <c r="Q215" s="180">
        <v>0</v>
      </c>
      <c r="R215" s="180">
        <f t="shared" si="42"/>
        <v>0</v>
      </c>
      <c r="S215" s="180">
        <v>0</v>
      </c>
      <c r="T215" s="181">
        <f t="shared" si="43"/>
        <v>0</v>
      </c>
      <c r="AR215" s="20" t="s">
        <v>137</v>
      </c>
      <c r="AT215" s="20" t="s">
        <v>132</v>
      </c>
      <c r="AU215" s="20" t="s">
        <v>80</v>
      </c>
      <c r="AY215" s="20" t="s">
        <v>129</v>
      </c>
      <c r="BE215" s="182">
        <f t="shared" si="44"/>
        <v>0</v>
      </c>
      <c r="BF215" s="182">
        <f t="shared" si="45"/>
        <v>0</v>
      </c>
      <c r="BG215" s="182">
        <f t="shared" si="46"/>
        <v>0</v>
      </c>
      <c r="BH215" s="182">
        <f t="shared" si="47"/>
        <v>0</v>
      </c>
      <c r="BI215" s="182">
        <f t="shared" si="48"/>
        <v>0</v>
      </c>
      <c r="BJ215" s="20" t="s">
        <v>78</v>
      </c>
      <c r="BK215" s="182">
        <f t="shared" si="49"/>
        <v>0</v>
      </c>
      <c r="BL215" s="20" t="s">
        <v>137</v>
      </c>
      <c r="BM215" s="20" t="s">
        <v>478</v>
      </c>
    </row>
    <row r="216" spans="2:65" s="1" customFormat="1" ht="36">
      <c r="B216" s="37"/>
      <c r="D216" s="193" t="s">
        <v>168</v>
      </c>
      <c r="F216" s="194" t="s">
        <v>479</v>
      </c>
      <c r="I216" s="145"/>
      <c r="L216" s="37"/>
      <c r="M216" s="195"/>
      <c r="N216" s="38"/>
      <c r="O216" s="38"/>
      <c r="P216" s="38"/>
      <c r="Q216" s="38"/>
      <c r="R216" s="38"/>
      <c r="S216" s="38"/>
      <c r="T216" s="66"/>
      <c r="AT216" s="20" t="s">
        <v>168</v>
      </c>
      <c r="AU216" s="20" t="s">
        <v>80</v>
      </c>
    </row>
    <row r="217" spans="2:65" s="11" customFormat="1">
      <c r="B217" s="196"/>
      <c r="D217" s="193" t="s">
        <v>200</v>
      </c>
      <c r="E217" s="203" t="s">
        <v>5</v>
      </c>
      <c r="F217" s="197" t="s">
        <v>480</v>
      </c>
      <c r="H217" s="198">
        <v>6</v>
      </c>
      <c r="I217" s="199"/>
      <c r="L217" s="196"/>
      <c r="M217" s="200"/>
      <c r="N217" s="201"/>
      <c r="O217" s="201"/>
      <c r="P217" s="201"/>
      <c r="Q217" s="201"/>
      <c r="R217" s="201"/>
      <c r="S217" s="201"/>
      <c r="T217" s="202"/>
      <c r="AT217" s="203" t="s">
        <v>200</v>
      </c>
      <c r="AU217" s="203" t="s">
        <v>80</v>
      </c>
      <c r="AV217" s="11" t="s">
        <v>80</v>
      </c>
      <c r="AW217" s="11" t="s">
        <v>33</v>
      </c>
      <c r="AX217" s="11" t="s">
        <v>78</v>
      </c>
      <c r="AY217" s="203" t="s">
        <v>129</v>
      </c>
    </row>
    <row r="218" spans="2:65" s="1" customFormat="1" ht="16.5" customHeight="1">
      <c r="B218" s="170"/>
      <c r="C218" s="183" t="s">
        <v>481</v>
      </c>
      <c r="D218" s="183" t="s">
        <v>139</v>
      </c>
      <c r="E218" s="184" t="s">
        <v>482</v>
      </c>
      <c r="F218" s="185" t="s">
        <v>483</v>
      </c>
      <c r="G218" s="186" t="s">
        <v>177</v>
      </c>
      <c r="H218" s="187">
        <v>6</v>
      </c>
      <c r="I218" s="188"/>
      <c r="J218" s="189">
        <f>ROUND(I218*H218,2)</f>
        <v>0</v>
      </c>
      <c r="K218" s="185" t="s">
        <v>266</v>
      </c>
      <c r="L218" s="190"/>
      <c r="M218" s="191" t="s">
        <v>5</v>
      </c>
      <c r="N218" s="192" t="s">
        <v>41</v>
      </c>
      <c r="O218" s="38"/>
      <c r="P218" s="180">
        <f>O218*H218</f>
        <v>0</v>
      </c>
      <c r="Q218" s="180">
        <v>0</v>
      </c>
      <c r="R218" s="180">
        <f>Q218*H218</f>
        <v>0</v>
      </c>
      <c r="S218" s="180">
        <v>0</v>
      </c>
      <c r="T218" s="181">
        <f>S218*H218</f>
        <v>0</v>
      </c>
      <c r="AR218" s="20" t="s">
        <v>142</v>
      </c>
      <c r="AT218" s="20" t="s">
        <v>139</v>
      </c>
      <c r="AU218" s="20" t="s">
        <v>80</v>
      </c>
      <c r="AY218" s="20" t="s">
        <v>129</v>
      </c>
      <c r="BE218" s="182">
        <f>IF(N218="základní",J218,0)</f>
        <v>0</v>
      </c>
      <c r="BF218" s="182">
        <f>IF(N218="snížená",J218,0)</f>
        <v>0</v>
      </c>
      <c r="BG218" s="182">
        <f>IF(N218="zákl. přenesená",J218,0)</f>
        <v>0</v>
      </c>
      <c r="BH218" s="182">
        <f>IF(N218="sníž. přenesená",J218,0)</f>
        <v>0</v>
      </c>
      <c r="BI218" s="182">
        <f>IF(N218="nulová",J218,0)</f>
        <v>0</v>
      </c>
      <c r="BJ218" s="20" t="s">
        <v>78</v>
      </c>
      <c r="BK218" s="182">
        <f>ROUND(I218*H218,2)</f>
        <v>0</v>
      </c>
      <c r="BL218" s="20" t="s">
        <v>137</v>
      </c>
      <c r="BM218" s="20" t="s">
        <v>484</v>
      </c>
    </row>
    <row r="219" spans="2:65" s="1" customFormat="1" ht="36">
      <c r="B219" s="37"/>
      <c r="D219" s="193" t="s">
        <v>168</v>
      </c>
      <c r="F219" s="194" t="s">
        <v>479</v>
      </c>
      <c r="I219" s="145"/>
      <c r="L219" s="37"/>
      <c r="M219" s="195"/>
      <c r="N219" s="38"/>
      <c r="O219" s="38"/>
      <c r="P219" s="38"/>
      <c r="Q219" s="38"/>
      <c r="R219" s="38"/>
      <c r="S219" s="38"/>
      <c r="T219" s="66"/>
      <c r="AT219" s="20" t="s">
        <v>168</v>
      </c>
      <c r="AU219" s="20" t="s">
        <v>80</v>
      </c>
    </row>
    <row r="220" spans="2:65" s="1" customFormat="1" ht="16.5" customHeight="1">
      <c r="B220" s="170"/>
      <c r="C220" s="171" t="s">
        <v>485</v>
      </c>
      <c r="D220" s="171" t="s">
        <v>132</v>
      </c>
      <c r="E220" s="172" t="s">
        <v>486</v>
      </c>
      <c r="F220" s="173" t="s">
        <v>487</v>
      </c>
      <c r="G220" s="174" t="s">
        <v>177</v>
      </c>
      <c r="H220" s="175">
        <v>2</v>
      </c>
      <c r="I220" s="176"/>
      <c r="J220" s="177">
        <f>ROUND(I220*H220,2)</f>
        <v>0</v>
      </c>
      <c r="K220" s="173" t="s">
        <v>136</v>
      </c>
      <c r="L220" s="37"/>
      <c r="M220" s="178" t="s">
        <v>5</v>
      </c>
      <c r="N220" s="179" t="s">
        <v>41</v>
      </c>
      <c r="O220" s="38"/>
      <c r="P220" s="180">
        <f>O220*H220</f>
        <v>0</v>
      </c>
      <c r="Q220" s="180">
        <v>0</v>
      </c>
      <c r="R220" s="180">
        <f>Q220*H220</f>
        <v>0</v>
      </c>
      <c r="S220" s="180">
        <v>0</v>
      </c>
      <c r="T220" s="181">
        <f>S220*H220</f>
        <v>0</v>
      </c>
      <c r="AR220" s="20" t="s">
        <v>137</v>
      </c>
      <c r="AT220" s="20" t="s">
        <v>132</v>
      </c>
      <c r="AU220" s="20" t="s">
        <v>80</v>
      </c>
      <c r="AY220" s="20" t="s">
        <v>129</v>
      </c>
      <c r="BE220" s="182">
        <f>IF(N220="základní",J220,0)</f>
        <v>0</v>
      </c>
      <c r="BF220" s="182">
        <f>IF(N220="snížená",J220,0)</f>
        <v>0</v>
      </c>
      <c r="BG220" s="182">
        <f>IF(N220="zákl. přenesená",J220,0)</f>
        <v>0</v>
      </c>
      <c r="BH220" s="182">
        <f>IF(N220="sníž. přenesená",J220,0)</f>
        <v>0</v>
      </c>
      <c r="BI220" s="182">
        <f>IF(N220="nulová",J220,0)</f>
        <v>0</v>
      </c>
      <c r="BJ220" s="20" t="s">
        <v>78</v>
      </c>
      <c r="BK220" s="182">
        <f>ROUND(I220*H220,2)</f>
        <v>0</v>
      </c>
      <c r="BL220" s="20" t="s">
        <v>137</v>
      </c>
      <c r="BM220" s="20" t="s">
        <v>488</v>
      </c>
    </row>
    <row r="221" spans="2:65" s="1" customFormat="1" ht="16.5" customHeight="1">
      <c r="B221" s="170"/>
      <c r="C221" s="183" t="s">
        <v>489</v>
      </c>
      <c r="D221" s="183" t="s">
        <v>139</v>
      </c>
      <c r="E221" s="184" t="s">
        <v>490</v>
      </c>
      <c r="F221" s="185" t="s">
        <v>491</v>
      </c>
      <c r="G221" s="186" t="s">
        <v>177</v>
      </c>
      <c r="H221" s="187">
        <v>2</v>
      </c>
      <c r="I221" s="188"/>
      <c r="J221" s="189">
        <f>ROUND(I221*H221,2)</f>
        <v>0</v>
      </c>
      <c r="K221" s="185" t="s">
        <v>266</v>
      </c>
      <c r="L221" s="190"/>
      <c r="M221" s="191" t="s">
        <v>5</v>
      </c>
      <c r="N221" s="192" t="s">
        <v>41</v>
      </c>
      <c r="O221" s="38"/>
      <c r="P221" s="180">
        <f>O221*H221</f>
        <v>0</v>
      </c>
      <c r="Q221" s="180">
        <v>0</v>
      </c>
      <c r="R221" s="180">
        <f>Q221*H221</f>
        <v>0</v>
      </c>
      <c r="S221" s="180">
        <v>0</v>
      </c>
      <c r="T221" s="181">
        <f>S221*H221</f>
        <v>0</v>
      </c>
      <c r="AR221" s="20" t="s">
        <v>142</v>
      </c>
      <c r="AT221" s="20" t="s">
        <v>139</v>
      </c>
      <c r="AU221" s="20" t="s">
        <v>80</v>
      </c>
      <c r="AY221" s="20" t="s">
        <v>129</v>
      </c>
      <c r="BE221" s="182">
        <f>IF(N221="základní",J221,0)</f>
        <v>0</v>
      </c>
      <c r="BF221" s="182">
        <f>IF(N221="snížená",J221,0)</f>
        <v>0</v>
      </c>
      <c r="BG221" s="182">
        <f>IF(N221="zákl. přenesená",J221,0)</f>
        <v>0</v>
      </c>
      <c r="BH221" s="182">
        <f>IF(N221="sníž. přenesená",J221,0)</f>
        <v>0</v>
      </c>
      <c r="BI221" s="182">
        <f>IF(N221="nulová",J221,0)</f>
        <v>0</v>
      </c>
      <c r="BJ221" s="20" t="s">
        <v>78</v>
      </c>
      <c r="BK221" s="182">
        <f>ROUND(I221*H221,2)</f>
        <v>0</v>
      </c>
      <c r="BL221" s="20" t="s">
        <v>137</v>
      </c>
      <c r="BM221" s="20" t="s">
        <v>492</v>
      </c>
    </row>
    <row r="222" spans="2:65" s="1" customFormat="1" ht="16.5" customHeight="1">
      <c r="B222" s="170"/>
      <c r="C222" s="171" t="s">
        <v>493</v>
      </c>
      <c r="D222" s="171" t="s">
        <v>132</v>
      </c>
      <c r="E222" s="172" t="s">
        <v>494</v>
      </c>
      <c r="F222" s="173" t="s">
        <v>495</v>
      </c>
      <c r="G222" s="174" t="s">
        <v>177</v>
      </c>
      <c r="H222" s="175">
        <v>2</v>
      </c>
      <c r="I222" s="176"/>
      <c r="J222" s="177">
        <f>ROUND(I222*H222,2)</f>
        <v>0</v>
      </c>
      <c r="K222" s="173" t="s">
        <v>266</v>
      </c>
      <c r="L222" s="37"/>
      <c r="M222" s="178" t="s">
        <v>5</v>
      </c>
      <c r="N222" s="179" t="s">
        <v>41</v>
      </c>
      <c r="O222" s="38"/>
      <c r="P222" s="180">
        <f>O222*H222</f>
        <v>0</v>
      </c>
      <c r="Q222" s="180">
        <v>0</v>
      </c>
      <c r="R222" s="180">
        <f>Q222*H222</f>
        <v>0</v>
      </c>
      <c r="S222" s="180">
        <v>0</v>
      </c>
      <c r="T222" s="181">
        <f>S222*H222</f>
        <v>0</v>
      </c>
      <c r="AR222" s="20" t="s">
        <v>137</v>
      </c>
      <c r="AT222" s="20" t="s">
        <v>132</v>
      </c>
      <c r="AU222" s="20" t="s">
        <v>80</v>
      </c>
      <c r="AY222" s="20" t="s">
        <v>129</v>
      </c>
      <c r="BE222" s="182">
        <f>IF(N222="základní",J222,0)</f>
        <v>0</v>
      </c>
      <c r="BF222" s="182">
        <f>IF(N222="snížená",J222,0)</f>
        <v>0</v>
      </c>
      <c r="BG222" s="182">
        <f>IF(N222="zákl. přenesená",J222,0)</f>
        <v>0</v>
      </c>
      <c r="BH222" s="182">
        <f>IF(N222="sníž. přenesená",J222,0)</f>
        <v>0</v>
      </c>
      <c r="BI222" s="182">
        <f>IF(N222="nulová",J222,0)</f>
        <v>0</v>
      </c>
      <c r="BJ222" s="20" t="s">
        <v>78</v>
      </c>
      <c r="BK222" s="182">
        <f>ROUND(I222*H222,2)</f>
        <v>0</v>
      </c>
      <c r="BL222" s="20" t="s">
        <v>137</v>
      </c>
      <c r="BM222" s="20" t="s">
        <v>496</v>
      </c>
    </row>
    <row r="223" spans="2:65" s="1" customFormat="1" ht="25.5" customHeight="1">
      <c r="B223" s="170"/>
      <c r="C223" s="183" t="s">
        <v>497</v>
      </c>
      <c r="D223" s="183" t="s">
        <v>139</v>
      </c>
      <c r="E223" s="184" t="s">
        <v>498</v>
      </c>
      <c r="F223" s="185" t="s">
        <v>499</v>
      </c>
      <c r="G223" s="186" t="s">
        <v>177</v>
      </c>
      <c r="H223" s="187">
        <v>2</v>
      </c>
      <c r="I223" s="188"/>
      <c r="J223" s="189">
        <f>ROUND(I223*H223,2)</f>
        <v>0</v>
      </c>
      <c r="K223" s="185" t="s">
        <v>266</v>
      </c>
      <c r="L223" s="190"/>
      <c r="M223" s="191" t="s">
        <v>5</v>
      </c>
      <c r="N223" s="192" t="s">
        <v>41</v>
      </c>
      <c r="O223" s="38"/>
      <c r="P223" s="180">
        <f>O223*H223</f>
        <v>0</v>
      </c>
      <c r="Q223" s="180">
        <v>0</v>
      </c>
      <c r="R223" s="180">
        <f>Q223*H223</f>
        <v>0</v>
      </c>
      <c r="S223" s="180">
        <v>0</v>
      </c>
      <c r="T223" s="181">
        <f>S223*H223</f>
        <v>0</v>
      </c>
      <c r="AR223" s="20" t="s">
        <v>142</v>
      </c>
      <c r="AT223" s="20" t="s">
        <v>139</v>
      </c>
      <c r="AU223" s="20" t="s">
        <v>80</v>
      </c>
      <c r="AY223" s="20" t="s">
        <v>129</v>
      </c>
      <c r="BE223" s="182">
        <f>IF(N223="základní",J223,0)</f>
        <v>0</v>
      </c>
      <c r="BF223" s="182">
        <f>IF(N223="snížená",J223,0)</f>
        <v>0</v>
      </c>
      <c r="BG223" s="182">
        <f>IF(N223="zákl. přenesená",J223,0)</f>
        <v>0</v>
      </c>
      <c r="BH223" s="182">
        <f>IF(N223="sníž. přenesená",J223,0)</f>
        <v>0</v>
      </c>
      <c r="BI223" s="182">
        <f>IF(N223="nulová",J223,0)</f>
        <v>0</v>
      </c>
      <c r="BJ223" s="20" t="s">
        <v>78</v>
      </c>
      <c r="BK223" s="182">
        <f>ROUND(I223*H223,2)</f>
        <v>0</v>
      </c>
      <c r="BL223" s="20" t="s">
        <v>137</v>
      </c>
      <c r="BM223" s="20" t="s">
        <v>500</v>
      </c>
    </row>
    <row r="224" spans="2:65" s="1" customFormat="1" ht="16.5" customHeight="1">
      <c r="B224" s="170"/>
      <c r="C224" s="171" t="s">
        <v>501</v>
      </c>
      <c r="D224" s="171" t="s">
        <v>132</v>
      </c>
      <c r="E224" s="172" t="s">
        <v>502</v>
      </c>
      <c r="F224" s="173" t="s">
        <v>503</v>
      </c>
      <c r="G224" s="174" t="s">
        <v>177</v>
      </c>
      <c r="H224" s="175">
        <v>3</v>
      </c>
      <c r="I224" s="176"/>
      <c r="J224" s="177">
        <f>ROUND(I224*H224,2)</f>
        <v>0</v>
      </c>
      <c r="K224" s="173" t="s">
        <v>266</v>
      </c>
      <c r="L224" s="37"/>
      <c r="M224" s="178" t="s">
        <v>5</v>
      </c>
      <c r="N224" s="179" t="s">
        <v>41</v>
      </c>
      <c r="O224" s="38"/>
      <c r="P224" s="180">
        <f>O224*H224</f>
        <v>0</v>
      </c>
      <c r="Q224" s="180">
        <v>0</v>
      </c>
      <c r="R224" s="180">
        <f>Q224*H224</f>
        <v>0</v>
      </c>
      <c r="S224" s="180">
        <v>0</v>
      </c>
      <c r="T224" s="181">
        <f>S224*H224</f>
        <v>0</v>
      </c>
      <c r="AR224" s="20" t="s">
        <v>137</v>
      </c>
      <c r="AT224" s="20" t="s">
        <v>132</v>
      </c>
      <c r="AU224" s="20" t="s">
        <v>80</v>
      </c>
      <c r="AY224" s="20" t="s">
        <v>129</v>
      </c>
      <c r="BE224" s="182">
        <f>IF(N224="základní",J224,0)</f>
        <v>0</v>
      </c>
      <c r="BF224" s="182">
        <f>IF(N224="snížená",J224,0)</f>
        <v>0</v>
      </c>
      <c r="BG224" s="182">
        <f>IF(N224="zákl. přenesená",J224,0)</f>
        <v>0</v>
      </c>
      <c r="BH224" s="182">
        <f>IF(N224="sníž. přenesená",J224,0)</f>
        <v>0</v>
      </c>
      <c r="BI224" s="182">
        <f>IF(N224="nulová",J224,0)</f>
        <v>0</v>
      </c>
      <c r="BJ224" s="20" t="s">
        <v>78</v>
      </c>
      <c r="BK224" s="182">
        <f>ROUND(I224*H224,2)</f>
        <v>0</v>
      </c>
      <c r="BL224" s="20" t="s">
        <v>137</v>
      </c>
      <c r="BM224" s="20" t="s">
        <v>504</v>
      </c>
    </row>
    <row r="225" spans="2:65" s="1" customFormat="1" ht="36">
      <c r="B225" s="37"/>
      <c r="D225" s="193" t="s">
        <v>168</v>
      </c>
      <c r="F225" s="194" t="s">
        <v>505</v>
      </c>
      <c r="I225" s="145"/>
      <c r="L225" s="37"/>
      <c r="M225" s="195"/>
      <c r="N225" s="38"/>
      <c r="O225" s="38"/>
      <c r="P225" s="38"/>
      <c r="Q225" s="38"/>
      <c r="R225" s="38"/>
      <c r="S225" s="38"/>
      <c r="T225" s="66"/>
      <c r="AT225" s="20" t="s">
        <v>168</v>
      </c>
      <c r="AU225" s="20" t="s">
        <v>80</v>
      </c>
    </row>
    <row r="226" spans="2:65" s="1" customFormat="1" ht="25.5" customHeight="1">
      <c r="B226" s="170"/>
      <c r="C226" s="183" t="s">
        <v>506</v>
      </c>
      <c r="D226" s="183" t="s">
        <v>139</v>
      </c>
      <c r="E226" s="184" t="s">
        <v>507</v>
      </c>
      <c r="F226" s="185" t="s">
        <v>508</v>
      </c>
      <c r="G226" s="186" t="s">
        <v>177</v>
      </c>
      <c r="H226" s="187">
        <v>3</v>
      </c>
      <c r="I226" s="188"/>
      <c r="J226" s="189">
        <f>ROUND(I226*H226,2)</f>
        <v>0</v>
      </c>
      <c r="K226" s="185" t="s">
        <v>266</v>
      </c>
      <c r="L226" s="190"/>
      <c r="M226" s="191" t="s">
        <v>5</v>
      </c>
      <c r="N226" s="192" t="s">
        <v>41</v>
      </c>
      <c r="O226" s="38"/>
      <c r="P226" s="180">
        <f>O226*H226</f>
        <v>0</v>
      </c>
      <c r="Q226" s="180">
        <v>0</v>
      </c>
      <c r="R226" s="180">
        <f>Q226*H226</f>
        <v>0</v>
      </c>
      <c r="S226" s="180">
        <v>0</v>
      </c>
      <c r="T226" s="181">
        <f>S226*H226</f>
        <v>0</v>
      </c>
      <c r="AR226" s="20" t="s">
        <v>142</v>
      </c>
      <c r="AT226" s="20" t="s">
        <v>139</v>
      </c>
      <c r="AU226" s="20" t="s">
        <v>80</v>
      </c>
      <c r="AY226" s="20" t="s">
        <v>129</v>
      </c>
      <c r="BE226" s="182">
        <f>IF(N226="základní",J226,0)</f>
        <v>0</v>
      </c>
      <c r="BF226" s="182">
        <f>IF(N226="snížená",J226,0)</f>
        <v>0</v>
      </c>
      <c r="BG226" s="182">
        <f>IF(N226="zákl. přenesená",J226,0)</f>
        <v>0</v>
      </c>
      <c r="BH226" s="182">
        <f>IF(N226="sníž. přenesená",J226,0)</f>
        <v>0</v>
      </c>
      <c r="BI226" s="182">
        <f>IF(N226="nulová",J226,0)</f>
        <v>0</v>
      </c>
      <c r="BJ226" s="20" t="s">
        <v>78</v>
      </c>
      <c r="BK226" s="182">
        <f>ROUND(I226*H226,2)</f>
        <v>0</v>
      </c>
      <c r="BL226" s="20" t="s">
        <v>137</v>
      </c>
      <c r="BM226" s="20" t="s">
        <v>509</v>
      </c>
    </row>
    <row r="227" spans="2:65" s="1" customFormat="1" ht="36">
      <c r="B227" s="37"/>
      <c r="D227" s="193" t="s">
        <v>168</v>
      </c>
      <c r="F227" s="194" t="s">
        <v>505</v>
      </c>
      <c r="I227" s="145"/>
      <c r="L227" s="37"/>
      <c r="M227" s="195"/>
      <c r="N227" s="38"/>
      <c r="O227" s="38"/>
      <c r="P227" s="38"/>
      <c r="Q227" s="38"/>
      <c r="R227" s="38"/>
      <c r="S227" s="38"/>
      <c r="T227" s="66"/>
      <c r="AT227" s="20" t="s">
        <v>168</v>
      </c>
      <c r="AU227" s="20" t="s">
        <v>80</v>
      </c>
    </row>
    <row r="228" spans="2:65" s="11" customFormat="1">
      <c r="B228" s="196"/>
      <c r="D228" s="193" t="s">
        <v>200</v>
      </c>
      <c r="E228" s="203" t="s">
        <v>5</v>
      </c>
      <c r="F228" s="197" t="s">
        <v>510</v>
      </c>
      <c r="H228" s="198">
        <v>3</v>
      </c>
      <c r="I228" s="199"/>
      <c r="L228" s="196"/>
      <c r="M228" s="200"/>
      <c r="N228" s="201"/>
      <c r="O228" s="201"/>
      <c r="P228" s="201"/>
      <c r="Q228" s="201"/>
      <c r="R228" s="201"/>
      <c r="S228" s="201"/>
      <c r="T228" s="202"/>
      <c r="AT228" s="203" t="s">
        <v>200</v>
      </c>
      <c r="AU228" s="203" t="s">
        <v>80</v>
      </c>
      <c r="AV228" s="11" t="s">
        <v>80</v>
      </c>
      <c r="AW228" s="11" t="s">
        <v>33</v>
      </c>
      <c r="AX228" s="11" t="s">
        <v>78</v>
      </c>
      <c r="AY228" s="203" t="s">
        <v>129</v>
      </c>
    </row>
    <row r="229" spans="2:65" s="1" customFormat="1" ht="25.5" customHeight="1">
      <c r="B229" s="170"/>
      <c r="C229" s="183" t="s">
        <v>511</v>
      </c>
      <c r="D229" s="183" t="s">
        <v>139</v>
      </c>
      <c r="E229" s="184" t="s">
        <v>512</v>
      </c>
      <c r="F229" s="185" t="s">
        <v>513</v>
      </c>
      <c r="G229" s="186" t="s">
        <v>177</v>
      </c>
      <c r="H229" s="187">
        <v>3</v>
      </c>
      <c r="I229" s="188"/>
      <c r="J229" s="189">
        <f>ROUND(I229*H229,2)</f>
        <v>0</v>
      </c>
      <c r="K229" s="185" t="s">
        <v>266</v>
      </c>
      <c r="L229" s="190"/>
      <c r="M229" s="191" t="s">
        <v>5</v>
      </c>
      <c r="N229" s="192" t="s">
        <v>41</v>
      </c>
      <c r="O229" s="38"/>
      <c r="P229" s="180">
        <f>O229*H229</f>
        <v>0</v>
      </c>
      <c r="Q229" s="180">
        <v>0</v>
      </c>
      <c r="R229" s="180">
        <f>Q229*H229</f>
        <v>0</v>
      </c>
      <c r="S229" s="180">
        <v>0</v>
      </c>
      <c r="T229" s="181">
        <f>S229*H229</f>
        <v>0</v>
      </c>
      <c r="AR229" s="20" t="s">
        <v>142</v>
      </c>
      <c r="AT229" s="20" t="s">
        <v>139</v>
      </c>
      <c r="AU229" s="20" t="s">
        <v>80</v>
      </c>
      <c r="AY229" s="20" t="s">
        <v>129</v>
      </c>
      <c r="BE229" s="182">
        <f>IF(N229="základní",J229,0)</f>
        <v>0</v>
      </c>
      <c r="BF229" s="182">
        <f>IF(N229="snížená",J229,0)</f>
        <v>0</v>
      </c>
      <c r="BG229" s="182">
        <f>IF(N229="zákl. přenesená",J229,0)</f>
        <v>0</v>
      </c>
      <c r="BH229" s="182">
        <f>IF(N229="sníž. přenesená",J229,0)</f>
        <v>0</v>
      </c>
      <c r="BI229" s="182">
        <f>IF(N229="nulová",J229,0)</f>
        <v>0</v>
      </c>
      <c r="BJ229" s="20" t="s">
        <v>78</v>
      </c>
      <c r="BK229" s="182">
        <f>ROUND(I229*H229,2)</f>
        <v>0</v>
      </c>
      <c r="BL229" s="20" t="s">
        <v>137</v>
      </c>
      <c r="BM229" s="20" t="s">
        <v>514</v>
      </c>
    </row>
    <row r="230" spans="2:65" s="1" customFormat="1" ht="36">
      <c r="B230" s="37"/>
      <c r="D230" s="193" t="s">
        <v>168</v>
      </c>
      <c r="F230" s="194" t="s">
        <v>505</v>
      </c>
      <c r="I230" s="145"/>
      <c r="L230" s="37"/>
      <c r="M230" s="195"/>
      <c r="N230" s="38"/>
      <c r="O230" s="38"/>
      <c r="P230" s="38"/>
      <c r="Q230" s="38"/>
      <c r="R230" s="38"/>
      <c r="S230" s="38"/>
      <c r="T230" s="66"/>
      <c r="AT230" s="20" t="s">
        <v>168</v>
      </c>
      <c r="AU230" s="20" t="s">
        <v>80</v>
      </c>
    </row>
    <row r="231" spans="2:65" s="11" customFormat="1">
      <c r="B231" s="196"/>
      <c r="D231" s="193" t="s">
        <v>200</v>
      </c>
      <c r="E231" s="203" t="s">
        <v>5</v>
      </c>
      <c r="F231" s="197" t="s">
        <v>510</v>
      </c>
      <c r="H231" s="198">
        <v>3</v>
      </c>
      <c r="I231" s="199"/>
      <c r="L231" s="196"/>
      <c r="M231" s="200"/>
      <c r="N231" s="201"/>
      <c r="O231" s="201"/>
      <c r="P231" s="201"/>
      <c r="Q231" s="201"/>
      <c r="R231" s="201"/>
      <c r="S231" s="201"/>
      <c r="T231" s="202"/>
      <c r="AT231" s="203" t="s">
        <v>200</v>
      </c>
      <c r="AU231" s="203" t="s">
        <v>80</v>
      </c>
      <c r="AV231" s="11" t="s">
        <v>80</v>
      </c>
      <c r="AW231" s="11" t="s">
        <v>33</v>
      </c>
      <c r="AX231" s="11" t="s">
        <v>78</v>
      </c>
      <c r="AY231" s="203" t="s">
        <v>129</v>
      </c>
    </row>
    <row r="232" spans="2:65" s="1" customFormat="1" ht="16.5" customHeight="1">
      <c r="B232" s="170"/>
      <c r="C232" s="183" t="s">
        <v>515</v>
      </c>
      <c r="D232" s="183" t="s">
        <v>139</v>
      </c>
      <c r="E232" s="184" t="s">
        <v>516</v>
      </c>
      <c r="F232" s="185" t="s">
        <v>517</v>
      </c>
      <c r="G232" s="186" t="s">
        <v>177</v>
      </c>
      <c r="H232" s="187">
        <v>3</v>
      </c>
      <c r="I232" s="188"/>
      <c r="J232" s="189">
        <f>ROUND(I232*H232,2)</f>
        <v>0</v>
      </c>
      <c r="K232" s="185" t="s">
        <v>266</v>
      </c>
      <c r="L232" s="190"/>
      <c r="M232" s="191" t="s">
        <v>5</v>
      </c>
      <c r="N232" s="192" t="s">
        <v>41</v>
      </c>
      <c r="O232" s="38"/>
      <c r="P232" s="180">
        <f>O232*H232</f>
        <v>0</v>
      </c>
      <c r="Q232" s="180">
        <v>0</v>
      </c>
      <c r="R232" s="180">
        <f>Q232*H232</f>
        <v>0</v>
      </c>
      <c r="S232" s="180">
        <v>0</v>
      </c>
      <c r="T232" s="181">
        <f>S232*H232</f>
        <v>0</v>
      </c>
      <c r="AR232" s="20" t="s">
        <v>142</v>
      </c>
      <c r="AT232" s="20" t="s">
        <v>139</v>
      </c>
      <c r="AU232" s="20" t="s">
        <v>80</v>
      </c>
      <c r="AY232" s="20" t="s">
        <v>129</v>
      </c>
      <c r="BE232" s="182">
        <f>IF(N232="základní",J232,0)</f>
        <v>0</v>
      </c>
      <c r="BF232" s="182">
        <f>IF(N232="snížená",J232,0)</f>
        <v>0</v>
      </c>
      <c r="BG232" s="182">
        <f>IF(N232="zákl. přenesená",J232,0)</f>
        <v>0</v>
      </c>
      <c r="BH232" s="182">
        <f>IF(N232="sníž. přenesená",J232,0)</f>
        <v>0</v>
      </c>
      <c r="BI232" s="182">
        <f>IF(N232="nulová",J232,0)</f>
        <v>0</v>
      </c>
      <c r="BJ232" s="20" t="s">
        <v>78</v>
      </c>
      <c r="BK232" s="182">
        <f>ROUND(I232*H232,2)</f>
        <v>0</v>
      </c>
      <c r="BL232" s="20" t="s">
        <v>137</v>
      </c>
      <c r="BM232" s="20" t="s">
        <v>518</v>
      </c>
    </row>
    <row r="233" spans="2:65" s="1" customFormat="1" ht="36">
      <c r="B233" s="37"/>
      <c r="D233" s="193" t="s">
        <v>168</v>
      </c>
      <c r="F233" s="194" t="s">
        <v>505</v>
      </c>
      <c r="I233" s="145"/>
      <c r="L233" s="37"/>
      <c r="M233" s="195"/>
      <c r="N233" s="38"/>
      <c r="O233" s="38"/>
      <c r="P233" s="38"/>
      <c r="Q233" s="38"/>
      <c r="R233" s="38"/>
      <c r="S233" s="38"/>
      <c r="T233" s="66"/>
      <c r="AT233" s="20" t="s">
        <v>168</v>
      </c>
      <c r="AU233" s="20" t="s">
        <v>80</v>
      </c>
    </row>
    <row r="234" spans="2:65" s="11" customFormat="1">
      <c r="B234" s="196"/>
      <c r="D234" s="193" t="s">
        <v>200</v>
      </c>
      <c r="E234" s="203" t="s">
        <v>5</v>
      </c>
      <c r="F234" s="197" t="s">
        <v>510</v>
      </c>
      <c r="H234" s="198">
        <v>3</v>
      </c>
      <c r="I234" s="199"/>
      <c r="L234" s="196"/>
      <c r="M234" s="200"/>
      <c r="N234" s="201"/>
      <c r="O234" s="201"/>
      <c r="P234" s="201"/>
      <c r="Q234" s="201"/>
      <c r="R234" s="201"/>
      <c r="S234" s="201"/>
      <c r="T234" s="202"/>
      <c r="AT234" s="203" t="s">
        <v>200</v>
      </c>
      <c r="AU234" s="203" t="s">
        <v>80</v>
      </c>
      <c r="AV234" s="11" t="s">
        <v>80</v>
      </c>
      <c r="AW234" s="11" t="s">
        <v>33</v>
      </c>
      <c r="AX234" s="11" t="s">
        <v>78</v>
      </c>
      <c r="AY234" s="203" t="s">
        <v>129</v>
      </c>
    </row>
    <row r="235" spans="2:65" s="1" customFormat="1" ht="16.5" customHeight="1">
      <c r="B235" s="170"/>
      <c r="C235" s="171" t="s">
        <v>519</v>
      </c>
      <c r="D235" s="171" t="s">
        <v>132</v>
      </c>
      <c r="E235" s="172" t="s">
        <v>520</v>
      </c>
      <c r="F235" s="173" t="s">
        <v>521</v>
      </c>
      <c r="G235" s="174" t="s">
        <v>177</v>
      </c>
      <c r="H235" s="175">
        <v>3</v>
      </c>
      <c r="I235" s="176"/>
      <c r="J235" s="177">
        <f>ROUND(I235*H235,2)</f>
        <v>0</v>
      </c>
      <c r="K235" s="173" t="s">
        <v>266</v>
      </c>
      <c r="L235" s="37"/>
      <c r="M235" s="178" t="s">
        <v>5</v>
      </c>
      <c r="N235" s="179" t="s">
        <v>41</v>
      </c>
      <c r="O235" s="38"/>
      <c r="P235" s="180">
        <f>O235*H235</f>
        <v>0</v>
      </c>
      <c r="Q235" s="180">
        <v>0</v>
      </c>
      <c r="R235" s="180">
        <f>Q235*H235</f>
        <v>0</v>
      </c>
      <c r="S235" s="180">
        <v>0</v>
      </c>
      <c r="T235" s="181">
        <f>S235*H235</f>
        <v>0</v>
      </c>
      <c r="AR235" s="20" t="s">
        <v>137</v>
      </c>
      <c r="AT235" s="20" t="s">
        <v>132</v>
      </c>
      <c r="AU235" s="20" t="s">
        <v>80</v>
      </c>
      <c r="AY235" s="20" t="s">
        <v>129</v>
      </c>
      <c r="BE235" s="182">
        <f>IF(N235="základní",J235,0)</f>
        <v>0</v>
      </c>
      <c r="BF235" s="182">
        <f>IF(N235="snížená",J235,0)</f>
        <v>0</v>
      </c>
      <c r="BG235" s="182">
        <f>IF(N235="zákl. přenesená",J235,0)</f>
        <v>0</v>
      </c>
      <c r="BH235" s="182">
        <f>IF(N235="sníž. přenesená",J235,0)</f>
        <v>0</v>
      </c>
      <c r="BI235" s="182">
        <f>IF(N235="nulová",J235,0)</f>
        <v>0</v>
      </c>
      <c r="BJ235" s="20" t="s">
        <v>78</v>
      </c>
      <c r="BK235" s="182">
        <f>ROUND(I235*H235,2)</f>
        <v>0</v>
      </c>
      <c r="BL235" s="20" t="s">
        <v>137</v>
      </c>
      <c r="BM235" s="20" t="s">
        <v>522</v>
      </c>
    </row>
    <row r="236" spans="2:65" s="1" customFormat="1" ht="36">
      <c r="B236" s="37"/>
      <c r="D236" s="193" t="s">
        <v>168</v>
      </c>
      <c r="F236" s="194" t="s">
        <v>505</v>
      </c>
      <c r="I236" s="145"/>
      <c r="L236" s="37"/>
      <c r="M236" s="195"/>
      <c r="N236" s="38"/>
      <c r="O236" s="38"/>
      <c r="P236" s="38"/>
      <c r="Q236" s="38"/>
      <c r="R236" s="38"/>
      <c r="S236" s="38"/>
      <c r="T236" s="66"/>
      <c r="AT236" s="20" t="s">
        <v>168</v>
      </c>
      <c r="AU236" s="20" t="s">
        <v>80</v>
      </c>
    </row>
    <row r="237" spans="2:65" s="11" customFormat="1">
      <c r="B237" s="196"/>
      <c r="D237" s="193" t="s">
        <v>200</v>
      </c>
      <c r="E237" s="203" t="s">
        <v>5</v>
      </c>
      <c r="F237" s="197" t="s">
        <v>510</v>
      </c>
      <c r="H237" s="198">
        <v>3</v>
      </c>
      <c r="I237" s="199"/>
      <c r="L237" s="196"/>
      <c r="M237" s="200"/>
      <c r="N237" s="201"/>
      <c r="O237" s="201"/>
      <c r="P237" s="201"/>
      <c r="Q237" s="201"/>
      <c r="R237" s="201"/>
      <c r="S237" s="201"/>
      <c r="T237" s="202"/>
      <c r="AT237" s="203" t="s">
        <v>200</v>
      </c>
      <c r="AU237" s="203" t="s">
        <v>80</v>
      </c>
      <c r="AV237" s="11" t="s">
        <v>80</v>
      </c>
      <c r="AW237" s="11" t="s">
        <v>33</v>
      </c>
      <c r="AX237" s="11" t="s">
        <v>78</v>
      </c>
      <c r="AY237" s="203" t="s">
        <v>129</v>
      </c>
    </row>
    <row r="238" spans="2:65" s="1" customFormat="1" ht="25.5" customHeight="1">
      <c r="B238" s="170"/>
      <c r="C238" s="171" t="s">
        <v>523</v>
      </c>
      <c r="D238" s="171" t="s">
        <v>132</v>
      </c>
      <c r="E238" s="172" t="s">
        <v>524</v>
      </c>
      <c r="F238" s="173" t="s">
        <v>525</v>
      </c>
      <c r="G238" s="174" t="s">
        <v>526</v>
      </c>
      <c r="H238" s="175">
        <v>15</v>
      </c>
      <c r="I238" s="176"/>
      <c r="J238" s="177">
        <f>ROUND(I238*H238,2)</f>
        <v>0</v>
      </c>
      <c r="K238" s="173" t="s">
        <v>266</v>
      </c>
      <c r="L238" s="37"/>
      <c r="M238" s="178" t="s">
        <v>5</v>
      </c>
      <c r="N238" s="179" t="s">
        <v>41</v>
      </c>
      <c r="O238" s="38"/>
      <c r="P238" s="180">
        <f>O238*H238</f>
        <v>0</v>
      </c>
      <c r="Q238" s="180">
        <v>0</v>
      </c>
      <c r="R238" s="180">
        <f>Q238*H238</f>
        <v>0</v>
      </c>
      <c r="S238" s="180">
        <v>0</v>
      </c>
      <c r="T238" s="181">
        <f>S238*H238</f>
        <v>0</v>
      </c>
      <c r="AR238" s="20" t="s">
        <v>137</v>
      </c>
      <c r="AT238" s="20" t="s">
        <v>132</v>
      </c>
      <c r="AU238" s="20" t="s">
        <v>80</v>
      </c>
      <c r="AY238" s="20" t="s">
        <v>129</v>
      </c>
      <c r="BE238" s="182">
        <f>IF(N238="základní",J238,0)</f>
        <v>0</v>
      </c>
      <c r="BF238" s="182">
        <f>IF(N238="snížená",J238,0)</f>
        <v>0</v>
      </c>
      <c r="BG238" s="182">
        <f>IF(N238="zákl. přenesená",J238,0)</f>
        <v>0</v>
      </c>
      <c r="BH238" s="182">
        <f>IF(N238="sníž. přenesená",J238,0)</f>
        <v>0</v>
      </c>
      <c r="BI238" s="182">
        <f>IF(N238="nulová",J238,0)</f>
        <v>0</v>
      </c>
      <c r="BJ238" s="20" t="s">
        <v>78</v>
      </c>
      <c r="BK238" s="182">
        <f>ROUND(I238*H238,2)</f>
        <v>0</v>
      </c>
      <c r="BL238" s="20" t="s">
        <v>137</v>
      </c>
      <c r="BM238" s="20" t="s">
        <v>527</v>
      </c>
    </row>
    <row r="239" spans="2:65" s="1" customFormat="1" ht="36">
      <c r="B239" s="37"/>
      <c r="D239" s="193" t="s">
        <v>168</v>
      </c>
      <c r="F239" s="194" t="s">
        <v>528</v>
      </c>
      <c r="I239" s="145"/>
      <c r="L239" s="37"/>
      <c r="M239" s="195"/>
      <c r="N239" s="38"/>
      <c r="O239" s="38"/>
      <c r="P239" s="38"/>
      <c r="Q239" s="38"/>
      <c r="R239" s="38"/>
      <c r="S239" s="38"/>
      <c r="T239" s="66"/>
      <c r="AT239" s="20" t="s">
        <v>168</v>
      </c>
      <c r="AU239" s="20" t="s">
        <v>80</v>
      </c>
    </row>
    <row r="240" spans="2:65" s="11" customFormat="1">
      <c r="B240" s="196"/>
      <c r="D240" s="193" t="s">
        <v>200</v>
      </c>
      <c r="E240" s="203" t="s">
        <v>5</v>
      </c>
      <c r="F240" s="197" t="s">
        <v>529</v>
      </c>
      <c r="H240" s="198">
        <v>15</v>
      </c>
      <c r="I240" s="199"/>
      <c r="L240" s="196"/>
      <c r="M240" s="200"/>
      <c r="N240" s="201"/>
      <c r="O240" s="201"/>
      <c r="P240" s="201"/>
      <c r="Q240" s="201"/>
      <c r="R240" s="201"/>
      <c r="S240" s="201"/>
      <c r="T240" s="202"/>
      <c r="AT240" s="203" t="s">
        <v>200</v>
      </c>
      <c r="AU240" s="203" t="s">
        <v>80</v>
      </c>
      <c r="AV240" s="11" t="s">
        <v>80</v>
      </c>
      <c r="AW240" s="11" t="s">
        <v>33</v>
      </c>
      <c r="AX240" s="11" t="s">
        <v>78</v>
      </c>
      <c r="AY240" s="203" t="s">
        <v>129</v>
      </c>
    </row>
    <row r="241" spans="2:65" s="1" customFormat="1" ht="25.5" customHeight="1">
      <c r="B241" s="170"/>
      <c r="C241" s="171" t="s">
        <v>530</v>
      </c>
      <c r="D241" s="171" t="s">
        <v>132</v>
      </c>
      <c r="E241" s="172" t="s">
        <v>531</v>
      </c>
      <c r="F241" s="173" t="s">
        <v>532</v>
      </c>
      <c r="G241" s="174" t="s">
        <v>177</v>
      </c>
      <c r="H241" s="175">
        <v>2</v>
      </c>
      <c r="I241" s="176"/>
      <c r="J241" s="177">
        <f>ROUND(I241*H241,2)</f>
        <v>0</v>
      </c>
      <c r="K241" s="173" t="s">
        <v>266</v>
      </c>
      <c r="L241" s="37"/>
      <c r="M241" s="178" t="s">
        <v>5</v>
      </c>
      <c r="N241" s="179" t="s">
        <v>41</v>
      </c>
      <c r="O241" s="38"/>
      <c r="P241" s="180">
        <f>O241*H241</f>
        <v>0</v>
      </c>
      <c r="Q241" s="180">
        <v>0</v>
      </c>
      <c r="R241" s="180">
        <f>Q241*H241</f>
        <v>0</v>
      </c>
      <c r="S241" s="180">
        <v>0</v>
      </c>
      <c r="T241" s="181">
        <f>S241*H241</f>
        <v>0</v>
      </c>
      <c r="AR241" s="20" t="s">
        <v>137</v>
      </c>
      <c r="AT241" s="20" t="s">
        <v>132</v>
      </c>
      <c r="AU241" s="20" t="s">
        <v>80</v>
      </c>
      <c r="AY241" s="20" t="s">
        <v>129</v>
      </c>
      <c r="BE241" s="182">
        <f>IF(N241="základní",J241,0)</f>
        <v>0</v>
      </c>
      <c r="BF241" s="182">
        <f>IF(N241="snížená",J241,0)</f>
        <v>0</v>
      </c>
      <c r="BG241" s="182">
        <f>IF(N241="zákl. přenesená",J241,0)</f>
        <v>0</v>
      </c>
      <c r="BH241" s="182">
        <f>IF(N241="sníž. přenesená",J241,0)</f>
        <v>0</v>
      </c>
      <c r="BI241" s="182">
        <f>IF(N241="nulová",J241,0)</f>
        <v>0</v>
      </c>
      <c r="BJ241" s="20" t="s">
        <v>78</v>
      </c>
      <c r="BK241" s="182">
        <f>ROUND(I241*H241,2)</f>
        <v>0</v>
      </c>
      <c r="BL241" s="20" t="s">
        <v>137</v>
      </c>
      <c r="BM241" s="20" t="s">
        <v>533</v>
      </c>
    </row>
    <row r="242" spans="2:65" s="1" customFormat="1" ht="36">
      <c r="B242" s="37"/>
      <c r="D242" s="193" t="s">
        <v>168</v>
      </c>
      <c r="F242" s="194" t="s">
        <v>534</v>
      </c>
      <c r="I242" s="145"/>
      <c r="L242" s="37"/>
      <c r="M242" s="195"/>
      <c r="N242" s="38"/>
      <c r="O242" s="38"/>
      <c r="P242" s="38"/>
      <c r="Q242" s="38"/>
      <c r="R242" s="38"/>
      <c r="S242" s="38"/>
      <c r="T242" s="66"/>
      <c r="AT242" s="20" t="s">
        <v>168</v>
      </c>
      <c r="AU242" s="20" t="s">
        <v>80</v>
      </c>
    </row>
    <row r="243" spans="2:65" s="11" customFormat="1">
      <c r="B243" s="196"/>
      <c r="D243" s="193" t="s">
        <v>200</v>
      </c>
      <c r="E243" s="203" t="s">
        <v>5</v>
      </c>
      <c r="F243" s="197" t="s">
        <v>535</v>
      </c>
      <c r="H243" s="198">
        <v>2</v>
      </c>
      <c r="I243" s="199"/>
      <c r="L243" s="196"/>
      <c r="M243" s="200"/>
      <c r="N243" s="201"/>
      <c r="O243" s="201"/>
      <c r="P243" s="201"/>
      <c r="Q243" s="201"/>
      <c r="R243" s="201"/>
      <c r="S243" s="201"/>
      <c r="T243" s="202"/>
      <c r="AT243" s="203" t="s">
        <v>200</v>
      </c>
      <c r="AU243" s="203" t="s">
        <v>80</v>
      </c>
      <c r="AV243" s="11" t="s">
        <v>80</v>
      </c>
      <c r="AW243" s="11" t="s">
        <v>33</v>
      </c>
      <c r="AX243" s="11" t="s">
        <v>78</v>
      </c>
      <c r="AY243" s="203" t="s">
        <v>129</v>
      </c>
    </row>
    <row r="244" spans="2:65" s="1" customFormat="1" ht="16.5" customHeight="1">
      <c r="B244" s="170"/>
      <c r="C244" s="171" t="s">
        <v>536</v>
      </c>
      <c r="D244" s="171" t="s">
        <v>132</v>
      </c>
      <c r="E244" s="172" t="s">
        <v>537</v>
      </c>
      <c r="F244" s="173" t="s">
        <v>538</v>
      </c>
      <c r="G244" s="174" t="s">
        <v>177</v>
      </c>
      <c r="H244" s="175">
        <v>4</v>
      </c>
      <c r="I244" s="176"/>
      <c r="J244" s="177">
        <f>ROUND(I244*H244,2)</f>
        <v>0</v>
      </c>
      <c r="K244" s="173" t="s">
        <v>266</v>
      </c>
      <c r="L244" s="37"/>
      <c r="M244" s="178" t="s">
        <v>5</v>
      </c>
      <c r="N244" s="179" t="s">
        <v>41</v>
      </c>
      <c r="O244" s="38"/>
      <c r="P244" s="180">
        <f>O244*H244</f>
        <v>0</v>
      </c>
      <c r="Q244" s="180">
        <v>0</v>
      </c>
      <c r="R244" s="180">
        <f>Q244*H244</f>
        <v>0</v>
      </c>
      <c r="S244" s="180">
        <v>0</v>
      </c>
      <c r="T244" s="181">
        <f>S244*H244</f>
        <v>0</v>
      </c>
      <c r="AR244" s="20" t="s">
        <v>137</v>
      </c>
      <c r="AT244" s="20" t="s">
        <v>132</v>
      </c>
      <c r="AU244" s="20" t="s">
        <v>80</v>
      </c>
      <c r="AY244" s="20" t="s">
        <v>129</v>
      </c>
      <c r="BE244" s="182">
        <f>IF(N244="základní",J244,0)</f>
        <v>0</v>
      </c>
      <c r="BF244" s="182">
        <f>IF(N244="snížená",J244,0)</f>
        <v>0</v>
      </c>
      <c r="BG244" s="182">
        <f>IF(N244="zákl. přenesená",J244,0)</f>
        <v>0</v>
      </c>
      <c r="BH244" s="182">
        <f>IF(N244="sníž. přenesená",J244,0)</f>
        <v>0</v>
      </c>
      <c r="BI244" s="182">
        <f>IF(N244="nulová",J244,0)</f>
        <v>0</v>
      </c>
      <c r="BJ244" s="20" t="s">
        <v>78</v>
      </c>
      <c r="BK244" s="182">
        <f>ROUND(I244*H244,2)</f>
        <v>0</v>
      </c>
      <c r="BL244" s="20" t="s">
        <v>137</v>
      </c>
      <c r="BM244" s="20" t="s">
        <v>539</v>
      </c>
    </row>
    <row r="245" spans="2:65" s="11" customFormat="1">
      <c r="B245" s="196"/>
      <c r="D245" s="193" t="s">
        <v>200</v>
      </c>
      <c r="E245" s="203" t="s">
        <v>5</v>
      </c>
      <c r="F245" s="197" t="s">
        <v>540</v>
      </c>
      <c r="H245" s="198">
        <v>4</v>
      </c>
      <c r="I245" s="199"/>
      <c r="L245" s="196"/>
      <c r="M245" s="200"/>
      <c r="N245" s="201"/>
      <c r="O245" s="201"/>
      <c r="P245" s="201"/>
      <c r="Q245" s="201"/>
      <c r="R245" s="201"/>
      <c r="S245" s="201"/>
      <c r="T245" s="202"/>
      <c r="AT245" s="203" t="s">
        <v>200</v>
      </c>
      <c r="AU245" s="203" t="s">
        <v>80</v>
      </c>
      <c r="AV245" s="11" t="s">
        <v>80</v>
      </c>
      <c r="AW245" s="11" t="s">
        <v>33</v>
      </c>
      <c r="AX245" s="11" t="s">
        <v>78</v>
      </c>
      <c r="AY245" s="203" t="s">
        <v>129</v>
      </c>
    </row>
    <row r="246" spans="2:65" s="1" customFormat="1" ht="38.25" customHeight="1">
      <c r="B246" s="170"/>
      <c r="C246" s="183" t="s">
        <v>541</v>
      </c>
      <c r="D246" s="183" t="s">
        <v>139</v>
      </c>
      <c r="E246" s="184" t="s">
        <v>542</v>
      </c>
      <c r="F246" s="185" t="s">
        <v>543</v>
      </c>
      <c r="G246" s="186" t="s">
        <v>177</v>
      </c>
      <c r="H246" s="187">
        <v>2</v>
      </c>
      <c r="I246" s="188"/>
      <c r="J246" s="189">
        <f>ROUND(I246*H246,2)</f>
        <v>0</v>
      </c>
      <c r="K246" s="185" t="s">
        <v>266</v>
      </c>
      <c r="L246" s="190"/>
      <c r="M246" s="191" t="s">
        <v>5</v>
      </c>
      <c r="N246" s="192" t="s">
        <v>41</v>
      </c>
      <c r="O246" s="38"/>
      <c r="P246" s="180">
        <f>O246*H246</f>
        <v>0</v>
      </c>
      <c r="Q246" s="180">
        <v>0</v>
      </c>
      <c r="R246" s="180">
        <f>Q246*H246</f>
        <v>0</v>
      </c>
      <c r="S246" s="180">
        <v>0</v>
      </c>
      <c r="T246" s="181">
        <f>S246*H246</f>
        <v>0</v>
      </c>
      <c r="AR246" s="20" t="s">
        <v>142</v>
      </c>
      <c r="AT246" s="20" t="s">
        <v>139</v>
      </c>
      <c r="AU246" s="20" t="s">
        <v>80</v>
      </c>
      <c r="AY246" s="20" t="s">
        <v>129</v>
      </c>
      <c r="BE246" s="182">
        <f>IF(N246="základní",J246,0)</f>
        <v>0</v>
      </c>
      <c r="BF246" s="182">
        <f>IF(N246="snížená",J246,0)</f>
        <v>0</v>
      </c>
      <c r="BG246" s="182">
        <f>IF(N246="zákl. přenesená",J246,0)</f>
        <v>0</v>
      </c>
      <c r="BH246" s="182">
        <f>IF(N246="sníž. přenesená",J246,0)</f>
        <v>0</v>
      </c>
      <c r="BI246" s="182">
        <f>IF(N246="nulová",J246,0)</f>
        <v>0</v>
      </c>
      <c r="BJ246" s="20" t="s">
        <v>78</v>
      </c>
      <c r="BK246" s="182">
        <f>ROUND(I246*H246,2)</f>
        <v>0</v>
      </c>
      <c r="BL246" s="20" t="s">
        <v>137</v>
      </c>
      <c r="BM246" s="20" t="s">
        <v>544</v>
      </c>
    </row>
    <row r="247" spans="2:65" s="1" customFormat="1" ht="36">
      <c r="B247" s="37"/>
      <c r="D247" s="193" t="s">
        <v>168</v>
      </c>
      <c r="F247" s="194" t="s">
        <v>534</v>
      </c>
      <c r="I247" s="145"/>
      <c r="L247" s="37"/>
      <c r="M247" s="195"/>
      <c r="N247" s="38"/>
      <c r="O247" s="38"/>
      <c r="P247" s="38"/>
      <c r="Q247" s="38"/>
      <c r="R247" s="38"/>
      <c r="S247" s="38"/>
      <c r="T247" s="66"/>
      <c r="AT247" s="20" t="s">
        <v>168</v>
      </c>
      <c r="AU247" s="20" t="s">
        <v>80</v>
      </c>
    </row>
    <row r="248" spans="2:65" s="11" customFormat="1">
      <c r="B248" s="196"/>
      <c r="D248" s="193" t="s">
        <v>200</v>
      </c>
      <c r="E248" s="203" t="s">
        <v>5</v>
      </c>
      <c r="F248" s="197" t="s">
        <v>535</v>
      </c>
      <c r="H248" s="198">
        <v>2</v>
      </c>
      <c r="I248" s="199"/>
      <c r="L248" s="196"/>
      <c r="M248" s="200"/>
      <c r="N248" s="201"/>
      <c r="O248" s="201"/>
      <c r="P248" s="201"/>
      <c r="Q248" s="201"/>
      <c r="R248" s="201"/>
      <c r="S248" s="201"/>
      <c r="T248" s="202"/>
      <c r="AT248" s="203" t="s">
        <v>200</v>
      </c>
      <c r="AU248" s="203" t="s">
        <v>80</v>
      </c>
      <c r="AV248" s="11" t="s">
        <v>80</v>
      </c>
      <c r="AW248" s="11" t="s">
        <v>33</v>
      </c>
      <c r="AX248" s="11" t="s">
        <v>78</v>
      </c>
      <c r="AY248" s="203" t="s">
        <v>129</v>
      </c>
    </row>
    <row r="249" spans="2:65" s="1" customFormat="1" ht="38.25" customHeight="1">
      <c r="B249" s="170"/>
      <c r="C249" s="183" t="s">
        <v>545</v>
      </c>
      <c r="D249" s="183" t="s">
        <v>139</v>
      </c>
      <c r="E249" s="184" t="s">
        <v>546</v>
      </c>
      <c r="F249" s="185" t="s">
        <v>547</v>
      </c>
      <c r="G249" s="186" t="s">
        <v>177</v>
      </c>
      <c r="H249" s="187">
        <v>2</v>
      </c>
      <c r="I249" s="188"/>
      <c r="J249" s="189">
        <f>ROUND(I249*H249,2)</f>
        <v>0</v>
      </c>
      <c r="K249" s="185" t="s">
        <v>266</v>
      </c>
      <c r="L249" s="190"/>
      <c r="M249" s="191" t="s">
        <v>5</v>
      </c>
      <c r="N249" s="192" t="s">
        <v>41</v>
      </c>
      <c r="O249" s="38"/>
      <c r="P249" s="180">
        <f>O249*H249</f>
        <v>0</v>
      </c>
      <c r="Q249" s="180">
        <v>0</v>
      </c>
      <c r="R249" s="180">
        <f>Q249*H249</f>
        <v>0</v>
      </c>
      <c r="S249" s="180">
        <v>0</v>
      </c>
      <c r="T249" s="181">
        <f>S249*H249</f>
        <v>0</v>
      </c>
      <c r="AR249" s="20" t="s">
        <v>142</v>
      </c>
      <c r="AT249" s="20" t="s">
        <v>139</v>
      </c>
      <c r="AU249" s="20" t="s">
        <v>80</v>
      </c>
      <c r="AY249" s="20" t="s">
        <v>129</v>
      </c>
      <c r="BE249" s="182">
        <f>IF(N249="základní",J249,0)</f>
        <v>0</v>
      </c>
      <c r="BF249" s="182">
        <f>IF(N249="snížená",J249,0)</f>
        <v>0</v>
      </c>
      <c r="BG249" s="182">
        <f>IF(N249="zákl. přenesená",J249,0)</f>
        <v>0</v>
      </c>
      <c r="BH249" s="182">
        <f>IF(N249="sníž. přenesená",J249,0)</f>
        <v>0</v>
      </c>
      <c r="BI249" s="182">
        <f>IF(N249="nulová",J249,0)</f>
        <v>0</v>
      </c>
      <c r="BJ249" s="20" t="s">
        <v>78</v>
      </c>
      <c r="BK249" s="182">
        <f>ROUND(I249*H249,2)</f>
        <v>0</v>
      </c>
      <c r="BL249" s="20" t="s">
        <v>137</v>
      </c>
      <c r="BM249" s="20" t="s">
        <v>548</v>
      </c>
    </row>
    <row r="250" spans="2:65" s="1" customFormat="1" ht="36">
      <c r="B250" s="37"/>
      <c r="D250" s="193" t="s">
        <v>168</v>
      </c>
      <c r="F250" s="194" t="s">
        <v>534</v>
      </c>
      <c r="I250" s="145"/>
      <c r="L250" s="37"/>
      <c r="M250" s="195"/>
      <c r="N250" s="38"/>
      <c r="O250" s="38"/>
      <c r="P250" s="38"/>
      <c r="Q250" s="38"/>
      <c r="R250" s="38"/>
      <c r="S250" s="38"/>
      <c r="T250" s="66"/>
      <c r="AT250" s="20" t="s">
        <v>168</v>
      </c>
      <c r="AU250" s="20" t="s">
        <v>80</v>
      </c>
    </row>
    <row r="251" spans="2:65" s="11" customFormat="1">
      <c r="B251" s="196"/>
      <c r="D251" s="193" t="s">
        <v>200</v>
      </c>
      <c r="E251" s="203" t="s">
        <v>5</v>
      </c>
      <c r="F251" s="197" t="s">
        <v>535</v>
      </c>
      <c r="H251" s="198">
        <v>2</v>
      </c>
      <c r="I251" s="199"/>
      <c r="L251" s="196"/>
      <c r="M251" s="200"/>
      <c r="N251" s="201"/>
      <c r="O251" s="201"/>
      <c r="P251" s="201"/>
      <c r="Q251" s="201"/>
      <c r="R251" s="201"/>
      <c r="S251" s="201"/>
      <c r="T251" s="202"/>
      <c r="AT251" s="203" t="s">
        <v>200</v>
      </c>
      <c r="AU251" s="203" t="s">
        <v>80</v>
      </c>
      <c r="AV251" s="11" t="s">
        <v>80</v>
      </c>
      <c r="AW251" s="11" t="s">
        <v>33</v>
      </c>
      <c r="AX251" s="11" t="s">
        <v>78</v>
      </c>
      <c r="AY251" s="203" t="s">
        <v>129</v>
      </c>
    </row>
    <row r="252" spans="2:65" s="1" customFormat="1" ht="25.5" customHeight="1">
      <c r="B252" s="170"/>
      <c r="C252" s="171" t="s">
        <v>549</v>
      </c>
      <c r="D252" s="171" t="s">
        <v>132</v>
      </c>
      <c r="E252" s="172" t="s">
        <v>550</v>
      </c>
      <c r="F252" s="173" t="s">
        <v>551</v>
      </c>
      <c r="G252" s="174" t="s">
        <v>177</v>
      </c>
      <c r="H252" s="175">
        <v>4</v>
      </c>
      <c r="I252" s="176"/>
      <c r="J252" s="177">
        <f>ROUND(I252*H252,2)</f>
        <v>0</v>
      </c>
      <c r="K252" s="173" t="s">
        <v>136</v>
      </c>
      <c r="L252" s="37"/>
      <c r="M252" s="178" t="s">
        <v>5</v>
      </c>
      <c r="N252" s="179" t="s">
        <v>41</v>
      </c>
      <c r="O252" s="38"/>
      <c r="P252" s="180">
        <f>O252*H252</f>
        <v>0</v>
      </c>
      <c r="Q252" s="180">
        <v>0</v>
      </c>
      <c r="R252" s="180">
        <f>Q252*H252</f>
        <v>0</v>
      </c>
      <c r="S252" s="180">
        <v>0</v>
      </c>
      <c r="T252" s="181">
        <f>S252*H252</f>
        <v>0</v>
      </c>
      <c r="AR252" s="20" t="s">
        <v>137</v>
      </c>
      <c r="AT252" s="20" t="s">
        <v>132</v>
      </c>
      <c r="AU252" s="20" t="s">
        <v>80</v>
      </c>
      <c r="AY252" s="20" t="s">
        <v>129</v>
      </c>
      <c r="BE252" s="182">
        <f>IF(N252="základní",J252,0)</f>
        <v>0</v>
      </c>
      <c r="BF252" s="182">
        <f>IF(N252="snížená",J252,0)</f>
        <v>0</v>
      </c>
      <c r="BG252" s="182">
        <f>IF(N252="zákl. přenesená",J252,0)</f>
        <v>0</v>
      </c>
      <c r="BH252" s="182">
        <f>IF(N252="sníž. přenesená",J252,0)</f>
        <v>0</v>
      </c>
      <c r="BI252" s="182">
        <f>IF(N252="nulová",J252,0)</f>
        <v>0</v>
      </c>
      <c r="BJ252" s="20" t="s">
        <v>78</v>
      </c>
      <c r="BK252" s="182">
        <f>ROUND(I252*H252,2)</f>
        <v>0</v>
      </c>
      <c r="BL252" s="20" t="s">
        <v>137</v>
      </c>
      <c r="BM252" s="20" t="s">
        <v>552</v>
      </c>
    </row>
    <row r="253" spans="2:65" s="1" customFormat="1" ht="36">
      <c r="B253" s="37"/>
      <c r="D253" s="193" t="s">
        <v>168</v>
      </c>
      <c r="F253" s="194" t="s">
        <v>553</v>
      </c>
      <c r="I253" s="145"/>
      <c r="L253" s="37"/>
      <c r="M253" s="195"/>
      <c r="N253" s="38"/>
      <c r="O253" s="38"/>
      <c r="P253" s="38"/>
      <c r="Q253" s="38"/>
      <c r="R253" s="38"/>
      <c r="S253" s="38"/>
      <c r="T253" s="66"/>
      <c r="AT253" s="20" t="s">
        <v>168</v>
      </c>
      <c r="AU253" s="20" t="s">
        <v>80</v>
      </c>
    </row>
    <row r="254" spans="2:65" s="11" customFormat="1">
      <c r="B254" s="196"/>
      <c r="D254" s="193" t="s">
        <v>200</v>
      </c>
      <c r="E254" s="203" t="s">
        <v>5</v>
      </c>
      <c r="F254" s="197" t="s">
        <v>540</v>
      </c>
      <c r="H254" s="198">
        <v>4</v>
      </c>
      <c r="I254" s="199"/>
      <c r="L254" s="196"/>
      <c r="M254" s="200"/>
      <c r="N254" s="201"/>
      <c r="O254" s="201"/>
      <c r="P254" s="201"/>
      <c r="Q254" s="201"/>
      <c r="R254" s="201"/>
      <c r="S254" s="201"/>
      <c r="T254" s="202"/>
      <c r="AT254" s="203" t="s">
        <v>200</v>
      </c>
      <c r="AU254" s="203" t="s">
        <v>80</v>
      </c>
      <c r="AV254" s="11" t="s">
        <v>80</v>
      </c>
      <c r="AW254" s="11" t="s">
        <v>33</v>
      </c>
      <c r="AX254" s="11" t="s">
        <v>78</v>
      </c>
      <c r="AY254" s="203" t="s">
        <v>129</v>
      </c>
    </row>
    <row r="255" spans="2:65" s="1" customFormat="1" ht="16.5" customHeight="1">
      <c r="B255" s="170"/>
      <c r="C255" s="183" t="s">
        <v>554</v>
      </c>
      <c r="D255" s="183" t="s">
        <v>139</v>
      </c>
      <c r="E255" s="184" t="s">
        <v>555</v>
      </c>
      <c r="F255" s="185" t="s">
        <v>556</v>
      </c>
      <c r="G255" s="186" t="s">
        <v>177</v>
      </c>
      <c r="H255" s="187">
        <v>2</v>
      </c>
      <c r="I255" s="188"/>
      <c r="J255" s="189">
        <f>ROUND(I255*H255,2)</f>
        <v>0</v>
      </c>
      <c r="K255" s="185" t="s">
        <v>266</v>
      </c>
      <c r="L255" s="190"/>
      <c r="M255" s="191" t="s">
        <v>5</v>
      </c>
      <c r="N255" s="192" t="s">
        <v>41</v>
      </c>
      <c r="O255" s="38"/>
      <c r="P255" s="180">
        <f>O255*H255</f>
        <v>0</v>
      </c>
      <c r="Q255" s="180">
        <v>0</v>
      </c>
      <c r="R255" s="180">
        <f>Q255*H255</f>
        <v>0</v>
      </c>
      <c r="S255" s="180">
        <v>0</v>
      </c>
      <c r="T255" s="181">
        <f>S255*H255</f>
        <v>0</v>
      </c>
      <c r="AR255" s="20" t="s">
        <v>142</v>
      </c>
      <c r="AT255" s="20" t="s">
        <v>139</v>
      </c>
      <c r="AU255" s="20" t="s">
        <v>80</v>
      </c>
      <c r="AY255" s="20" t="s">
        <v>129</v>
      </c>
      <c r="BE255" s="182">
        <f>IF(N255="základní",J255,0)</f>
        <v>0</v>
      </c>
      <c r="BF255" s="182">
        <f>IF(N255="snížená",J255,0)</f>
        <v>0</v>
      </c>
      <c r="BG255" s="182">
        <f>IF(N255="zákl. přenesená",J255,0)</f>
        <v>0</v>
      </c>
      <c r="BH255" s="182">
        <f>IF(N255="sníž. přenesená",J255,0)</f>
        <v>0</v>
      </c>
      <c r="BI255" s="182">
        <f>IF(N255="nulová",J255,0)</f>
        <v>0</v>
      </c>
      <c r="BJ255" s="20" t="s">
        <v>78</v>
      </c>
      <c r="BK255" s="182">
        <f>ROUND(I255*H255,2)</f>
        <v>0</v>
      </c>
      <c r="BL255" s="20" t="s">
        <v>137</v>
      </c>
      <c r="BM255" s="20" t="s">
        <v>557</v>
      </c>
    </row>
    <row r="256" spans="2:65" s="1" customFormat="1" ht="36">
      <c r="B256" s="37"/>
      <c r="D256" s="193" t="s">
        <v>168</v>
      </c>
      <c r="F256" s="194" t="s">
        <v>553</v>
      </c>
      <c r="I256" s="145"/>
      <c r="L256" s="37"/>
      <c r="M256" s="195"/>
      <c r="N256" s="38"/>
      <c r="O256" s="38"/>
      <c r="P256" s="38"/>
      <c r="Q256" s="38"/>
      <c r="R256" s="38"/>
      <c r="S256" s="38"/>
      <c r="T256" s="66"/>
      <c r="AT256" s="20" t="s">
        <v>168</v>
      </c>
      <c r="AU256" s="20" t="s">
        <v>80</v>
      </c>
    </row>
    <row r="257" spans="2:65" s="11" customFormat="1">
      <c r="B257" s="196"/>
      <c r="D257" s="193" t="s">
        <v>200</v>
      </c>
      <c r="E257" s="203" t="s">
        <v>5</v>
      </c>
      <c r="F257" s="197" t="s">
        <v>535</v>
      </c>
      <c r="H257" s="198">
        <v>2</v>
      </c>
      <c r="I257" s="199"/>
      <c r="L257" s="196"/>
      <c r="M257" s="200"/>
      <c r="N257" s="201"/>
      <c r="O257" s="201"/>
      <c r="P257" s="201"/>
      <c r="Q257" s="201"/>
      <c r="R257" s="201"/>
      <c r="S257" s="201"/>
      <c r="T257" s="202"/>
      <c r="AT257" s="203" t="s">
        <v>200</v>
      </c>
      <c r="AU257" s="203" t="s">
        <v>80</v>
      </c>
      <c r="AV257" s="11" t="s">
        <v>80</v>
      </c>
      <c r="AW257" s="11" t="s">
        <v>33</v>
      </c>
      <c r="AX257" s="11" t="s">
        <v>78</v>
      </c>
      <c r="AY257" s="203" t="s">
        <v>129</v>
      </c>
    </row>
    <row r="258" spans="2:65" s="1" customFormat="1" ht="16.5" customHeight="1">
      <c r="B258" s="170"/>
      <c r="C258" s="183" t="s">
        <v>558</v>
      </c>
      <c r="D258" s="183" t="s">
        <v>139</v>
      </c>
      <c r="E258" s="184" t="s">
        <v>559</v>
      </c>
      <c r="F258" s="185" t="s">
        <v>560</v>
      </c>
      <c r="G258" s="186" t="s">
        <v>177</v>
      </c>
      <c r="H258" s="187">
        <v>2</v>
      </c>
      <c r="I258" s="188"/>
      <c r="J258" s="189">
        <f>ROUND(I258*H258,2)</f>
        <v>0</v>
      </c>
      <c r="K258" s="185" t="s">
        <v>266</v>
      </c>
      <c r="L258" s="190"/>
      <c r="M258" s="191" t="s">
        <v>5</v>
      </c>
      <c r="N258" s="192" t="s">
        <v>41</v>
      </c>
      <c r="O258" s="38"/>
      <c r="P258" s="180">
        <f>O258*H258</f>
        <v>0</v>
      </c>
      <c r="Q258" s="180">
        <v>0</v>
      </c>
      <c r="R258" s="180">
        <f>Q258*H258</f>
        <v>0</v>
      </c>
      <c r="S258" s="180">
        <v>0</v>
      </c>
      <c r="T258" s="181">
        <f>S258*H258</f>
        <v>0</v>
      </c>
      <c r="AR258" s="20" t="s">
        <v>142</v>
      </c>
      <c r="AT258" s="20" t="s">
        <v>139</v>
      </c>
      <c r="AU258" s="20" t="s">
        <v>80</v>
      </c>
      <c r="AY258" s="20" t="s">
        <v>129</v>
      </c>
      <c r="BE258" s="182">
        <f>IF(N258="základní",J258,0)</f>
        <v>0</v>
      </c>
      <c r="BF258" s="182">
        <f>IF(N258="snížená",J258,0)</f>
        <v>0</v>
      </c>
      <c r="BG258" s="182">
        <f>IF(N258="zákl. přenesená",J258,0)</f>
        <v>0</v>
      </c>
      <c r="BH258" s="182">
        <f>IF(N258="sníž. přenesená",J258,0)</f>
        <v>0</v>
      </c>
      <c r="BI258" s="182">
        <f>IF(N258="nulová",J258,0)</f>
        <v>0</v>
      </c>
      <c r="BJ258" s="20" t="s">
        <v>78</v>
      </c>
      <c r="BK258" s="182">
        <f>ROUND(I258*H258,2)</f>
        <v>0</v>
      </c>
      <c r="BL258" s="20" t="s">
        <v>137</v>
      </c>
      <c r="BM258" s="20" t="s">
        <v>561</v>
      </c>
    </row>
    <row r="259" spans="2:65" s="1" customFormat="1" ht="36">
      <c r="B259" s="37"/>
      <c r="D259" s="193" t="s">
        <v>168</v>
      </c>
      <c r="F259" s="194" t="s">
        <v>553</v>
      </c>
      <c r="I259" s="145"/>
      <c r="L259" s="37"/>
      <c r="M259" s="195"/>
      <c r="N259" s="38"/>
      <c r="O259" s="38"/>
      <c r="P259" s="38"/>
      <c r="Q259" s="38"/>
      <c r="R259" s="38"/>
      <c r="S259" s="38"/>
      <c r="T259" s="66"/>
      <c r="AT259" s="20" t="s">
        <v>168</v>
      </c>
      <c r="AU259" s="20" t="s">
        <v>80</v>
      </c>
    </row>
    <row r="260" spans="2:65" s="11" customFormat="1">
      <c r="B260" s="196"/>
      <c r="D260" s="193" t="s">
        <v>200</v>
      </c>
      <c r="E260" s="203" t="s">
        <v>5</v>
      </c>
      <c r="F260" s="197" t="s">
        <v>535</v>
      </c>
      <c r="H260" s="198">
        <v>2</v>
      </c>
      <c r="I260" s="199"/>
      <c r="L260" s="196"/>
      <c r="M260" s="200"/>
      <c r="N260" s="201"/>
      <c r="O260" s="201"/>
      <c r="P260" s="201"/>
      <c r="Q260" s="201"/>
      <c r="R260" s="201"/>
      <c r="S260" s="201"/>
      <c r="T260" s="202"/>
      <c r="AT260" s="203" t="s">
        <v>200</v>
      </c>
      <c r="AU260" s="203" t="s">
        <v>80</v>
      </c>
      <c r="AV260" s="11" t="s">
        <v>80</v>
      </c>
      <c r="AW260" s="11" t="s">
        <v>33</v>
      </c>
      <c r="AX260" s="11" t="s">
        <v>78</v>
      </c>
      <c r="AY260" s="203" t="s">
        <v>129</v>
      </c>
    </row>
    <row r="261" spans="2:65" s="1" customFormat="1" ht="16.5" customHeight="1">
      <c r="B261" s="170"/>
      <c r="C261" s="171" t="s">
        <v>562</v>
      </c>
      <c r="D261" s="171" t="s">
        <v>132</v>
      </c>
      <c r="E261" s="172" t="s">
        <v>563</v>
      </c>
      <c r="F261" s="173" t="s">
        <v>564</v>
      </c>
      <c r="G261" s="174" t="s">
        <v>177</v>
      </c>
      <c r="H261" s="175">
        <v>1</v>
      </c>
      <c r="I261" s="176"/>
      <c r="J261" s="177">
        <f t="shared" ref="J261:J278" si="50">ROUND(I261*H261,2)</f>
        <v>0</v>
      </c>
      <c r="K261" s="173" t="s">
        <v>266</v>
      </c>
      <c r="L261" s="37"/>
      <c r="M261" s="178" t="s">
        <v>5</v>
      </c>
      <c r="N261" s="179" t="s">
        <v>41</v>
      </c>
      <c r="O261" s="38"/>
      <c r="P261" s="180">
        <f t="shared" ref="P261:P278" si="51">O261*H261</f>
        <v>0</v>
      </c>
      <c r="Q261" s="180">
        <v>0</v>
      </c>
      <c r="R261" s="180">
        <f t="shared" ref="R261:R278" si="52">Q261*H261</f>
        <v>0</v>
      </c>
      <c r="S261" s="180">
        <v>0</v>
      </c>
      <c r="T261" s="181">
        <f t="shared" ref="T261:T278" si="53">S261*H261</f>
        <v>0</v>
      </c>
      <c r="AR261" s="20" t="s">
        <v>137</v>
      </c>
      <c r="AT261" s="20" t="s">
        <v>132</v>
      </c>
      <c r="AU261" s="20" t="s">
        <v>80</v>
      </c>
      <c r="AY261" s="20" t="s">
        <v>129</v>
      </c>
      <c r="BE261" s="182">
        <f t="shared" ref="BE261:BE278" si="54">IF(N261="základní",J261,0)</f>
        <v>0</v>
      </c>
      <c r="BF261" s="182">
        <f t="shared" ref="BF261:BF278" si="55">IF(N261="snížená",J261,0)</f>
        <v>0</v>
      </c>
      <c r="BG261" s="182">
        <f t="shared" ref="BG261:BG278" si="56">IF(N261="zákl. přenesená",J261,0)</f>
        <v>0</v>
      </c>
      <c r="BH261" s="182">
        <f t="shared" ref="BH261:BH278" si="57">IF(N261="sníž. přenesená",J261,0)</f>
        <v>0</v>
      </c>
      <c r="BI261" s="182">
        <f t="shared" ref="BI261:BI278" si="58">IF(N261="nulová",J261,0)</f>
        <v>0</v>
      </c>
      <c r="BJ261" s="20" t="s">
        <v>78</v>
      </c>
      <c r="BK261" s="182">
        <f t="shared" ref="BK261:BK278" si="59">ROUND(I261*H261,2)</f>
        <v>0</v>
      </c>
      <c r="BL261" s="20" t="s">
        <v>137</v>
      </c>
      <c r="BM261" s="20" t="s">
        <v>565</v>
      </c>
    </row>
    <row r="262" spans="2:65" s="1" customFormat="1" ht="89.25" customHeight="1">
      <c r="B262" s="170"/>
      <c r="C262" s="183" t="s">
        <v>566</v>
      </c>
      <c r="D262" s="183" t="s">
        <v>139</v>
      </c>
      <c r="E262" s="184" t="s">
        <v>567</v>
      </c>
      <c r="F262" s="185" t="s">
        <v>568</v>
      </c>
      <c r="G262" s="186" t="s">
        <v>177</v>
      </c>
      <c r="H262" s="187">
        <v>1</v>
      </c>
      <c r="I262" s="188"/>
      <c r="J262" s="189">
        <f t="shared" si="50"/>
        <v>0</v>
      </c>
      <c r="K262" s="185" t="s">
        <v>266</v>
      </c>
      <c r="L262" s="190"/>
      <c r="M262" s="191" t="s">
        <v>5</v>
      </c>
      <c r="N262" s="192" t="s">
        <v>41</v>
      </c>
      <c r="O262" s="38"/>
      <c r="P262" s="180">
        <f t="shared" si="51"/>
        <v>0</v>
      </c>
      <c r="Q262" s="180">
        <v>0</v>
      </c>
      <c r="R262" s="180">
        <f t="shared" si="52"/>
        <v>0</v>
      </c>
      <c r="S262" s="180">
        <v>0</v>
      </c>
      <c r="T262" s="181">
        <f t="shared" si="53"/>
        <v>0</v>
      </c>
      <c r="AR262" s="20" t="s">
        <v>142</v>
      </c>
      <c r="AT262" s="20" t="s">
        <v>139</v>
      </c>
      <c r="AU262" s="20" t="s">
        <v>80</v>
      </c>
      <c r="AY262" s="20" t="s">
        <v>129</v>
      </c>
      <c r="BE262" s="182">
        <f t="shared" si="54"/>
        <v>0</v>
      </c>
      <c r="BF262" s="182">
        <f t="shared" si="55"/>
        <v>0</v>
      </c>
      <c r="BG262" s="182">
        <f t="shared" si="56"/>
        <v>0</v>
      </c>
      <c r="BH262" s="182">
        <f t="shared" si="57"/>
        <v>0</v>
      </c>
      <c r="BI262" s="182">
        <f t="shared" si="58"/>
        <v>0</v>
      </c>
      <c r="BJ262" s="20" t="s">
        <v>78</v>
      </c>
      <c r="BK262" s="182">
        <f t="shared" si="59"/>
        <v>0</v>
      </c>
      <c r="BL262" s="20" t="s">
        <v>137</v>
      </c>
      <c r="BM262" s="20" t="s">
        <v>569</v>
      </c>
    </row>
    <row r="263" spans="2:65" s="1" customFormat="1" ht="25.5" customHeight="1">
      <c r="B263" s="170"/>
      <c r="C263" s="183" t="s">
        <v>570</v>
      </c>
      <c r="D263" s="183" t="s">
        <v>139</v>
      </c>
      <c r="E263" s="184" t="s">
        <v>571</v>
      </c>
      <c r="F263" s="185" t="s">
        <v>572</v>
      </c>
      <c r="G263" s="186" t="s">
        <v>177</v>
      </c>
      <c r="H263" s="187">
        <v>1</v>
      </c>
      <c r="I263" s="188"/>
      <c r="J263" s="189">
        <f t="shared" si="50"/>
        <v>0</v>
      </c>
      <c r="K263" s="185" t="s">
        <v>266</v>
      </c>
      <c r="L263" s="190"/>
      <c r="M263" s="191" t="s">
        <v>5</v>
      </c>
      <c r="N263" s="192" t="s">
        <v>41</v>
      </c>
      <c r="O263" s="38"/>
      <c r="P263" s="180">
        <f t="shared" si="51"/>
        <v>0</v>
      </c>
      <c r="Q263" s="180">
        <v>0</v>
      </c>
      <c r="R263" s="180">
        <f t="shared" si="52"/>
        <v>0</v>
      </c>
      <c r="S263" s="180">
        <v>0</v>
      </c>
      <c r="T263" s="181">
        <f t="shared" si="53"/>
        <v>0</v>
      </c>
      <c r="AR263" s="20" t="s">
        <v>142</v>
      </c>
      <c r="AT263" s="20" t="s">
        <v>139</v>
      </c>
      <c r="AU263" s="20" t="s">
        <v>80</v>
      </c>
      <c r="AY263" s="20" t="s">
        <v>129</v>
      </c>
      <c r="BE263" s="182">
        <f t="shared" si="54"/>
        <v>0</v>
      </c>
      <c r="BF263" s="182">
        <f t="shared" si="55"/>
        <v>0</v>
      </c>
      <c r="BG263" s="182">
        <f t="shared" si="56"/>
        <v>0</v>
      </c>
      <c r="BH263" s="182">
        <f t="shared" si="57"/>
        <v>0</v>
      </c>
      <c r="BI263" s="182">
        <f t="shared" si="58"/>
        <v>0</v>
      </c>
      <c r="BJ263" s="20" t="s">
        <v>78</v>
      </c>
      <c r="BK263" s="182">
        <f t="shared" si="59"/>
        <v>0</v>
      </c>
      <c r="BL263" s="20" t="s">
        <v>137</v>
      </c>
      <c r="BM263" s="20" t="s">
        <v>573</v>
      </c>
    </row>
    <row r="264" spans="2:65" s="1" customFormat="1" ht="25.5" customHeight="1">
      <c r="B264" s="170"/>
      <c r="C264" s="183" t="s">
        <v>574</v>
      </c>
      <c r="D264" s="183" t="s">
        <v>139</v>
      </c>
      <c r="E264" s="184" t="s">
        <v>575</v>
      </c>
      <c r="F264" s="185" t="s">
        <v>576</v>
      </c>
      <c r="G264" s="186" t="s">
        <v>177</v>
      </c>
      <c r="H264" s="187">
        <v>1</v>
      </c>
      <c r="I264" s="188"/>
      <c r="J264" s="189">
        <f t="shared" si="50"/>
        <v>0</v>
      </c>
      <c r="K264" s="185" t="s">
        <v>266</v>
      </c>
      <c r="L264" s="190"/>
      <c r="M264" s="191" t="s">
        <v>5</v>
      </c>
      <c r="N264" s="192" t="s">
        <v>41</v>
      </c>
      <c r="O264" s="38"/>
      <c r="P264" s="180">
        <f t="shared" si="51"/>
        <v>0</v>
      </c>
      <c r="Q264" s="180">
        <v>0</v>
      </c>
      <c r="R264" s="180">
        <f t="shared" si="52"/>
        <v>0</v>
      </c>
      <c r="S264" s="180">
        <v>0</v>
      </c>
      <c r="T264" s="181">
        <f t="shared" si="53"/>
        <v>0</v>
      </c>
      <c r="AR264" s="20" t="s">
        <v>142</v>
      </c>
      <c r="AT264" s="20" t="s">
        <v>139</v>
      </c>
      <c r="AU264" s="20" t="s">
        <v>80</v>
      </c>
      <c r="AY264" s="20" t="s">
        <v>129</v>
      </c>
      <c r="BE264" s="182">
        <f t="shared" si="54"/>
        <v>0</v>
      </c>
      <c r="BF264" s="182">
        <f t="shared" si="55"/>
        <v>0</v>
      </c>
      <c r="BG264" s="182">
        <f t="shared" si="56"/>
        <v>0</v>
      </c>
      <c r="BH264" s="182">
        <f t="shared" si="57"/>
        <v>0</v>
      </c>
      <c r="BI264" s="182">
        <f t="shared" si="58"/>
        <v>0</v>
      </c>
      <c r="BJ264" s="20" t="s">
        <v>78</v>
      </c>
      <c r="BK264" s="182">
        <f t="shared" si="59"/>
        <v>0</v>
      </c>
      <c r="BL264" s="20" t="s">
        <v>137</v>
      </c>
      <c r="BM264" s="20" t="s">
        <v>577</v>
      </c>
    </row>
    <row r="265" spans="2:65" s="1" customFormat="1" ht="25.5" customHeight="1">
      <c r="B265" s="170"/>
      <c r="C265" s="183" t="s">
        <v>578</v>
      </c>
      <c r="D265" s="183" t="s">
        <v>139</v>
      </c>
      <c r="E265" s="184" t="s">
        <v>579</v>
      </c>
      <c r="F265" s="185" t="s">
        <v>580</v>
      </c>
      <c r="G265" s="186" t="s">
        <v>177</v>
      </c>
      <c r="H265" s="187">
        <v>1</v>
      </c>
      <c r="I265" s="188"/>
      <c r="J265" s="189">
        <f t="shared" si="50"/>
        <v>0</v>
      </c>
      <c r="K265" s="185" t="s">
        <v>266</v>
      </c>
      <c r="L265" s="190"/>
      <c r="M265" s="191" t="s">
        <v>5</v>
      </c>
      <c r="N265" s="192" t="s">
        <v>41</v>
      </c>
      <c r="O265" s="38"/>
      <c r="P265" s="180">
        <f t="shared" si="51"/>
        <v>0</v>
      </c>
      <c r="Q265" s="180">
        <v>0</v>
      </c>
      <c r="R265" s="180">
        <f t="shared" si="52"/>
        <v>0</v>
      </c>
      <c r="S265" s="180">
        <v>0</v>
      </c>
      <c r="T265" s="181">
        <f t="shared" si="53"/>
        <v>0</v>
      </c>
      <c r="AR265" s="20" t="s">
        <v>142</v>
      </c>
      <c r="AT265" s="20" t="s">
        <v>139</v>
      </c>
      <c r="AU265" s="20" t="s">
        <v>80</v>
      </c>
      <c r="AY265" s="20" t="s">
        <v>129</v>
      </c>
      <c r="BE265" s="182">
        <f t="shared" si="54"/>
        <v>0</v>
      </c>
      <c r="BF265" s="182">
        <f t="shared" si="55"/>
        <v>0</v>
      </c>
      <c r="BG265" s="182">
        <f t="shared" si="56"/>
        <v>0</v>
      </c>
      <c r="BH265" s="182">
        <f t="shared" si="57"/>
        <v>0</v>
      </c>
      <c r="BI265" s="182">
        <f t="shared" si="58"/>
        <v>0</v>
      </c>
      <c r="BJ265" s="20" t="s">
        <v>78</v>
      </c>
      <c r="BK265" s="182">
        <f t="shared" si="59"/>
        <v>0</v>
      </c>
      <c r="BL265" s="20" t="s">
        <v>137</v>
      </c>
      <c r="BM265" s="20" t="s">
        <v>581</v>
      </c>
    </row>
    <row r="266" spans="2:65" s="1" customFormat="1" ht="25.5" customHeight="1">
      <c r="B266" s="170"/>
      <c r="C266" s="183" t="s">
        <v>582</v>
      </c>
      <c r="D266" s="183" t="s">
        <v>139</v>
      </c>
      <c r="E266" s="184" t="s">
        <v>583</v>
      </c>
      <c r="F266" s="185" t="s">
        <v>584</v>
      </c>
      <c r="G266" s="186" t="s">
        <v>177</v>
      </c>
      <c r="H266" s="187">
        <v>1</v>
      </c>
      <c r="I266" s="188"/>
      <c r="J266" s="189">
        <f t="shared" si="50"/>
        <v>0</v>
      </c>
      <c r="K266" s="185" t="s">
        <v>266</v>
      </c>
      <c r="L266" s="190"/>
      <c r="M266" s="191" t="s">
        <v>5</v>
      </c>
      <c r="N266" s="192" t="s">
        <v>41</v>
      </c>
      <c r="O266" s="38"/>
      <c r="P266" s="180">
        <f t="shared" si="51"/>
        <v>0</v>
      </c>
      <c r="Q266" s="180">
        <v>0</v>
      </c>
      <c r="R266" s="180">
        <f t="shared" si="52"/>
        <v>0</v>
      </c>
      <c r="S266" s="180">
        <v>0</v>
      </c>
      <c r="T266" s="181">
        <f t="shared" si="53"/>
        <v>0</v>
      </c>
      <c r="AR266" s="20" t="s">
        <v>142</v>
      </c>
      <c r="AT266" s="20" t="s">
        <v>139</v>
      </c>
      <c r="AU266" s="20" t="s">
        <v>80</v>
      </c>
      <c r="AY266" s="20" t="s">
        <v>129</v>
      </c>
      <c r="BE266" s="182">
        <f t="shared" si="54"/>
        <v>0</v>
      </c>
      <c r="BF266" s="182">
        <f t="shared" si="55"/>
        <v>0</v>
      </c>
      <c r="BG266" s="182">
        <f t="shared" si="56"/>
        <v>0</v>
      </c>
      <c r="BH266" s="182">
        <f t="shared" si="57"/>
        <v>0</v>
      </c>
      <c r="BI266" s="182">
        <f t="shared" si="58"/>
        <v>0</v>
      </c>
      <c r="BJ266" s="20" t="s">
        <v>78</v>
      </c>
      <c r="BK266" s="182">
        <f t="shared" si="59"/>
        <v>0</v>
      </c>
      <c r="BL266" s="20" t="s">
        <v>137</v>
      </c>
      <c r="BM266" s="20" t="s">
        <v>585</v>
      </c>
    </row>
    <row r="267" spans="2:65" s="1" customFormat="1" ht="25.5" customHeight="1">
      <c r="B267" s="170"/>
      <c r="C267" s="183" t="s">
        <v>586</v>
      </c>
      <c r="D267" s="183" t="s">
        <v>139</v>
      </c>
      <c r="E267" s="184" t="s">
        <v>587</v>
      </c>
      <c r="F267" s="185" t="s">
        <v>588</v>
      </c>
      <c r="G267" s="186" t="s">
        <v>177</v>
      </c>
      <c r="H267" s="187">
        <v>1</v>
      </c>
      <c r="I267" s="188"/>
      <c r="J267" s="189">
        <f t="shared" si="50"/>
        <v>0</v>
      </c>
      <c r="K267" s="185" t="s">
        <v>266</v>
      </c>
      <c r="L267" s="190"/>
      <c r="M267" s="191" t="s">
        <v>5</v>
      </c>
      <c r="N267" s="192" t="s">
        <v>41</v>
      </c>
      <c r="O267" s="38"/>
      <c r="P267" s="180">
        <f t="shared" si="51"/>
        <v>0</v>
      </c>
      <c r="Q267" s="180">
        <v>0</v>
      </c>
      <c r="R267" s="180">
        <f t="shared" si="52"/>
        <v>0</v>
      </c>
      <c r="S267" s="180">
        <v>0</v>
      </c>
      <c r="T267" s="181">
        <f t="shared" si="53"/>
        <v>0</v>
      </c>
      <c r="AR267" s="20" t="s">
        <v>142</v>
      </c>
      <c r="AT267" s="20" t="s">
        <v>139</v>
      </c>
      <c r="AU267" s="20" t="s">
        <v>80</v>
      </c>
      <c r="AY267" s="20" t="s">
        <v>129</v>
      </c>
      <c r="BE267" s="182">
        <f t="shared" si="54"/>
        <v>0</v>
      </c>
      <c r="BF267" s="182">
        <f t="shared" si="55"/>
        <v>0</v>
      </c>
      <c r="BG267" s="182">
        <f t="shared" si="56"/>
        <v>0</v>
      </c>
      <c r="BH267" s="182">
        <f t="shared" si="57"/>
        <v>0</v>
      </c>
      <c r="BI267" s="182">
        <f t="shared" si="58"/>
        <v>0</v>
      </c>
      <c r="BJ267" s="20" t="s">
        <v>78</v>
      </c>
      <c r="BK267" s="182">
        <f t="shared" si="59"/>
        <v>0</v>
      </c>
      <c r="BL267" s="20" t="s">
        <v>137</v>
      </c>
      <c r="BM267" s="20" t="s">
        <v>589</v>
      </c>
    </row>
    <row r="268" spans="2:65" s="1" customFormat="1" ht="16.5" customHeight="1">
      <c r="B268" s="170"/>
      <c r="C268" s="171" t="s">
        <v>590</v>
      </c>
      <c r="D268" s="171" t="s">
        <v>132</v>
      </c>
      <c r="E268" s="172" t="s">
        <v>591</v>
      </c>
      <c r="F268" s="173" t="s">
        <v>592</v>
      </c>
      <c r="G268" s="174" t="s">
        <v>177</v>
      </c>
      <c r="H268" s="175">
        <v>1</v>
      </c>
      <c r="I268" s="176"/>
      <c r="J268" s="177">
        <f t="shared" si="50"/>
        <v>0</v>
      </c>
      <c r="K268" s="173" t="s">
        <v>266</v>
      </c>
      <c r="L268" s="37"/>
      <c r="M268" s="178" t="s">
        <v>5</v>
      </c>
      <c r="N268" s="179" t="s">
        <v>41</v>
      </c>
      <c r="O268" s="38"/>
      <c r="P268" s="180">
        <f t="shared" si="51"/>
        <v>0</v>
      </c>
      <c r="Q268" s="180">
        <v>0</v>
      </c>
      <c r="R268" s="180">
        <f t="shared" si="52"/>
        <v>0</v>
      </c>
      <c r="S268" s="180">
        <v>0</v>
      </c>
      <c r="T268" s="181">
        <f t="shared" si="53"/>
        <v>0</v>
      </c>
      <c r="AR268" s="20" t="s">
        <v>137</v>
      </c>
      <c r="AT268" s="20" t="s">
        <v>132</v>
      </c>
      <c r="AU268" s="20" t="s">
        <v>80</v>
      </c>
      <c r="AY268" s="20" t="s">
        <v>129</v>
      </c>
      <c r="BE268" s="182">
        <f t="shared" si="54"/>
        <v>0</v>
      </c>
      <c r="BF268" s="182">
        <f t="shared" si="55"/>
        <v>0</v>
      </c>
      <c r="BG268" s="182">
        <f t="shared" si="56"/>
        <v>0</v>
      </c>
      <c r="BH268" s="182">
        <f t="shared" si="57"/>
        <v>0</v>
      </c>
      <c r="BI268" s="182">
        <f t="shared" si="58"/>
        <v>0</v>
      </c>
      <c r="BJ268" s="20" t="s">
        <v>78</v>
      </c>
      <c r="BK268" s="182">
        <f t="shared" si="59"/>
        <v>0</v>
      </c>
      <c r="BL268" s="20" t="s">
        <v>137</v>
      </c>
      <c r="BM268" s="20" t="s">
        <v>593</v>
      </c>
    </row>
    <row r="269" spans="2:65" s="1" customFormat="1" ht="76.5" customHeight="1">
      <c r="B269" s="170"/>
      <c r="C269" s="183" t="s">
        <v>594</v>
      </c>
      <c r="D269" s="183" t="s">
        <v>139</v>
      </c>
      <c r="E269" s="184" t="s">
        <v>595</v>
      </c>
      <c r="F269" s="185" t="s">
        <v>596</v>
      </c>
      <c r="G269" s="186" t="s">
        <v>177</v>
      </c>
      <c r="H269" s="187">
        <v>1</v>
      </c>
      <c r="I269" s="188"/>
      <c r="J269" s="189">
        <f t="shared" si="50"/>
        <v>0</v>
      </c>
      <c r="K269" s="185" t="s">
        <v>266</v>
      </c>
      <c r="L269" s="190"/>
      <c r="M269" s="191" t="s">
        <v>5</v>
      </c>
      <c r="N269" s="192" t="s">
        <v>41</v>
      </c>
      <c r="O269" s="38"/>
      <c r="P269" s="180">
        <f t="shared" si="51"/>
        <v>0</v>
      </c>
      <c r="Q269" s="180">
        <v>0</v>
      </c>
      <c r="R269" s="180">
        <f t="shared" si="52"/>
        <v>0</v>
      </c>
      <c r="S269" s="180">
        <v>0</v>
      </c>
      <c r="T269" s="181">
        <f t="shared" si="53"/>
        <v>0</v>
      </c>
      <c r="AR269" s="20" t="s">
        <v>142</v>
      </c>
      <c r="AT269" s="20" t="s">
        <v>139</v>
      </c>
      <c r="AU269" s="20" t="s">
        <v>80</v>
      </c>
      <c r="AY269" s="20" t="s">
        <v>129</v>
      </c>
      <c r="BE269" s="182">
        <f t="shared" si="54"/>
        <v>0</v>
      </c>
      <c r="BF269" s="182">
        <f t="shared" si="55"/>
        <v>0</v>
      </c>
      <c r="BG269" s="182">
        <f t="shared" si="56"/>
        <v>0</v>
      </c>
      <c r="BH269" s="182">
        <f t="shared" si="57"/>
        <v>0</v>
      </c>
      <c r="BI269" s="182">
        <f t="shared" si="58"/>
        <v>0</v>
      </c>
      <c r="BJ269" s="20" t="s">
        <v>78</v>
      </c>
      <c r="BK269" s="182">
        <f t="shared" si="59"/>
        <v>0</v>
      </c>
      <c r="BL269" s="20" t="s">
        <v>137</v>
      </c>
      <c r="BM269" s="20" t="s">
        <v>597</v>
      </c>
    </row>
    <row r="270" spans="2:65" s="1" customFormat="1" ht="51" customHeight="1">
      <c r="B270" s="170"/>
      <c r="C270" s="183" t="s">
        <v>598</v>
      </c>
      <c r="D270" s="183" t="s">
        <v>139</v>
      </c>
      <c r="E270" s="184" t="s">
        <v>599</v>
      </c>
      <c r="F270" s="185" t="s">
        <v>600</v>
      </c>
      <c r="G270" s="186" t="s">
        <v>177</v>
      </c>
      <c r="H270" s="187">
        <v>2</v>
      </c>
      <c r="I270" s="188"/>
      <c r="J270" s="189">
        <f t="shared" si="50"/>
        <v>0</v>
      </c>
      <c r="K270" s="185" t="s">
        <v>266</v>
      </c>
      <c r="L270" s="190"/>
      <c r="M270" s="191" t="s">
        <v>5</v>
      </c>
      <c r="N270" s="192" t="s">
        <v>41</v>
      </c>
      <c r="O270" s="38"/>
      <c r="P270" s="180">
        <f t="shared" si="51"/>
        <v>0</v>
      </c>
      <c r="Q270" s="180">
        <v>0</v>
      </c>
      <c r="R270" s="180">
        <f t="shared" si="52"/>
        <v>0</v>
      </c>
      <c r="S270" s="180">
        <v>0</v>
      </c>
      <c r="T270" s="181">
        <f t="shared" si="53"/>
        <v>0</v>
      </c>
      <c r="AR270" s="20" t="s">
        <v>142</v>
      </c>
      <c r="AT270" s="20" t="s">
        <v>139</v>
      </c>
      <c r="AU270" s="20" t="s">
        <v>80</v>
      </c>
      <c r="AY270" s="20" t="s">
        <v>129</v>
      </c>
      <c r="BE270" s="182">
        <f t="shared" si="54"/>
        <v>0</v>
      </c>
      <c r="BF270" s="182">
        <f t="shared" si="55"/>
        <v>0</v>
      </c>
      <c r="BG270" s="182">
        <f t="shared" si="56"/>
        <v>0</v>
      </c>
      <c r="BH270" s="182">
        <f t="shared" si="57"/>
        <v>0</v>
      </c>
      <c r="BI270" s="182">
        <f t="shared" si="58"/>
        <v>0</v>
      </c>
      <c r="BJ270" s="20" t="s">
        <v>78</v>
      </c>
      <c r="BK270" s="182">
        <f t="shared" si="59"/>
        <v>0</v>
      </c>
      <c r="BL270" s="20" t="s">
        <v>137</v>
      </c>
      <c r="BM270" s="20" t="s">
        <v>601</v>
      </c>
    </row>
    <row r="271" spans="2:65" s="1" customFormat="1" ht="76.5" customHeight="1">
      <c r="B271" s="170"/>
      <c r="C271" s="183" t="s">
        <v>602</v>
      </c>
      <c r="D271" s="183" t="s">
        <v>139</v>
      </c>
      <c r="E271" s="184" t="s">
        <v>603</v>
      </c>
      <c r="F271" s="185" t="s">
        <v>604</v>
      </c>
      <c r="G271" s="186" t="s">
        <v>177</v>
      </c>
      <c r="H271" s="187">
        <v>1</v>
      </c>
      <c r="I271" s="188"/>
      <c r="J271" s="189">
        <f t="shared" si="50"/>
        <v>0</v>
      </c>
      <c r="K271" s="185" t="s">
        <v>266</v>
      </c>
      <c r="L271" s="190"/>
      <c r="M271" s="191" t="s">
        <v>5</v>
      </c>
      <c r="N271" s="192" t="s">
        <v>41</v>
      </c>
      <c r="O271" s="38"/>
      <c r="P271" s="180">
        <f t="shared" si="51"/>
        <v>0</v>
      </c>
      <c r="Q271" s="180">
        <v>0</v>
      </c>
      <c r="R271" s="180">
        <f t="shared" si="52"/>
        <v>0</v>
      </c>
      <c r="S271" s="180">
        <v>0</v>
      </c>
      <c r="T271" s="181">
        <f t="shared" si="53"/>
        <v>0</v>
      </c>
      <c r="AR271" s="20" t="s">
        <v>142</v>
      </c>
      <c r="AT271" s="20" t="s">
        <v>139</v>
      </c>
      <c r="AU271" s="20" t="s">
        <v>80</v>
      </c>
      <c r="AY271" s="20" t="s">
        <v>129</v>
      </c>
      <c r="BE271" s="182">
        <f t="shared" si="54"/>
        <v>0</v>
      </c>
      <c r="BF271" s="182">
        <f t="shared" si="55"/>
        <v>0</v>
      </c>
      <c r="BG271" s="182">
        <f t="shared" si="56"/>
        <v>0</v>
      </c>
      <c r="BH271" s="182">
        <f t="shared" si="57"/>
        <v>0</v>
      </c>
      <c r="BI271" s="182">
        <f t="shared" si="58"/>
        <v>0</v>
      </c>
      <c r="BJ271" s="20" t="s">
        <v>78</v>
      </c>
      <c r="BK271" s="182">
        <f t="shared" si="59"/>
        <v>0</v>
      </c>
      <c r="BL271" s="20" t="s">
        <v>137</v>
      </c>
      <c r="BM271" s="20" t="s">
        <v>605</v>
      </c>
    </row>
    <row r="272" spans="2:65" s="1" customFormat="1" ht="51" customHeight="1">
      <c r="B272" s="170"/>
      <c r="C272" s="183" t="s">
        <v>606</v>
      </c>
      <c r="D272" s="183" t="s">
        <v>139</v>
      </c>
      <c r="E272" s="184" t="s">
        <v>607</v>
      </c>
      <c r="F272" s="185" t="s">
        <v>608</v>
      </c>
      <c r="G272" s="186" t="s">
        <v>177</v>
      </c>
      <c r="H272" s="187">
        <v>1</v>
      </c>
      <c r="I272" s="188"/>
      <c r="J272" s="189">
        <f t="shared" si="50"/>
        <v>0</v>
      </c>
      <c r="K272" s="185" t="s">
        <v>266</v>
      </c>
      <c r="L272" s="190"/>
      <c r="M272" s="191" t="s">
        <v>5</v>
      </c>
      <c r="N272" s="192" t="s">
        <v>41</v>
      </c>
      <c r="O272" s="38"/>
      <c r="P272" s="180">
        <f t="shared" si="51"/>
        <v>0</v>
      </c>
      <c r="Q272" s="180">
        <v>0</v>
      </c>
      <c r="R272" s="180">
        <f t="shared" si="52"/>
        <v>0</v>
      </c>
      <c r="S272" s="180">
        <v>0</v>
      </c>
      <c r="T272" s="181">
        <f t="shared" si="53"/>
        <v>0</v>
      </c>
      <c r="AR272" s="20" t="s">
        <v>142</v>
      </c>
      <c r="AT272" s="20" t="s">
        <v>139</v>
      </c>
      <c r="AU272" s="20" t="s">
        <v>80</v>
      </c>
      <c r="AY272" s="20" t="s">
        <v>129</v>
      </c>
      <c r="BE272" s="182">
        <f t="shared" si="54"/>
        <v>0</v>
      </c>
      <c r="BF272" s="182">
        <f t="shared" si="55"/>
        <v>0</v>
      </c>
      <c r="BG272" s="182">
        <f t="shared" si="56"/>
        <v>0</v>
      </c>
      <c r="BH272" s="182">
        <f t="shared" si="57"/>
        <v>0</v>
      </c>
      <c r="BI272" s="182">
        <f t="shared" si="58"/>
        <v>0</v>
      </c>
      <c r="BJ272" s="20" t="s">
        <v>78</v>
      </c>
      <c r="BK272" s="182">
        <f t="shared" si="59"/>
        <v>0</v>
      </c>
      <c r="BL272" s="20" t="s">
        <v>137</v>
      </c>
      <c r="BM272" s="20" t="s">
        <v>609</v>
      </c>
    </row>
    <row r="273" spans="2:65" s="1" customFormat="1" ht="25.5" customHeight="1">
      <c r="B273" s="170"/>
      <c r="C273" s="183" t="s">
        <v>610</v>
      </c>
      <c r="D273" s="183" t="s">
        <v>139</v>
      </c>
      <c r="E273" s="184" t="s">
        <v>611</v>
      </c>
      <c r="F273" s="185" t="s">
        <v>612</v>
      </c>
      <c r="G273" s="186" t="s">
        <v>177</v>
      </c>
      <c r="H273" s="187">
        <v>1</v>
      </c>
      <c r="I273" s="188"/>
      <c r="J273" s="189">
        <f t="shared" si="50"/>
        <v>0</v>
      </c>
      <c r="K273" s="185" t="s">
        <v>266</v>
      </c>
      <c r="L273" s="190"/>
      <c r="M273" s="191" t="s">
        <v>5</v>
      </c>
      <c r="N273" s="192" t="s">
        <v>41</v>
      </c>
      <c r="O273" s="38"/>
      <c r="P273" s="180">
        <f t="shared" si="51"/>
        <v>0</v>
      </c>
      <c r="Q273" s="180">
        <v>0</v>
      </c>
      <c r="R273" s="180">
        <f t="shared" si="52"/>
        <v>0</v>
      </c>
      <c r="S273" s="180">
        <v>0</v>
      </c>
      <c r="T273" s="181">
        <f t="shared" si="53"/>
        <v>0</v>
      </c>
      <c r="AR273" s="20" t="s">
        <v>142</v>
      </c>
      <c r="AT273" s="20" t="s">
        <v>139</v>
      </c>
      <c r="AU273" s="20" t="s">
        <v>80</v>
      </c>
      <c r="AY273" s="20" t="s">
        <v>129</v>
      </c>
      <c r="BE273" s="182">
        <f t="shared" si="54"/>
        <v>0</v>
      </c>
      <c r="BF273" s="182">
        <f t="shared" si="55"/>
        <v>0</v>
      </c>
      <c r="BG273" s="182">
        <f t="shared" si="56"/>
        <v>0</v>
      </c>
      <c r="BH273" s="182">
        <f t="shared" si="57"/>
        <v>0</v>
      </c>
      <c r="BI273" s="182">
        <f t="shared" si="58"/>
        <v>0</v>
      </c>
      <c r="BJ273" s="20" t="s">
        <v>78</v>
      </c>
      <c r="BK273" s="182">
        <f t="shared" si="59"/>
        <v>0</v>
      </c>
      <c r="BL273" s="20" t="s">
        <v>137</v>
      </c>
      <c r="BM273" s="20" t="s">
        <v>613</v>
      </c>
    </row>
    <row r="274" spans="2:65" s="1" customFormat="1" ht="16.5" customHeight="1">
      <c r="B274" s="170"/>
      <c r="C274" s="171" t="s">
        <v>614</v>
      </c>
      <c r="D274" s="171" t="s">
        <v>132</v>
      </c>
      <c r="E274" s="172" t="s">
        <v>615</v>
      </c>
      <c r="F274" s="173" t="s">
        <v>616</v>
      </c>
      <c r="G274" s="174" t="s">
        <v>177</v>
      </c>
      <c r="H274" s="175">
        <v>40</v>
      </c>
      <c r="I274" s="176"/>
      <c r="J274" s="177">
        <f t="shared" si="50"/>
        <v>0</v>
      </c>
      <c r="K274" s="173" t="s">
        <v>266</v>
      </c>
      <c r="L274" s="37"/>
      <c r="M274" s="178" t="s">
        <v>5</v>
      </c>
      <c r="N274" s="179" t="s">
        <v>41</v>
      </c>
      <c r="O274" s="38"/>
      <c r="P274" s="180">
        <f t="shared" si="51"/>
        <v>0</v>
      </c>
      <c r="Q274" s="180">
        <v>0</v>
      </c>
      <c r="R274" s="180">
        <f t="shared" si="52"/>
        <v>0</v>
      </c>
      <c r="S274" s="180">
        <v>0</v>
      </c>
      <c r="T274" s="181">
        <f t="shared" si="53"/>
        <v>0</v>
      </c>
      <c r="AR274" s="20" t="s">
        <v>137</v>
      </c>
      <c r="AT274" s="20" t="s">
        <v>132</v>
      </c>
      <c r="AU274" s="20" t="s">
        <v>80</v>
      </c>
      <c r="AY274" s="20" t="s">
        <v>129</v>
      </c>
      <c r="BE274" s="182">
        <f t="shared" si="54"/>
        <v>0</v>
      </c>
      <c r="BF274" s="182">
        <f t="shared" si="55"/>
        <v>0</v>
      </c>
      <c r="BG274" s="182">
        <f t="shared" si="56"/>
        <v>0</v>
      </c>
      <c r="BH274" s="182">
        <f t="shared" si="57"/>
        <v>0</v>
      </c>
      <c r="BI274" s="182">
        <f t="shared" si="58"/>
        <v>0</v>
      </c>
      <c r="BJ274" s="20" t="s">
        <v>78</v>
      </c>
      <c r="BK274" s="182">
        <f t="shared" si="59"/>
        <v>0</v>
      </c>
      <c r="BL274" s="20" t="s">
        <v>137</v>
      </c>
      <c r="BM274" s="20" t="s">
        <v>617</v>
      </c>
    </row>
    <row r="275" spans="2:65" s="1" customFormat="1" ht="16.5" customHeight="1">
      <c r="B275" s="170"/>
      <c r="C275" s="171" t="s">
        <v>618</v>
      </c>
      <c r="D275" s="171" t="s">
        <v>132</v>
      </c>
      <c r="E275" s="172" t="s">
        <v>619</v>
      </c>
      <c r="F275" s="173" t="s">
        <v>620</v>
      </c>
      <c r="G275" s="174" t="s">
        <v>177</v>
      </c>
      <c r="H275" s="175">
        <v>1</v>
      </c>
      <c r="I275" s="176"/>
      <c r="J275" s="177">
        <f t="shared" si="50"/>
        <v>0</v>
      </c>
      <c r="K275" s="173" t="s">
        <v>266</v>
      </c>
      <c r="L275" s="37"/>
      <c r="M275" s="178" t="s">
        <v>5</v>
      </c>
      <c r="N275" s="179" t="s">
        <v>41</v>
      </c>
      <c r="O275" s="38"/>
      <c r="P275" s="180">
        <f t="shared" si="51"/>
        <v>0</v>
      </c>
      <c r="Q275" s="180">
        <v>0</v>
      </c>
      <c r="R275" s="180">
        <f t="shared" si="52"/>
        <v>0</v>
      </c>
      <c r="S275" s="180">
        <v>0</v>
      </c>
      <c r="T275" s="181">
        <f t="shared" si="53"/>
        <v>0</v>
      </c>
      <c r="AR275" s="20" t="s">
        <v>137</v>
      </c>
      <c r="AT275" s="20" t="s">
        <v>132</v>
      </c>
      <c r="AU275" s="20" t="s">
        <v>80</v>
      </c>
      <c r="AY275" s="20" t="s">
        <v>129</v>
      </c>
      <c r="BE275" s="182">
        <f t="shared" si="54"/>
        <v>0</v>
      </c>
      <c r="BF275" s="182">
        <f t="shared" si="55"/>
        <v>0</v>
      </c>
      <c r="BG275" s="182">
        <f t="shared" si="56"/>
        <v>0</v>
      </c>
      <c r="BH275" s="182">
        <f t="shared" si="57"/>
        <v>0</v>
      </c>
      <c r="BI275" s="182">
        <f t="shared" si="58"/>
        <v>0</v>
      </c>
      <c r="BJ275" s="20" t="s">
        <v>78</v>
      </c>
      <c r="BK275" s="182">
        <f t="shared" si="59"/>
        <v>0</v>
      </c>
      <c r="BL275" s="20" t="s">
        <v>137</v>
      </c>
      <c r="BM275" s="20" t="s">
        <v>621</v>
      </c>
    </row>
    <row r="276" spans="2:65" s="1" customFormat="1" ht="16.5" customHeight="1">
      <c r="B276" s="170"/>
      <c r="C276" s="171" t="s">
        <v>622</v>
      </c>
      <c r="D276" s="171" t="s">
        <v>132</v>
      </c>
      <c r="E276" s="172" t="s">
        <v>623</v>
      </c>
      <c r="F276" s="173" t="s">
        <v>624</v>
      </c>
      <c r="G276" s="174" t="s">
        <v>177</v>
      </c>
      <c r="H276" s="175">
        <v>1</v>
      </c>
      <c r="I276" s="176"/>
      <c r="J276" s="177">
        <f t="shared" si="50"/>
        <v>0</v>
      </c>
      <c r="K276" s="173" t="s">
        <v>136</v>
      </c>
      <c r="L276" s="37"/>
      <c r="M276" s="178" t="s">
        <v>5</v>
      </c>
      <c r="N276" s="179" t="s">
        <v>41</v>
      </c>
      <c r="O276" s="38"/>
      <c r="P276" s="180">
        <f t="shared" si="51"/>
        <v>0</v>
      </c>
      <c r="Q276" s="180">
        <v>0</v>
      </c>
      <c r="R276" s="180">
        <f t="shared" si="52"/>
        <v>0</v>
      </c>
      <c r="S276" s="180">
        <v>0</v>
      </c>
      <c r="T276" s="181">
        <f t="shared" si="53"/>
        <v>0</v>
      </c>
      <c r="AR276" s="20" t="s">
        <v>137</v>
      </c>
      <c r="AT276" s="20" t="s">
        <v>132</v>
      </c>
      <c r="AU276" s="20" t="s">
        <v>80</v>
      </c>
      <c r="AY276" s="20" t="s">
        <v>129</v>
      </c>
      <c r="BE276" s="182">
        <f t="shared" si="54"/>
        <v>0</v>
      </c>
      <c r="BF276" s="182">
        <f t="shared" si="55"/>
        <v>0</v>
      </c>
      <c r="BG276" s="182">
        <f t="shared" si="56"/>
        <v>0</v>
      </c>
      <c r="BH276" s="182">
        <f t="shared" si="57"/>
        <v>0</v>
      </c>
      <c r="BI276" s="182">
        <f t="shared" si="58"/>
        <v>0</v>
      </c>
      <c r="BJ276" s="20" t="s">
        <v>78</v>
      </c>
      <c r="BK276" s="182">
        <f t="shared" si="59"/>
        <v>0</v>
      </c>
      <c r="BL276" s="20" t="s">
        <v>137</v>
      </c>
      <c r="BM276" s="20" t="s">
        <v>625</v>
      </c>
    </row>
    <row r="277" spans="2:65" s="1" customFormat="1" ht="25.5" customHeight="1">
      <c r="B277" s="170"/>
      <c r="C277" s="171" t="s">
        <v>626</v>
      </c>
      <c r="D277" s="171" t="s">
        <v>132</v>
      </c>
      <c r="E277" s="172" t="s">
        <v>627</v>
      </c>
      <c r="F277" s="173" t="s">
        <v>628</v>
      </c>
      <c r="G277" s="174" t="s">
        <v>177</v>
      </c>
      <c r="H277" s="175">
        <v>32</v>
      </c>
      <c r="I277" s="176"/>
      <c r="J277" s="177">
        <f t="shared" si="50"/>
        <v>0</v>
      </c>
      <c r="K277" s="173" t="s">
        <v>136</v>
      </c>
      <c r="L277" s="37"/>
      <c r="M277" s="178" t="s">
        <v>5</v>
      </c>
      <c r="N277" s="179" t="s">
        <v>41</v>
      </c>
      <c r="O277" s="38"/>
      <c r="P277" s="180">
        <f t="shared" si="51"/>
        <v>0</v>
      </c>
      <c r="Q277" s="180">
        <v>0</v>
      </c>
      <c r="R277" s="180">
        <f t="shared" si="52"/>
        <v>0</v>
      </c>
      <c r="S277" s="180">
        <v>0</v>
      </c>
      <c r="T277" s="181">
        <f t="shared" si="53"/>
        <v>0</v>
      </c>
      <c r="AR277" s="20" t="s">
        <v>137</v>
      </c>
      <c r="AT277" s="20" t="s">
        <v>132</v>
      </c>
      <c r="AU277" s="20" t="s">
        <v>80</v>
      </c>
      <c r="AY277" s="20" t="s">
        <v>129</v>
      </c>
      <c r="BE277" s="182">
        <f t="shared" si="54"/>
        <v>0</v>
      </c>
      <c r="BF277" s="182">
        <f t="shared" si="55"/>
        <v>0</v>
      </c>
      <c r="BG277" s="182">
        <f t="shared" si="56"/>
        <v>0</v>
      </c>
      <c r="BH277" s="182">
        <f t="shared" si="57"/>
        <v>0</v>
      </c>
      <c r="BI277" s="182">
        <f t="shared" si="58"/>
        <v>0</v>
      </c>
      <c r="BJ277" s="20" t="s">
        <v>78</v>
      </c>
      <c r="BK277" s="182">
        <f t="shared" si="59"/>
        <v>0</v>
      </c>
      <c r="BL277" s="20" t="s">
        <v>137</v>
      </c>
      <c r="BM277" s="20" t="s">
        <v>629</v>
      </c>
    </row>
    <row r="278" spans="2:65" s="1" customFormat="1" ht="25.5" customHeight="1">
      <c r="B278" s="170"/>
      <c r="C278" s="171" t="s">
        <v>630</v>
      </c>
      <c r="D278" s="171" t="s">
        <v>132</v>
      </c>
      <c r="E278" s="172" t="s">
        <v>631</v>
      </c>
      <c r="F278" s="173" t="s">
        <v>632</v>
      </c>
      <c r="G278" s="174" t="s">
        <v>633</v>
      </c>
      <c r="H278" s="175">
        <v>0.65</v>
      </c>
      <c r="I278" s="176"/>
      <c r="J278" s="177">
        <f t="shared" si="50"/>
        <v>0</v>
      </c>
      <c r="K278" s="173" t="s">
        <v>136</v>
      </c>
      <c r="L278" s="37"/>
      <c r="M278" s="178" t="s">
        <v>5</v>
      </c>
      <c r="N278" s="179" t="s">
        <v>41</v>
      </c>
      <c r="O278" s="38"/>
      <c r="P278" s="180">
        <f t="shared" si="51"/>
        <v>0</v>
      </c>
      <c r="Q278" s="180">
        <v>0</v>
      </c>
      <c r="R278" s="180">
        <f t="shared" si="52"/>
        <v>0</v>
      </c>
      <c r="S278" s="180">
        <v>0</v>
      </c>
      <c r="T278" s="181">
        <f t="shared" si="53"/>
        <v>0</v>
      </c>
      <c r="AR278" s="20" t="s">
        <v>137</v>
      </c>
      <c r="AT278" s="20" t="s">
        <v>132</v>
      </c>
      <c r="AU278" s="20" t="s">
        <v>80</v>
      </c>
      <c r="AY278" s="20" t="s">
        <v>129</v>
      </c>
      <c r="BE278" s="182">
        <f t="shared" si="54"/>
        <v>0</v>
      </c>
      <c r="BF278" s="182">
        <f t="shared" si="55"/>
        <v>0</v>
      </c>
      <c r="BG278" s="182">
        <f t="shared" si="56"/>
        <v>0</v>
      </c>
      <c r="BH278" s="182">
        <f t="shared" si="57"/>
        <v>0</v>
      </c>
      <c r="BI278" s="182">
        <f t="shared" si="58"/>
        <v>0</v>
      </c>
      <c r="BJ278" s="20" t="s">
        <v>78</v>
      </c>
      <c r="BK278" s="182">
        <f t="shared" si="59"/>
        <v>0</v>
      </c>
      <c r="BL278" s="20" t="s">
        <v>137</v>
      </c>
      <c r="BM278" s="20" t="s">
        <v>634</v>
      </c>
    </row>
    <row r="279" spans="2:65" s="1" customFormat="1" ht="132">
      <c r="B279" s="37"/>
      <c r="D279" s="193" t="s">
        <v>205</v>
      </c>
      <c r="F279" s="194" t="s">
        <v>635</v>
      </c>
      <c r="I279" s="145"/>
      <c r="L279" s="37"/>
      <c r="M279" s="195"/>
      <c r="N279" s="38"/>
      <c r="O279" s="38"/>
      <c r="P279" s="38"/>
      <c r="Q279" s="38"/>
      <c r="R279" s="38"/>
      <c r="S279" s="38"/>
      <c r="T279" s="66"/>
      <c r="AT279" s="20" t="s">
        <v>205</v>
      </c>
      <c r="AU279" s="20" t="s">
        <v>80</v>
      </c>
    </row>
    <row r="280" spans="2:65" s="10" customFormat="1" ht="37.35" customHeight="1">
      <c r="B280" s="157"/>
      <c r="D280" s="158" t="s">
        <v>69</v>
      </c>
      <c r="E280" s="159" t="s">
        <v>636</v>
      </c>
      <c r="F280" s="159" t="s">
        <v>637</v>
      </c>
      <c r="I280" s="160"/>
      <c r="J280" s="161">
        <f>BK280</f>
        <v>0</v>
      </c>
      <c r="L280" s="157"/>
      <c r="M280" s="162"/>
      <c r="N280" s="163"/>
      <c r="O280" s="163"/>
      <c r="P280" s="164">
        <f>P281+P306+P316</f>
        <v>0</v>
      </c>
      <c r="Q280" s="163"/>
      <c r="R280" s="164">
        <f>R281+R306+R316</f>
        <v>13.966941419999998</v>
      </c>
      <c r="S280" s="163"/>
      <c r="T280" s="165">
        <f>T281+T306+T316</f>
        <v>7.5999999999999998E-2</v>
      </c>
      <c r="AR280" s="158" t="s">
        <v>148</v>
      </c>
      <c r="AT280" s="166" t="s">
        <v>69</v>
      </c>
      <c r="AU280" s="166" t="s">
        <v>70</v>
      </c>
      <c r="AY280" s="158" t="s">
        <v>129</v>
      </c>
      <c r="BK280" s="167">
        <f>BK281+BK306+BK316</f>
        <v>0</v>
      </c>
    </row>
    <row r="281" spans="2:65" s="10" customFormat="1" ht="19.95" customHeight="1">
      <c r="B281" s="157"/>
      <c r="D281" s="158" t="s">
        <v>69</v>
      </c>
      <c r="E281" s="168" t="s">
        <v>132</v>
      </c>
      <c r="F281" s="168" t="s">
        <v>638</v>
      </c>
      <c r="I281" s="160"/>
      <c r="J281" s="169">
        <f>BK281</f>
        <v>0</v>
      </c>
      <c r="L281" s="157"/>
      <c r="M281" s="162"/>
      <c r="N281" s="163"/>
      <c r="O281" s="163"/>
      <c r="P281" s="164">
        <f>SUM(P282:P305)</f>
        <v>0</v>
      </c>
      <c r="Q281" s="163"/>
      <c r="R281" s="164">
        <f>SUM(R282:R305)</f>
        <v>11.268283919999998</v>
      </c>
      <c r="S281" s="163"/>
      <c r="T281" s="165">
        <f>SUM(T282:T305)</f>
        <v>0</v>
      </c>
      <c r="AR281" s="158" t="s">
        <v>78</v>
      </c>
      <c r="AT281" s="166" t="s">
        <v>69</v>
      </c>
      <c r="AU281" s="166" t="s">
        <v>78</v>
      </c>
      <c r="AY281" s="158" t="s">
        <v>129</v>
      </c>
      <c r="BK281" s="167">
        <f>SUM(BK282:BK305)</f>
        <v>0</v>
      </c>
    </row>
    <row r="282" spans="2:65" s="1" customFormat="1" ht="38.25" customHeight="1">
      <c r="B282" s="170"/>
      <c r="C282" s="171" t="s">
        <v>639</v>
      </c>
      <c r="D282" s="171" t="s">
        <v>132</v>
      </c>
      <c r="E282" s="172" t="s">
        <v>640</v>
      </c>
      <c r="F282" s="173" t="s">
        <v>641</v>
      </c>
      <c r="G282" s="174" t="s">
        <v>642</v>
      </c>
      <c r="H282" s="175">
        <v>0.45</v>
      </c>
      <c r="I282" s="176"/>
      <c r="J282" s="177">
        <f>ROUND(I282*H282,2)</f>
        <v>0</v>
      </c>
      <c r="K282" s="173" t="s">
        <v>136</v>
      </c>
      <c r="L282" s="37"/>
      <c r="M282" s="178" t="s">
        <v>5</v>
      </c>
      <c r="N282" s="179" t="s">
        <v>41</v>
      </c>
      <c r="O282" s="38"/>
      <c r="P282" s="180">
        <f>O282*H282</f>
        <v>0</v>
      </c>
      <c r="Q282" s="180">
        <v>0</v>
      </c>
      <c r="R282" s="180">
        <f>Q282*H282</f>
        <v>0</v>
      </c>
      <c r="S282" s="180">
        <v>0</v>
      </c>
      <c r="T282" s="181">
        <f>S282*H282</f>
        <v>0</v>
      </c>
      <c r="AR282" s="20" t="s">
        <v>148</v>
      </c>
      <c r="AT282" s="20" t="s">
        <v>132</v>
      </c>
      <c r="AU282" s="20" t="s">
        <v>80</v>
      </c>
      <c r="AY282" s="20" t="s">
        <v>129</v>
      </c>
      <c r="BE282" s="182">
        <f>IF(N282="základní",J282,0)</f>
        <v>0</v>
      </c>
      <c r="BF282" s="182">
        <f>IF(N282="snížená",J282,0)</f>
        <v>0</v>
      </c>
      <c r="BG282" s="182">
        <f>IF(N282="zákl. přenesená",J282,0)</f>
        <v>0</v>
      </c>
      <c r="BH282" s="182">
        <f>IF(N282="sníž. přenesená",J282,0)</f>
        <v>0</v>
      </c>
      <c r="BI282" s="182">
        <f>IF(N282="nulová",J282,0)</f>
        <v>0</v>
      </c>
      <c r="BJ282" s="20" t="s">
        <v>78</v>
      </c>
      <c r="BK282" s="182">
        <f>ROUND(I282*H282,2)</f>
        <v>0</v>
      </c>
      <c r="BL282" s="20" t="s">
        <v>148</v>
      </c>
      <c r="BM282" s="20" t="s">
        <v>643</v>
      </c>
    </row>
    <row r="283" spans="2:65" s="11" customFormat="1">
      <c r="B283" s="196"/>
      <c r="D283" s="193" t="s">
        <v>200</v>
      </c>
      <c r="E283" s="203" t="s">
        <v>5</v>
      </c>
      <c r="F283" s="197" t="s">
        <v>644</v>
      </c>
      <c r="H283" s="198">
        <v>0.45</v>
      </c>
      <c r="I283" s="199"/>
      <c r="L283" s="196"/>
      <c r="M283" s="200"/>
      <c r="N283" s="201"/>
      <c r="O283" s="201"/>
      <c r="P283" s="201"/>
      <c r="Q283" s="201"/>
      <c r="R283" s="201"/>
      <c r="S283" s="201"/>
      <c r="T283" s="202"/>
      <c r="AT283" s="203" t="s">
        <v>200</v>
      </c>
      <c r="AU283" s="203" t="s">
        <v>80</v>
      </c>
      <c r="AV283" s="11" t="s">
        <v>80</v>
      </c>
      <c r="AW283" s="11" t="s">
        <v>33</v>
      </c>
      <c r="AX283" s="11" t="s">
        <v>78</v>
      </c>
      <c r="AY283" s="203" t="s">
        <v>129</v>
      </c>
    </row>
    <row r="284" spans="2:65" s="1" customFormat="1" ht="38.25" customHeight="1">
      <c r="B284" s="170"/>
      <c r="C284" s="171" t="s">
        <v>645</v>
      </c>
      <c r="D284" s="171" t="s">
        <v>132</v>
      </c>
      <c r="E284" s="172" t="s">
        <v>646</v>
      </c>
      <c r="F284" s="173" t="s">
        <v>647</v>
      </c>
      <c r="G284" s="174" t="s">
        <v>642</v>
      </c>
      <c r="H284" s="175">
        <v>1.0629999999999999</v>
      </c>
      <c r="I284" s="176"/>
      <c r="J284" s="177">
        <f>ROUND(I284*H284,2)</f>
        <v>0</v>
      </c>
      <c r="K284" s="173" t="s">
        <v>136</v>
      </c>
      <c r="L284" s="37"/>
      <c r="M284" s="178" t="s">
        <v>5</v>
      </c>
      <c r="N284" s="179" t="s">
        <v>41</v>
      </c>
      <c r="O284" s="38"/>
      <c r="P284" s="180">
        <f>O284*H284</f>
        <v>0</v>
      </c>
      <c r="Q284" s="180">
        <v>0</v>
      </c>
      <c r="R284" s="180">
        <f>Q284*H284</f>
        <v>0</v>
      </c>
      <c r="S284" s="180">
        <v>0</v>
      </c>
      <c r="T284" s="181">
        <f>S284*H284</f>
        <v>0</v>
      </c>
      <c r="AR284" s="20" t="s">
        <v>148</v>
      </c>
      <c r="AT284" s="20" t="s">
        <v>132</v>
      </c>
      <c r="AU284" s="20" t="s">
        <v>80</v>
      </c>
      <c r="AY284" s="20" t="s">
        <v>129</v>
      </c>
      <c r="BE284" s="182">
        <f>IF(N284="základní",J284,0)</f>
        <v>0</v>
      </c>
      <c r="BF284" s="182">
        <f>IF(N284="snížená",J284,0)</f>
        <v>0</v>
      </c>
      <c r="BG284" s="182">
        <f>IF(N284="zákl. přenesená",J284,0)</f>
        <v>0</v>
      </c>
      <c r="BH284" s="182">
        <f>IF(N284="sníž. přenesená",J284,0)</f>
        <v>0</v>
      </c>
      <c r="BI284" s="182">
        <f>IF(N284="nulová",J284,0)</f>
        <v>0</v>
      </c>
      <c r="BJ284" s="20" t="s">
        <v>78</v>
      </c>
      <c r="BK284" s="182">
        <f>ROUND(I284*H284,2)</f>
        <v>0</v>
      </c>
      <c r="BL284" s="20" t="s">
        <v>148</v>
      </c>
      <c r="BM284" s="20" t="s">
        <v>648</v>
      </c>
    </row>
    <row r="285" spans="2:65" s="11" customFormat="1">
      <c r="B285" s="196"/>
      <c r="D285" s="193" t="s">
        <v>200</v>
      </c>
      <c r="E285" s="203" t="s">
        <v>5</v>
      </c>
      <c r="F285" s="197" t="s">
        <v>649</v>
      </c>
      <c r="H285" s="198">
        <v>1.0629999999999999</v>
      </c>
      <c r="I285" s="199"/>
      <c r="L285" s="196"/>
      <c r="M285" s="200"/>
      <c r="N285" s="201"/>
      <c r="O285" s="201"/>
      <c r="P285" s="201"/>
      <c r="Q285" s="201"/>
      <c r="R285" s="201"/>
      <c r="S285" s="201"/>
      <c r="T285" s="202"/>
      <c r="AT285" s="203" t="s">
        <v>200</v>
      </c>
      <c r="AU285" s="203" t="s">
        <v>80</v>
      </c>
      <c r="AV285" s="11" t="s">
        <v>80</v>
      </c>
      <c r="AW285" s="11" t="s">
        <v>33</v>
      </c>
      <c r="AX285" s="11" t="s">
        <v>78</v>
      </c>
      <c r="AY285" s="203" t="s">
        <v>129</v>
      </c>
    </row>
    <row r="286" spans="2:65" s="1" customFormat="1" ht="38.25" customHeight="1">
      <c r="B286" s="170"/>
      <c r="C286" s="171" t="s">
        <v>650</v>
      </c>
      <c r="D286" s="171" t="s">
        <v>132</v>
      </c>
      <c r="E286" s="172" t="s">
        <v>651</v>
      </c>
      <c r="F286" s="173" t="s">
        <v>652</v>
      </c>
      <c r="G286" s="174" t="s">
        <v>642</v>
      </c>
      <c r="H286" s="175">
        <v>1.0629999999999999</v>
      </c>
      <c r="I286" s="176"/>
      <c r="J286" s="177">
        <f>ROUND(I286*H286,2)</f>
        <v>0</v>
      </c>
      <c r="K286" s="173" t="s">
        <v>136</v>
      </c>
      <c r="L286" s="37"/>
      <c r="M286" s="178" t="s">
        <v>5</v>
      </c>
      <c r="N286" s="179" t="s">
        <v>41</v>
      </c>
      <c r="O286" s="38"/>
      <c r="P286" s="180">
        <f>O286*H286</f>
        <v>0</v>
      </c>
      <c r="Q286" s="180">
        <v>0</v>
      </c>
      <c r="R286" s="180">
        <f>Q286*H286</f>
        <v>0</v>
      </c>
      <c r="S286" s="180">
        <v>0</v>
      </c>
      <c r="T286" s="181">
        <f>S286*H286</f>
        <v>0</v>
      </c>
      <c r="AR286" s="20" t="s">
        <v>148</v>
      </c>
      <c r="AT286" s="20" t="s">
        <v>132</v>
      </c>
      <c r="AU286" s="20" t="s">
        <v>80</v>
      </c>
      <c r="AY286" s="20" t="s">
        <v>129</v>
      </c>
      <c r="BE286" s="182">
        <f>IF(N286="základní",J286,0)</f>
        <v>0</v>
      </c>
      <c r="BF286" s="182">
        <f>IF(N286="snížená",J286,0)</f>
        <v>0</v>
      </c>
      <c r="BG286" s="182">
        <f>IF(N286="zákl. přenesená",J286,0)</f>
        <v>0</v>
      </c>
      <c r="BH286" s="182">
        <f>IF(N286="sníž. přenesená",J286,0)</f>
        <v>0</v>
      </c>
      <c r="BI286" s="182">
        <f>IF(N286="nulová",J286,0)</f>
        <v>0</v>
      </c>
      <c r="BJ286" s="20" t="s">
        <v>78</v>
      </c>
      <c r="BK286" s="182">
        <f>ROUND(I286*H286,2)</f>
        <v>0</v>
      </c>
      <c r="BL286" s="20" t="s">
        <v>148</v>
      </c>
      <c r="BM286" s="20" t="s">
        <v>653</v>
      </c>
    </row>
    <row r="287" spans="2:65" s="1" customFormat="1" ht="38.25" customHeight="1">
      <c r="B287" s="170"/>
      <c r="C287" s="171" t="s">
        <v>654</v>
      </c>
      <c r="D287" s="171" t="s">
        <v>132</v>
      </c>
      <c r="E287" s="172" t="s">
        <v>655</v>
      </c>
      <c r="F287" s="173" t="s">
        <v>656</v>
      </c>
      <c r="G287" s="174" t="s">
        <v>642</v>
      </c>
      <c r="H287" s="175">
        <v>1.153</v>
      </c>
      <c r="I287" s="176"/>
      <c r="J287" s="177">
        <f>ROUND(I287*H287,2)</f>
        <v>0</v>
      </c>
      <c r="K287" s="173" t="s">
        <v>136</v>
      </c>
      <c r="L287" s="37"/>
      <c r="M287" s="178" t="s">
        <v>5</v>
      </c>
      <c r="N287" s="179" t="s">
        <v>41</v>
      </c>
      <c r="O287" s="38"/>
      <c r="P287" s="180">
        <f>O287*H287</f>
        <v>0</v>
      </c>
      <c r="Q287" s="180">
        <v>0</v>
      </c>
      <c r="R287" s="180">
        <f>Q287*H287</f>
        <v>0</v>
      </c>
      <c r="S287" s="180">
        <v>0</v>
      </c>
      <c r="T287" s="181">
        <f>S287*H287</f>
        <v>0</v>
      </c>
      <c r="AR287" s="20" t="s">
        <v>148</v>
      </c>
      <c r="AT287" s="20" t="s">
        <v>132</v>
      </c>
      <c r="AU287" s="20" t="s">
        <v>80</v>
      </c>
      <c r="AY287" s="20" t="s">
        <v>129</v>
      </c>
      <c r="BE287" s="182">
        <f>IF(N287="základní",J287,0)</f>
        <v>0</v>
      </c>
      <c r="BF287" s="182">
        <f>IF(N287="snížená",J287,0)</f>
        <v>0</v>
      </c>
      <c r="BG287" s="182">
        <f>IF(N287="zákl. přenesená",J287,0)</f>
        <v>0</v>
      </c>
      <c r="BH287" s="182">
        <f>IF(N287="sníž. přenesená",J287,0)</f>
        <v>0</v>
      </c>
      <c r="BI287" s="182">
        <f>IF(N287="nulová",J287,0)</f>
        <v>0</v>
      </c>
      <c r="BJ287" s="20" t="s">
        <v>78</v>
      </c>
      <c r="BK287" s="182">
        <f>ROUND(I287*H287,2)</f>
        <v>0</v>
      </c>
      <c r="BL287" s="20" t="s">
        <v>148</v>
      </c>
      <c r="BM287" s="20" t="s">
        <v>657</v>
      </c>
    </row>
    <row r="288" spans="2:65" s="11" customFormat="1">
      <c r="B288" s="196"/>
      <c r="D288" s="193" t="s">
        <v>200</v>
      </c>
      <c r="E288" s="203" t="s">
        <v>5</v>
      </c>
      <c r="F288" s="197" t="s">
        <v>658</v>
      </c>
      <c r="H288" s="198">
        <v>1.153</v>
      </c>
      <c r="I288" s="199"/>
      <c r="L288" s="196"/>
      <c r="M288" s="200"/>
      <c r="N288" s="201"/>
      <c r="O288" s="201"/>
      <c r="P288" s="201"/>
      <c r="Q288" s="201"/>
      <c r="R288" s="201"/>
      <c r="S288" s="201"/>
      <c r="T288" s="202"/>
      <c r="AT288" s="203" t="s">
        <v>200</v>
      </c>
      <c r="AU288" s="203" t="s">
        <v>80</v>
      </c>
      <c r="AV288" s="11" t="s">
        <v>80</v>
      </c>
      <c r="AW288" s="11" t="s">
        <v>33</v>
      </c>
      <c r="AX288" s="11" t="s">
        <v>78</v>
      </c>
      <c r="AY288" s="203" t="s">
        <v>129</v>
      </c>
    </row>
    <row r="289" spans="2:65" s="1" customFormat="1" ht="51" customHeight="1">
      <c r="B289" s="170"/>
      <c r="C289" s="171" t="s">
        <v>659</v>
      </c>
      <c r="D289" s="171" t="s">
        <v>132</v>
      </c>
      <c r="E289" s="172" t="s">
        <v>660</v>
      </c>
      <c r="F289" s="173" t="s">
        <v>661</v>
      </c>
      <c r="G289" s="174" t="s">
        <v>642</v>
      </c>
      <c r="H289" s="175">
        <v>11.53</v>
      </c>
      <c r="I289" s="176"/>
      <c r="J289" s="177">
        <f>ROUND(I289*H289,2)</f>
        <v>0</v>
      </c>
      <c r="K289" s="173" t="s">
        <v>136</v>
      </c>
      <c r="L289" s="37"/>
      <c r="M289" s="178" t="s">
        <v>5</v>
      </c>
      <c r="N289" s="179" t="s">
        <v>41</v>
      </c>
      <c r="O289" s="38"/>
      <c r="P289" s="180">
        <f>O289*H289</f>
        <v>0</v>
      </c>
      <c r="Q289" s="180">
        <v>0</v>
      </c>
      <c r="R289" s="180">
        <f>Q289*H289</f>
        <v>0</v>
      </c>
      <c r="S289" s="180">
        <v>0</v>
      </c>
      <c r="T289" s="181">
        <f>S289*H289</f>
        <v>0</v>
      </c>
      <c r="AR289" s="20" t="s">
        <v>148</v>
      </c>
      <c r="AT289" s="20" t="s">
        <v>132</v>
      </c>
      <c r="AU289" s="20" t="s">
        <v>80</v>
      </c>
      <c r="AY289" s="20" t="s">
        <v>129</v>
      </c>
      <c r="BE289" s="182">
        <f>IF(N289="základní",J289,0)</f>
        <v>0</v>
      </c>
      <c r="BF289" s="182">
        <f>IF(N289="snížená",J289,0)</f>
        <v>0</v>
      </c>
      <c r="BG289" s="182">
        <f>IF(N289="zákl. přenesená",J289,0)</f>
        <v>0</v>
      </c>
      <c r="BH289" s="182">
        <f>IF(N289="sníž. přenesená",J289,0)</f>
        <v>0</v>
      </c>
      <c r="BI289" s="182">
        <f>IF(N289="nulová",J289,0)</f>
        <v>0</v>
      </c>
      <c r="BJ289" s="20" t="s">
        <v>78</v>
      </c>
      <c r="BK289" s="182">
        <f>ROUND(I289*H289,2)</f>
        <v>0</v>
      </c>
      <c r="BL289" s="20" t="s">
        <v>148</v>
      </c>
      <c r="BM289" s="20" t="s">
        <v>662</v>
      </c>
    </row>
    <row r="290" spans="2:65" s="11" customFormat="1">
      <c r="B290" s="196"/>
      <c r="D290" s="193" t="s">
        <v>200</v>
      </c>
      <c r="E290" s="203" t="s">
        <v>5</v>
      </c>
      <c r="F290" s="197" t="s">
        <v>663</v>
      </c>
      <c r="H290" s="198">
        <v>11.53</v>
      </c>
      <c r="I290" s="199"/>
      <c r="L290" s="196"/>
      <c r="M290" s="200"/>
      <c r="N290" s="201"/>
      <c r="O290" s="201"/>
      <c r="P290" s="201"/>
      <c r="Q290" s="201"/>
      <c r="R290" s="201"/>
      <c r="S290" s="201"/>
      <c r="T290" s="202"/>
      <c r="AT290" s="203" t="s">
        <v>200</v>
      </c>
      <c r="AU290" s="203" t="s">
        <v>80</v>
      </c>
      <c r="AV290" s="11" t="s">
        <v>80</v>
      </c>
      <c r="AW290" s="11" t="s">
        <v>33</v>
      </c>
      <c r="AX290" s="11" t="s">
        <v>78</v>
      </c>
      <c r="AY290" s="203" t="s">
        <v>129</v>
      </c>
    </row>
    <row r="291" spans="2:65" s="1" customFormat="1" ht="25.5" customHeight="1">
      <c r="B291" s="170"/>
      <c r="C291" s="171" t="s">
        <v>664</v>
      </c>
      <c r="D291" s="171" t="s">
        <v>132</v>
      </c>
      <c r="E291" s="172" t="s">
        <v>665</v>
      </c>
      <c r="F291" s="173" t="s">
        <v>666</v>
      </c>
      <c r="G291" s="174" t="s">
        <v>642</v>
      </c>
      <c r="H291" s="175">
        <v>1.153</v>
      </c>
      <c r="I291" s="176"/>
      <c r="J291" s="177">
        <f>ROUND(I291*H291,2)</f>
        <v>0</v>
      </c>
      <c r="K291" s="173" t="s">
        <v>136</v>
      </c>
      <c r="L291" s="37"/>
      <c r="M291" s="178" t="s">
        <v>5</v>
      </c>
      <c r="N291" s="179" t="s">
        <v>41</v>
      </c>
      <c r="O291" s="38"/>
      <c r="P291" s="180">
        <f>O291*H291</f>
        <v>0</v>
      </c>
      <c r="Q291" s="180">
        <v>0</v>
      </c>
      <c r="R291" s="180">
        <f>Q291*H291</f>
        <v>0</v>
      </c>
      <c r="S291" s="180">
        <v>0</v>
      </c>
      <c r="T291" s="181">
        <f>S291*H291</f>
        <v>0</v>
      </c>
      <c r="AR291" s="20" t="s">
        <v>148</v>
      </c>
      <c r="AT291" s="20" t="s">
        <v>132</v>
      </c>
      <c r="AU291" s="20" t="s">
        <v>80</v>
      </c>
      <c r="AY291" s="20" t="s">
        <v>129</v>
      </c>
      <c r="BE291" s="182">
        <f>IF(N291="základní",J291,0)</f>
        <v>0</v>
      </c>
      <c r="BF291" s="182">
        <f>IF(N291="snížená",J291,0)</f>
        <v>0</v>
      </c>
      <c r="BG291" s="182">
        <f>IF(N291="zákl. přenesená",J291,0)</f>
        <v>0</v>
      </c>
      <c r="BH291" s="182">
        <f>IF(N291="sníž. přenesená",J291,0)</f>
        <v>0</v>
      </c>
      <c r="BI291" s="182">
        <f>IF(N291="nulová",J291,0)</f>
        <v>0</v>
      </c>
      <c r="BJ291" s="20" t="s">
        <v>78</v>
      </c>
      <c r="BK291" s="182">
        <f>ROUND(I291*H291,2)</f>
        <v>0</v>
      </c>
      <c r="BL291" s="20" t="s">
        <v>148</v>
      </c>
      <c r="BM291" s="20" t="s">
        <v>667</v>
      </c>
    </row>
    <row r="292" spans="2:65" s="1" customFormat="1" ht="16.5" customHeight="1">
      <c r="B292" s="170"/>
      <c r="C292" s="171" t="s">
        <v>668</v>
      </c>
      <c r="D292" s="171" t="s">
        <v>132</v>
      </c>
      <c r="E292" s="172" t="s">
        <v>669</v>
      </c>
      <c r="F292" s="173" t="s">
        <v>670</v>
      </c>
      <c r="G292" s="174" t="s">
        <v>642</v>
      </c>
      <c r="H292" s="175">
        <v>1.153</v>
      </c>
      <c r="I292" s="176"/>
      <c r="J292" s="177">
        <f>ROUND(I292*H292,2)</f>
        <v>0</v>
      </c>
      <c r="K292" s="173" t="s">
        <v>136</v>
      </c>
      <c r="L292" s="37"/>
      <c r="M292" s="178" t="s">
        <v>5</v>
      </c>
      <c r="N292" s="179" t="s">
        <v>41</v>
      </c>
      <c r="O292" s="38"/>
      <c r="P292" s="180">
        <f>O292*H292</f>
        <v>0</v>
      </c>
      <c r="Q292" s="180">
        <v>0</v>
      </c>
      <c r="R292" s="180">
        <f>Q292*H292</f>
        <v>0</v>
      </c>
      <c r="S292" s="180">
        <v>0</v>
      </c>
      <c r="T292" s="181">
        <f>S292*H292</f>
        <v>0</v>
      </c>
      <c r="AR292" s="20" t="s">
        <v>148</v>
      </c>
      <c r="AT292" s="20" t="s">
        <v>132</v>
      </c>
      <c r="AU292" s="20" t="s">
        <v>80</v>
      </c>
      <c r="AY292" s="20" t="s">
        <v>129</v>
      </c>
      <c r="BE292" s="182">
        <f>IF(N292="základní",J292,0)</f>
        <v>0</v>
      </c>
      <c r="BF292" s="182">
        <f>IF(N292="snížená",J292,0)</f>
        <v>0</v>
      </c>
      <c r="BG292" s="182">
        <f>IF(N292="zákl. přenesená",J292,0)</f>
        <v>0</v>
      </c>
      <c r="BH292" s="182">
        <f>IF(N292="sníž. přenesená",J292,0)</f>
        <v>0</v>
      </c>
      <c r="BI292" s="182">
        <f>IF(N292="nulová",J292,0)</f>
        <v>0</v>
      </c>
      <c r="BJ292" s="20" t="s">
        <v>78</v>
      </c>
      <c r="BK292" s="182">
        <f>ROUND(I292*H292,2)</f>
        <v>0</v>
      </c>
      <c r="BL292" s="20" t="s">
        <v>148</v>
      </c>
      <c r="BM292" s="20" t="s">
        <v>671</v>
      </c>
    </row>
    <row r="293" spans="2:65" s="1" customFormat="1" ht="25.5" customHeight="1">
      <c r="B293" s="170"/>
      <c r="C293" s="171" t="s">
        <v>672</v>
      </c>
      <c r="D293" s="171" t="s">
        <v>132</v>
      </c>
      <c r="E293" s="172" t="s">
        <v>673</v>
      </c>
      <c r="F293" s="173" t="s">
        <v>674</v>
      </c>
      <c r="G293" s="174" t="s">
        <v>633</v>
      </c>
      <c r="H293" s="175">
        <v>2.306</v>
      </c>
      <c r="I293" s="176"/>
      <c r="J293" s="177">
        <f>ROUND(I293*H293,2)</f>
        <v>0</v>
      </c>
      <c r="K293" s="173" t="s">
        <v>136</v>
      </c>
      <c r="L293" s="37"/>
      <c r="M293" s="178" t="s">
        <v>5</v>
      </c>
      <c r="N293" s="179" t="s">
        <v>41</v>
      </c>
      <c r="O293" s="38"/>
      <c r="P293" s="180">
        <f>O293*H293</f>
        <v>0</v>
      </c>
      <c r="Q293" s="180">
        <v>0</v>
      </c>
      <c r="R293" s="180">
        <f>Q293*H293</f>
        <v>0</v>
      </c>
      <c r="S293" s="180">
        <v>0</v>
      </c>
      <c r="T293" s="181">
        <f>S293*H293</f>
        <v>0</v>
      </c>
      <c r="AR293" s="20" t="s">
        <v>148</v>
      </c>
      <c r="AT293" s="20" t="s">
        <v>132</v>
      </c>
      <c r="AU293" s="20" t="s">
        <v>80</v>
      </c>
      <c r="AY293" s="20" t="s">
        <v>129</v>
      </c>
      <c r="BE293" s="182">
        <f>IF(N293="základní",J293,0)</f>
        <v>0</v>
      </c>
      <c r="BF293" s="182">
        <f>IF(N293="snížená",J293,0)</f>
        <v>0</v>
      </c>
      <c r="BG293" s="182">
        <f>IF(N293="zákl. přenesená",J293,0)</f>
        <v>0</v>
      </c>
      <c r="BH293" s="182">
        <f>IF(N293="sníž. přenesená",J293,0)</f>
        <v>0</v>
      </c>
      <c r="BI293" s="182">
        <f>IF(N293="nulová",J293,0)</f>
        <v>0</v>
      </c>
      <c r="BJ293" s="20" t="s">
        <v>78</v>
      </c>
      <c r="BK293" s="182">
        <f>ROUND(I293*H293,2)</f>
        <v>0</v>
      </c>
      <c r="BL293" s="20" t="s">
        <v>148</v>
      </c>
      <c r="BM293" s="20" t="s">
        <v>675</v>
      </c>
    </row>
    <row r="294" spans="2:65" s="11" customFormat="1">
      <c r="B294" s="196"/>
      <c r="D294" s="193" t="s">
        <v>200</v>
      </c>
      <c r="E294" s="203" t="s">
        <v>5</v>
      </c>
      <c r="F294" s="197" t="s">
        <v>676</v>
      </c>
      <c r="H294" s="198">
        <v>2.306</v>
      </c>
      <c r="I294" s="199"/>
      <c r="L294" s="196"/>
      <c r="M294" s="200"/>
      <c r="N294" s="201"/>
      <c r="O294" s="201"/>
      <c r="P294" s="201"/>
      <c r="Q294" s="201"/>
      <c r="R294" s="201"/>
      <c r="S294" s="201"/>
      <c r="T294" s="202"/>
      <c r="AT294" s="203" t="s">
        <v>200</v>
      </c>
      <c r="AU294" s="203" t="s">
        <v>80</v>
      </c>
      <c r="AV294" s="11" t="s">
        <v>80</v>
      </c>
      <c r="AW294" s="11" t="s">
        <v>33</v>
      </c>
      <c r="AX294" s="11" t="s">
        <v>78</v>
      </c>
      <c r="AY294" s="203" t="s">
        <v>129</v>
      </c>
    </row>
    <row r="295" spans="2:65" s="1" customFormat="1" ht="25.5" customHeight="1">
      <c r="B295" s="170"/>
      <c r="C295" s="171" t="s">
        <v>182</v>
      </c>
      <c r="D295" s="171" t="s">
        <v>132</v>
      </c>
      <c r="E295" s="172" t="s">
        <v>677</v>
      </c>
      <c r="F295" s="173" t="s">
        <v>678</v>
      </c>
      <c r="G295" s="174" t="s">
        <v>679</v>
      </c>
      <c r="H295" s="175">
        <v>2.4</v>
      </c>
      <c r="I295" s="176"/>
      <c r="J295" s="177">
        <f>ROUND(I295*H295,2)</f>
        <v>0</v>
      </c>
      <c r="K295" s="173" t="s">
        <v>136</v>
      </c>
      <c r="L295" s="37"/>
      <c r="M295" s="178" t="s">
        <v>5</v>
      </c>
      <c r="N295" s="179" t="s">
        <v>41</v>
      </c>
      <c r="O295" s="38"/>
      <c r="P295" s="180">
        <f>O295*H295</f>
        <v>0</v>
      </c>
      <c r="Q295" s="180">
        <v>0</v>
      </c>
      <c r="R295" s="180">
        <f>Q295*H295</f>
        <v>0</v>
      </c>
      <c r="S295" s="180">
        <v>0</v>
      </c>
      <c r="T295" s="181">
        <f>S295*H295</f>
        <v>0</v>
      </c>
      <c r="AR295" s="20" t="s">
        <v>148</v>
      </c>
      <c r="AT295" s="20" t="s">
        <v>132</v>
      </c>
      <c r="AU295" s="20" t="s">
        <v>80</v>
      </c>
      <c r="AY295" s="20" t="s">
        <v>129</v>
      </c>
      <c r="BE295" s="182">
        <f>IF(N295="základní",J295,0)</f>
        <v>0</v>
      </c>
      <c r="BF295" s="182">
        <f>IF(N295="snížená",J295,0)</f>
        <v>0</v>
      </c>
      <c r="BG295" s="182">
        <f>IF(N295="zákl. přenesená",J295,0)</f>
        <v>0</v>
      </c>
      <c r="BH295" s="182">
        <f>IF(N295="sníž. přenesená",J295,0)</f>
        <v>0</v>
      </c>
      <c r="BI295" s="182">
        <f>IF(N295="nulová",J295,0)</f>
        <v>0</v>
      </c>
      <c r="BJ295" s="20" t="s">
        <v>78</v>
      </c>
      <c r="BK295" s="182">
        <f>ROUND(I295*H295,2)</f>
        <v>0</v>
      </c>
      <c r="BL295" s="20" t="s">
        <v>148</v>
      </c>
      <c r="BM295" s="20" t="s">
        <v>680</v>
      </c>
    </row>
    <row r="296" spans="2:65" s="11" customFormat="1">
      <c r="B296" s="196"/>
      <c r="D296" s="193" t="s">
        <v>200</v>
      </c>
      <c r="E296" s="203" t="s">
        <v>5</v>
      </c>
      <c r="F296" s="197" t="s">
        <v>681</v>
      </c>
      <c r="H296" s="198">
        <v>2.4</v>
      </c>
      <c r="I296" s="199"/>
      <c r="L296" s="196"/>
      <c r="M296" s="200"/>
      <c r="N296" s="201"/>
      <c r="O296" s="201"/>
      <c r="P296" s="201"/>
      <c r="Q296" s="201"/>
      <c r="R296" s="201"/>
      <c r="S296" s="201"/>
      <c r="T296" s="202"/>
      <c r="AT296" s="203" t="s">
        <v>200</v>
      </c>
      <c r="AU296" s="203" t="s">
        <v>80</v>
      </c>
      <c r="AV296" s="11" t="s">
        <v>80</v>
      </c>
      <c r="AW296" s="11" t="s">
        <v>33</v>
      </c>
      <c r="AX296" s="11" t="s">
        <v>78</v>
      </c>
      <c r="AY296" s="203" t="s">
        <v>129</v>
      </c>
    </row>
    <row r="297" spans="2:65" s="1" customFormat="1" ht="25.5" customHeight="1">
      <c r="B297" s="170"/>
      <c r="C297" s="171" t="s">
        <v>682</v>
      </c>
      <c r="D297" s="171" t="s">
        <v>132</v>
      </c>
      <c r="E297" s="172" t="s">
        <v>683</v>
      </c>
      <c r="F297" s="173" t="s">
        <v>684</v>
      </c>
      <c r="G297" s="174" t="s">
        <v>642</v>
      </c>
      <c r="H297" s="175">
        <v>3.1880000000000002</v>
      </c>
      <c r="I297" s="176"/>
      <c r="J297" s="177">
        <f>ROUND(I297*H297,2)</f>
        <v>0</v>
      </c>
      <c r="K297" s="173" t="s">
        <v>136</v>
      </c>
      <c r="L297" s="37"/>
      <c r="M297" s="178" t="s">
        <v>5</v>
      </c>
      <c r="N297" s="179" t="s">
        <v>41</v>
      </c>
      <c r="O297" s="38"/>
      <c r="P297" s="180">
        <f>O297*H297</f>
        <v>0</v>
      </c>
      <c r="Q297" s="180">
        <v>2.2563399999999998</v>
      </c>
      <c r="R297" s="180">
        <f>Q297*H297</f>
        <v>7.1932119199999995</v>
      </c>
      <c r="S297" s="180">
        <v>0</v>
      </c>
      <c r="T297" s="181">
        <f>S297*H297</f>
        <v>0</v>
      </c>
      <c r="AR297" s="20" t="s">
        <v>148</v>
      </c>
      <c r="AT297" s="20" t="s">
        <v>132</v>
      </c>
      <c r="AU297" s="20" t="s">
        <v>80</v>
      </c>
      <c r="AY297" s="20" t="s">
        <v>129</v>
      </c>
      <c r="BE297" s="182">
        <f>IF(N297="základní",J297,0)</f>
        <v>0</v>
      </c>
      <c r="BF297" s="182">
        <f>IF(N297="snížená",J297,0)</f>
        <v>0</v>
      </c>
      <c r="BG297" s="182">
        <f>IF(N297="zákl. přenesená",J297,0)</f>
        <v>0</v>
      </c>
      <c r="BH297" s="182">
        <f>IF(N297="sníž. přenesená",J297,0)</f>
        <v>0</v>
      </c>
      <c r="BI297" s="182">
        <f>IF(N297="nulová",J297,0)</f>
        <v>0</v>
      </c>
      <c r="BJ297" s="20" t="s">
        <v>78</v>
      </c>
      <c r="BK297" s="182">
        <f>ROUND(I297*H297,2)</f>
        <v>0</v>
      </c>
      <c r="BL297" s="20" t="s">
        <v>148</v>
      </c>
      <c r="BM297" s="20" t="s">
        <v>685</v>
      </c>
    </row>
    <row r="298" spans="2:65" s="11" customFormat="1">
      <c r="B298" s="196"/>
      <c r="D298" s="193" t="s">
        <v>200</v>
      </c>
      <c r="E298" s="203" t="s">
        <v>5</v>
      </c>
      <c r="F298" s="197" t="s">
        <v>686</v>
      </c>
      <c r="H298" s="198">
        <v>3.1880000000000002</v>
      </c>
      <c r="I298" s="199"/>
      <c r="L298" s="196"/>
      <c r="M298" s="200"/>
      <c r="N298" s="201"/>
      <c r="O298" s="201"/>
      <c r="P298" s="201"/>
      <c r="Q298" s="201"/>
      <c r="R298" s="201"/>
      <c r="S298" s="201"/>
      <c r="T298" s="202"/>
      <c r="AT298" s="203" t="s">
        <v>200</v>
      </c>
      <c r="AU298" s="203" t="s">
        <v>80</v>
      </c>
      <c r="AV298" s="11" t="s">
        <v>80</v>
      </c>
      <c r="AW298" s="11" t="s">
        <v>33</v>
      </c>
      <c r="AX298" s="11" t="s">
        <v>78</v>
      </c>
      <c r="AY298" s="203" t="s">
        <v>129</v>
      </c>
    </row>
    <row r="299" spans="2:65" s="1" customFormat="1" ht="25.5" customHeight="1">
      <c r="B299" s="170"/>
      <c r="C299" s="171" t="s">
        <v>687</v>
      </c>
      <c r="D299" s="171" t="s">
        <v>132</v>
      </c>
      <c r="E299" s="172" t="s">
        <v>688</v>
      </c>
      <c r="F299" s="173" t="s">
        <v>689</v>
      </c>
      <c r="G299" s="174" t="s">
        <v>679</v>
      </c>
      <c r="H299" s="175">
        <v>8</v>
      </c>
      <c r="I299" s="176"/>
      <c r="J299" s="177">
        <f>ROUND(I299*H299,2)</f>
        <v>0</v>
      </c>
      <c r="K299" s="173" t="s">
        <v>136</v>
      </c>
      <c r="L299" s="37"/>
      <c r="M299" s="178" t="s">
        <v>5</v>
      </c>
      <c r="N299" s="179" t="s">
        <v>41</v>
      </c>
      <c r="O299" s="38"/>
      <c r="P299" s="180">
        <f>O299*H299</f>
        <v>0</v>
      </c>
      <c r="Q299" s="180">
        <v>0.50519999999999998</v>
      </c>
      <c r="R299" s="180">
        <f>Q299*H299</f>
        <v>4.0415999999999999</v>
      </c>
      <c r="S299" s="180">
        <v>0</v>
      </c>
      <c r="T299" s="181">
        <f>S299*H299</f>
        <v>0</v>
      </c>
      <c r="AR299" s="20" t="s">
        <v>148</v>
      </c>
      <c r="AT299" s="20" t="s">
        <v>132</v>
      </c>
      <c r="AU299" s="20" t="s">
        <v>80</v>
      </c>
      <c r="AY299" s="20" t="s">
        <v>129</v>
      </c>
      <c r="BE299" s="182">
        <f>IF(N299="základní",J299,0)</f>
        <v>0</v>
      </c>
      <c r="BF299" s="182">
        <f>IF(N299="snížená",J299,0)</f>
        <v>0</v>
      </c>
      <c r="BG299" s="182">
        <f>IF(N299="zákl. přenesená",J299,0)</f>
        <v>0</v>
      </c>
      <c r="BH299" s="182">
        <f>IF(N299="sníž. přenesená",J299,0)</f>
        <v>0</v>
      </c>
      <c r="BI299" s="182">
        <f>IF(N299="nulová",J299,0)</f>
        <v>0</v>
      </c>
      <c r="BJ299" s="20" t="s">
        <v>78</v>
      </c>
      <c r="BK299" s="182">
        <f>ROUND(I299*H299,2)</f>
        <v>0</v>
      </c>
      <c r="BL299" s="20" t="s">
        <v>148</v>
      </c>
      <c r="BM299" s="20" t="s">
        <v>690</v>
      </c>
    </row>
    <row r="300" spans="2:65" s="11" customFormat="1">
      <c r="B300" s="196"/>
      <c r="D300" s="193" t="s">
        <v>200</v>
      </c>
      <c r="E300" s="203" t="s">
        <v>5</v>
      </c>
      <c r="F300" s="197" t="s">
        <v>691</v>
      </c>
      <c r="H300" s="198">
        <v>8</v>
      </c>
      <c r="I300" s="199"/>
      <c r="L300" s="196"/>
      <c r="M300" s="200"/>
      <c r="N300" s="201"/>
      <c r="O300" s="201"/>
      <c r="P300" s="201"/>
      <c r="Q300" s="201"/>
      <c r="R300" s="201"/>
      <c r="S300" s="201"/>
      <c r="T300" s="202"/>
      <c r="AT300" s="203" t="s">
        <v>200</v>
      </c>
      <c r="AU300" s="203" t="s">
        <v>80</v>
      </c>
      <c r="AV300" s="11" t="s">
        <v>80</v>
      </c>
      <c r="AW300" s="11" t="s">
        <v>33</v>
      </c>
      <c r="AX300" s="11" t="s">
        <v>78</v>
      </c>
      <c r="AY300" s="203" t="s">
        <v>129</v>
      </c>
    </row>
    <row r="301" spans="2:65" s="1" customFormat="1" ht="16.5" customHeight="1">
      <c r="B301" s="170"/>
      <c r="C301" s="171" t="s">
        <v>692</v>
      </c>
      <c r="D301" s="171" t="s">
        <v>132</v>
      </c>
      <c r="E301" s="172" t="s">
        <v>693</v>
      </c>
      <c r="F301" s="173" t="s">
        <v>694</v>
      </c>
      <c r="G301" s="174" t="s">
        <v>679</v>
      </c>
      <c r="H301" s="175">
        <v>9.16</v>
      </c>
      <c r="I301" s="176"/>
      <c r="J301" s="177">
        <f>ROUND(I301*H301,2)</f>
        <v>0</v>
      </c>
      <c r="K301" s="173" t="s">
        <v>136</v>
      </c>
      <c r="L301" s="37"/>
      <c r="M301" s="178" t="s">
        <v>5</v>
      </c>
      <c r="N301" s="179" t="s">
        <v>41</v>
      </c>
      <c r="O301" s="38"/>
      <c r="P301" s="180">
        <f>O301*H301</f>
        <v>0</v>
      </c>
      <c r="Q301" s="180">
        <v>2.7000000000000001E-3</v>
      </c>
      <c r="R301" s="180">
        <f>Q301*H301</f>
        <v>2.4732000000000001E-2</v>
      </c>
      <c r="S301" s="180">
        <v>0</v>
      </c>
      <c r="T301" s="181">
        <f>S301*H301</f>
        <v>0</v>
      </c>
      <c r="AR301" s="20" t="s">
        <v>148</v>
      </c>
      <c r="AT301" s="20" t="s">
        <v>132</v>
      </c>
      <c r="AU301" s="20" t="s">
        <v>80</v>
      </c>
      <c r="AY301" s="20" t="s">
        <v>129</v>
      </c>
      <c r="BE301" s="182">
        <f>IF(N301="základní",J301,0)</f>
        <v>0</v>
      </c>
      <c r="BF301" s="182">
        <f>IF(N301="snížená",J301,0)</f>
        <v>0</v>
      </c>
      <c r="BG301" s="182">
        <f>IF(N301="zákl. přenesená",J301,0)</f>
        <v>0</v>
      </c>
      <c r="BH301" s="182">
        <f>IF(N301="sníž. přenesená",J301,0)</f>
        <v>0</v>
      </c>
      <c r="BI301" s="182">
        <f>IF(N301="nulová",J301,0)</f>
        <v>0</v>
      </c>
      <c r="BJ301" s="20" t="s">
        <v>78</v>
      </c>
      <c r="BK301" s="182">
        <f>ROUND(I301*H301,2)</f>
        <v>0</v>
      </c>
      <c r="BL301" s="20" t="s">
        <v>148</v>
      </c>
      <c r="BM301" s="20" t="s">
        <v>695</v>
      </c>
    </row>
    <row r="302" spans="2:65" s="11" customFormat="1">
      <c r="B302" s="196"/>
      <c r="D302" s="193" t="s">
        <v>200</v>
      </c>
      <c r="E302" s="203" t="s">
        <v>5</v>
      </c>
      <c r="F302" s="197" t="s">
        <v>696</v>
      </c>
      <c r="H302" s="198">
        <v>9.16</v>
      </c>
      <c r="I302" s="199"/>
      <c r="L302" s="196"/>
      <c r="M302" s="200"/>
      <c r="N302" s="201"/>
      <c r="O302" s="201"/>
      <c r="P302" s="201"/>
      <c r="Q302" s="201"/>
      <c r="R302" s="201"/>
      <c r="S302" s="201"/>
      <c r="T302" s="202"/>
      <c r="AT302" s="203" t="s">
        <v>200</v>
      </c>
      <c r="AU302" s="203" t="s">
        <v>80</v>
      </c>
      <c r="AV302" s="11" t="s">
        <v>80</v>
      </c>
      <c r="AW302" s="11" t="s">
        <v>33</v>
      </c>
      <c r="AX302" s="11" t="s">
        <v>78</v>
      </c>
      <c r="AY302" s="203" t="s">
        <v>129</v>
      </c>
    </row>
    <row r="303" spans="2:65" s="1" customFormat="1" ht="38.25" customHeight="1">
      <c r="B303" s="170"/>
      <c r="C303" s="171" t="s">
        <v>697</v>
      </c>
      <c r="D303" s="171" t="s">
        <v>132</v>
      </c>
      <c r="E303" s="172" t="s">
        <v>698</v>
      </c>
      <c r="F303" s="173" t="s">
        <v>699</v>
      </c>
      <c r="G303" s="174" t="s">
        <v>633</v>
      </c>
      <c r="H303" s="175">
        <v>13.913</v>
      </c>
      <c r="I303" s="176"/>
      <c r="J303" s="177">
        <f>ROUND(I303*H303,2)</f>
        <v>0</v>
      </c>
      <c r="K303" s="173" t="s">
        <v>136</v>
      </c>
      <c r="L303" s="37"/>
      <c r="M303" s="178" t="s">
        <v>5</v>
      </c>
      <c r="N303" s="179" t="s">
        <v>41</v>
      </c>
      <c r="O303" s="38"/>
      <c r="P303" s="180">
        <f>O303*H303</f>
        <v>0</v>
      </c>
      <c r="Q303" s="180">
        <v>0</v>
      </c>
      <c r="R303" s="180">
        <f>Q303*H303</f>
        <v>0</v>
      </c>
      <c r="S303" s="180">
        <v>0</v>
      </c>
      <c r="T303" s="181">
        <f>S303*H303</f>
        <v>0</v>
      </c>
      <c r="AR303" s="20" t="s">
        <v>148</v>
      </c>
      <c r="AT303" s="20" t="s">
        <v>132</v>
      </c>
      <c r="AU303" s="20" t="s">
        <v>80</v>
      </c>
      <c r="AY303" s="20" t="s">
        <v>129</v>
      </c>
      <c r="BE303" s="182">
        <f>IF(N303="základní",J303,0)</f>
        <v>0</v>
      </c>
      <c r="BF303" s="182">
        <f>IF(N303="snížená",J303,0)</f>
        <v>0</v>
      </c>
      <c r="BG303" s="182">
        <f>IF(N303="zákl. přenesená",J303,0)</f>
        <v>0</v>
      </c>
      <c r="BH303" s="182">
        <f>IF(N303="sníž. přenesená",J303,0)</f>
        <v>0</v>
      </c>
      <c r="BI303" s="182">
        <f>IF(N303="nulová",J303,0)</f>
        <v>0</v>
      </c>
      <c r="BJ303" s="20" t="s">
        <v>78</v>
      </c>
      <c r="BK303" s="182">
        <f>ROUND(I303*H303,2)</f>
        <v>0</v>
      </c>
      <c r="BL303" s="20" t="s">
        <v>148</v>
      </c>
      <c r="BM303" s="20" t="s">
        <v>700</v>
      </c>
    </row>
    <row r="304" spans="2:65" s="1" customFormat="1" ht="25.5" customHeight="1">
      <c r="B304" s="170"/>
      <c r="C304" s="171" t="s">
        <v>701</v>
      </c>
      <c r="D304" s="171" t="s">
        <v>132</v>
      </c>
      <c r="E304" s="172" t="s">
        <v>702</v>
      </c>
      <c r="F304" s="173" t="s">
        <v>703</v>
      </c>
      <c r="G304" s="174" t="s">
        <v>135</v>
      </c>
      <c r="H304" s="175">
        <v>2</v>
      </c>
      <c r="I304" s="176"/>
      <c r="J304" s="177">
        <f>ROUND(I304*H304,2)</f>
        <v>0</v>
      </c>
      <c r="K304" s="173" t="s">
        <v>136</v>
      </c>
      <c r="L304" s="37"/>
      <c r="M304" s="178" t="s">
        <v>5</v>
      </c>
      <c r="N304" s="179" t="s">
        <v>41</v>
      </c>
      <c r="O304" s="38"/>
      <c r="P304" s="180">
        <f>O304*H304</f>
        <v>0</v>
      </c>
      <c r="Q304" s="180">
        <v>4.3699999999999998E-3</v>
      </c>
      <c r="R304" s="180">
        <f>Q304*H304</f>
        <v>8.7399999999999995E-3</v>
      </c>
      <c r="S304" s="180">
        <v>0</v>
      </c>
      <c r="T304" s="181">
        <f>S304*H304</f>
        <v>0</v>
      </c>
      <c r="AR304" s="20" t="s">
        <v>137</v>
      </c>
      <c r="AT304" s="20" t="s">
        <v>132</v>
      </c>
      <c r="AU304" s="20" t="s">
        <v>80</v>
      </c>
      <c r="AY304" s="20" t="s">
        <v>129</v>
      </c>
      <c r="BE304" s="182">
        <f>IF(N304="základní",J304,0)</f>
        <v>0</v>
      </c>
      <c r="BF304" s="182">
        <f>IF(N304="snížená",J304,0)</f>
        <v>0</v>
      </c>
      <c r="BG304" s="182">
        <f>IF(N304="zákl. přenesená",J304,0)</f>
        <v>0</v>
      </c>
      <c r="BH304" s="182">
        <f>IF(N304="sníž. přenesená",J304,0)</f>
        <v>0</v>
      </c>
      <c r="BI304" s="182">
        <f>IF(N304="nulová",J304,0)</f>
        <v>0</v>
      </c>
      <c r="BJ304" s="20" t="s">
        <v>78</v>
      </c>
      <c r="BK304" s="182">
        <f>ROUND(I304*H304,2)</f>
        <v>0</v>
      </c>
      <c r="BL304" s="20" t="s">
        <v>137</v>
      </c>
      <c r="BM304" s="20" t="s">
        <v>704</v>
      </c>
    </row>
    <row r="305" spans="2:65" s="1" customFormat="1" ht="38.25" customHeight="1">
      <c r="B305" s="170"/>
      <c r="C305" s="171" t="s">
        <v>705</v>
      </c>
      <c r="D305" s="171" t="s">
        <v>132</v>
      </c>
      <c r="E305" s="172" t="s">
        <v>706</v>
      </c>
      <c r="F305" s="173" t="s">
        <v>707</v>
      </c>
      <c r="G305" s="174" t="s">
        <v>633</v>
      </c>
      <c r="H305" s="175">
        <v>0.05</v>
      </c>
      <c r="I305" s="176"/>
      <c r="J305" s="177">
        <f>ROUND(I305*H305,2)</f>
        <v>0</v>
      </c>
      <c r="K305" s="173" t="s">
        <v>136</v>
      </c>
      <c r="L305" s="37"/>
      <c r="M305" s="178" t="s">
        <v>5</v>
      </c>
      <c r="N305" s="179" t="s">
        <v>41</v>
      </c>
      <c r="O305" s="38"/>
      <c r="P305" s="180">
        <f>O305*H305</f>
        <v>0</v>
      </c>
      <c r="Q305" s="180">
        <v>0</v>
      </c>
      <c r="R305" s="180">
        <f>Q305*H305</f>
        <v>0</v>
      </c>
      <c r="S305" s="180">
        <v>0</v>
      </c>
      <c r="T305" s="181">
        <f>S305*H305</f>
        <v>0</v>
      </c>
      <c r="AR305" s="20" t="s">
        <v>137</v>
      </c>
      <c r="AT305" s="20" t="s">
        <v>132</v>
      </c>
      <c r="AU305" s="20" t="s">
        <v>80</v>
      </c>
      <c r="AY305" s="20" t="s">
        <v>129</v>
      </c>
      <c r="BE305" s="182">
        <f>IF(N305="základní",J305,0)</f>
        <v>0</v>
      </c>
      <c r="BF305" s="182">
        <f>IF(N305="snížená",J305,0)</f>
        <v>0</v>
      </c>
      <c r="BG305" s="182">
        <f>IF(N305="zákl. přenesená",J305,0)</f>
        <v>0</v>
      </c>
      <c r="BH305" s="182">
        <f>IF(N305="sníž. přenesená",J305,0)</f>
        <v>0</v>
      </c>
      <c r="BI305" s="182">
        <f>IF(N305="nulová",J305,0)</f>
        <v>0</v>
      </c>
      <c r="BJ305" s="20" t="s">
        <v>78</v>
      </c>
      <c r="BK305" s="182">
        <f>ROUND(I305*H305,2)</f>
        <v>0</v>
      </c>
      <c r="BL305" s="20" t="s">
        <v>137</v>
      </c>
      <c r="BM305" s="20" t="s">
        <v>708</v>
      </c>
    </row>
    <row r="306" spans="2:65" s="10" customFormat="1" ht="29.85" customHeight="1">
      <c r="B306" s="157"/>
      <c r="D306" s="158" t="s">
        <v>69</v>
      </c>
      <c r="E306" s="168" t="s">
        <v>709</v>
      </c>
      <c r="F306" s="168" t="s">
        <v>710</v>
      </c>
      <c r="I306" s="160"/>
      <c r="J306" s="169">
        <f>BK306</f>
        <v>0</v>
      </c>
      <c r="L306" s="157"/>
      <c r="M306" s="162"/>
      <c r="N306" s="163"/>
      <c r="O306" s="163"/>
      <c r="P306" s="164">
        <f>SUM(P307:P315)</f>
        <v>0</v>
      </c>
      <c r="Q306" s="163"/>
      <c r="R306" s="164">
        <f>SUM(R307:R315)</f>
        <v>3.2820000000000002E-2</v>
      </c>
      <c r="S306" s="163"/>
      <c r="T306" s="165">
        <f>SUM(T307:T315)</f>
        <v>7.5999999999999998E-2</v>
      </c>
      <c r="AR306" s="158" t="s">
        <v>144</v>
      </c>
      <c r="AT306" s="166" t="s">
        <v>69</v>
      </c>
      <c r="AU306" s="166" t="s">
        <v>78</v>
      </c>
      <c r="AY306" s="158" t="s">
        <v>129</v>
      </c>
      <c r="BK306" s="167">
        <f>SUM(BK307:BK315)</f>
        <v>0</v>
      </c>
    </row>
    <row r="307" spans="2:65" s="1" customFormat="1" ht="25.5" customHeight="1">
      <c r="B307" s="170"/>
      <c r="C307" s="171" t="s">
        <v>711</v>
      </c>
      <c r="D307" s="171" t="s">
        <v>132</v>
      </c>
      <c r="E307" s="172" t="s">
        <v>712</v>
      </c>
      <c r="F307" s="173" t="s">
        <v>713</v>
      </c>
      <c r="G307" s="174" t="s">
        <v>177</v>
      </c>
      <c r="H307" s="175">
        <v>4</v>
      </c>
      <c r="I307" s="176"/>
      <c r="J307" s="177">
        <f>ROUND(I307*H307,2)</f>
        <v>0</v>
      </c>
      <c r="K307" s="173" t="s">
        <v>136</v>
      </c>
      <c r="L307" s="37"/>
      <c r="M307" s="178" t="s">
        <v>5</v>
      </c>
      <c r="N307" s="179" t="s">
        <v>41</v>
      </c>
      <c r="O307" s="38"/>
      <c r="P307" s="180">
        <f>O307*H307</f>
        <v>0</v>
      </c>
      <c r="Q307" s="180">
        <v>0</v>
      </c>
      <c r="R307" s="180">
        <f>Q307*H307</f>
        <v>0</v>
      </c>
      <c r="S307" s="180">
        <v>0</v>
      </c>
      <c r="T307" s="181">
        <f>S307*H307</f>
        <v>0</v>
      </c>
      <c r="AR307" s="20" t="s">
        <v>261</v>
      </c>
      <c r="AT307" s="20" t="s">
        <v>132</v>
      </c>
      <c r="AU307" s="20" t="s">
        <v>80</v>
      </c>
      <c r="AY307" s="20" t="s">
        <v>129</v>
      </c>
      <c r="BE307" s="182">
        <f>IF(N307="základní",J307,0)</f>
        <v>0</v>
      </c>
      <c r="BF307" s="182">
        <f>IF(N307="snížená",J307,0)</f>
        <v>0</v>
      </c>
      <c r="BG307" s="182">
        <f>IF(N307="zákl. přenesená",J307,0)</f>
        <v>0</v>
      </c>
      <c r="BH307" s="182">
        <f>IF(N307="sníž. přenesená",J307,0)</f>
        <v>0</v>
      </c>
      <c r="BI307" s="182">
        <f>IF(N307="nulová",J307,0)</f>
        <v>0</v>
      </c>
      <c r="BJ307" s="20" t="s">
        <v>78</v>
      </c>
      <c r="BK307" s="182">
        <f>ROUND(I307*H307,2)</f>
        <v>0</v>
      </c>
      <c r="BL307" s="20" t="s">
        <v>261</v>
      </c>
      <c r="BM307" s="20" t="s">
        <v>714</v>
      </c>
    </row>
    <row r="308" spans="2:65" s="1" customFormat="1" ht="48">
      <c r="B308" s="37"/>
      <c r="D308" s="193" t="s">
        <v>205</v>
      </c>
      <c r="F308" s="194" t="s">
        <v>715</v>
      </c>
      <c r="I308" s="145"/>
      <c r="L308" s="37"/>
      <c r="M308" s="195"/>
      <c r="N308" s="38"/>
      <c r="O308" s="38"/>
      <c r="P308" s="38"/>
      <c r="Q308" s="38"/>
      <c r="R308" s="38"/>
      <c r="S308" s="38"/>
      <c r="T308" s="66"/>
      <c r="AT308" s="20" t="s">
        <v>205</v>
      </c>
      <c r="AU308" s="20" t="s">
        <v>80</v>
      </c>
    </row>
    <row r="309" spans="2:65" s="1" customFormat="1" ht="25.5" customHeight="1">
      <c r="B309" s="170"/>
      <c r="C309" s="171" t="s">
        <v>716</v>
      </c>
      <c r="D309" s="171" t="s">
        <v>132</v>
      </c>
      <c r="E309" s="172" t="s">
        <v>717</v>
      </c>
      <c r="F309" s="173" t="s">
        <v>718</v>
      </c>
      <c r="G309" s="174" t="s">
        <v>135</v>
      </c>
      <c r="H309" s="175">
        <v>12</v>
      </c>
      <c r="I309" s="176"/>
      <c r="J309" s="177">
        <f>ROUND(I309*H309,2)</f>
        <v>0</v>
      </c>
      <c r="K309" s="173" t="s">
        <v>136</v>
      </c>
      <c r="L309" s="37"/>
      <c r="M309" s="178" t="s">
        <v>5</v>
      </c>
      <c r="N309" s="179" t="s">
        <v>41</v>
      </c>
      <c r="O309" s="38"/>
      <c r="P309" s="180">
        <f>O309*H309</f>
        <v>0</v>
      </c>
      <c r="Q309" s="180">
        <v>3.5E-4</v>
      </c>
      <c r="R309" s="180">
        <f>Q309*H309</f>
        <v>4.1999999999999997E-3</v>
      </c>
      <c r="S309" s="180">
        <v>0</v>
      </c>
      <c r="T309" s="181">
        <f>S309*H309</f>
        <v>0</v>
      </c>
      <c r="AR309" s="20" t="s">
        <v>261</v>
      </c>
      <c r="AT309" s="20" t="s">
        <v>132</v>
      </c>
      <c r="AU309" s="20" t="s">
        <v>80</v>
      </c>
      <c r="AY309" s="20" t="s">
        <v>129</v>
      </c>
      <c r="BE309" s="182">
        <f>IF(N309="základní",J309,0)</f>
        <v>0</v>
      </c>
      <c r="BF309" s="182">
        <f>IF(N309="snížená",J309,0)</f>
        <v>0</v>
      </c>
      <c r="BG309" s="182">
        <f>IF(N309="zákl. přenesená",J309,0)</f>
        <v>0</v>
      </c>
      <c r="BH309" s="182">
        <f>IF(N309="sníž. přenesená",J309,0)</f>
        <v>0</v>
      </c>
      <c r="BI309" s="182">
        <f>IF(N309="nulová",J309,0)</f>
        <v>0</v>
      </c>
      <c r="BJ309" s="20" t="s">
        <v>78</v>
      </c>
      <c r="BK309" s="182">
        <f>ROUND(I309*H309,2)</f>
        <v>0</v>
      </c>
      <c r="BL309" s="20" t="s">
        <v>261</v>
      </c>
      <c r="BM309" s="20" t="s">
        <v>719</v>
      </c>
    </row>
    <row r="310" spans="2:65" s="1" customFormat="1" ht="38.25" customHeight="1">
      <c r="B310" s="170"/>
      <c r="C310" s="171" t="s">
        <v>720</v>
      </c>
      <c r="D310" s="171" t="s">
        <v>132</v>
      </c>
      <c r="E310" s="172" t="s">
        <v>721</v>
      </c>
      <c r="F310" s="173" t="s">
        <v>722</v>
      </c>
      <c r="G310" s="174" t="s">
        <v>177</v>
      </c>
      <c r="H310" s="175">
        <v>2</v>
      </c>
      <c r="I310" s="176"/>
      <c r="J310" s="177">
        <f>ROUND(I310*H310,2)</f>
        <v>0</v>
      </c>
      <c r="K310" s="173" t="s">
        <v>136</v>
      </c>
      <c r="L310" s="37"/>
      <c r="M310" s="178" t="s">
        <v>5</v>
      </c>
      <c r="N310" s="179" t="s">
        <v>41</v>
      </c>
      <c r="O310" s="38"/>
      <c r="P310" s="180">
        <f>O310*H310</f>
        <v>0</v>
      </c>
      <c r="Q310" s="180">
        <v>6.1199999999999996E-3</v>
      </c>
      <c r="R310" s="180">
        <f>Q310*H310</f>
        <v>1.2239999999999999E-2</v>
      </c>
      <c r="S310" s="180">
        <v>0</v>
      </c>
      <c r="T310" s="181">
        <f>S310*H310</f>
        <v>0</v>
      </c>
      <c r="AR310" s="20" t="s">
        <v>261</v>
      </c>
      <c r="AT310" s="20" t="s">
        <v>132</v>
      </c>
      <c r="AU310" s="20" t="s">
        <v>80</v>
      </c>
      <c r="AY310" s="20" t="s">
        <v>129</v>
      </c>
      <c r="BE310" s="182">
        <f>IF(N310="základní",J310,0)</f>
        <v>0</v>
      </c>
      <c r="BF310" s="182">
        <f>IF(N310="snížená",J310,0)</f>
        <v>0</v>
      </c>
      <c r="BG310" s="182">
        <f>IF(N310="zákl. přenesená",J310,0)</f>
        <v>0</v>
      </c>
      <c r="BH310" s="182">
        <f>IF(N310="sníž. přenesená",J310,0)</f>
        <v>0</v>
      </c>
      <c r="BI310" s="182">
        <f>IF(N310="nulová",J310,0)</f>
        <v>0</v>
      </c>
      <c r="BJ310" s="20" t="s">
        <v>78</v>
      </c>
      <c r="BK310" s="182">
        <f>ROUND(I310*H310,2)</f>
        <v>0</v>
      </c>
      <c r="BL310" s="20" t="s">
        <v>261</v>
      </c>
      <c r="BM310" s="20" t="s">
        <v>723</v>
      </c>
    </row>
    <row r="311" spans="2:65" s="1" customFormat="1" ht="96">
      <c r="B311" s="37"/>
      <c r="D311" s="193" t="s">
        <v>205</v>
      </c>
      <c r="F311" s="194" t="s">
        <v>724</v>
      </c>
      <c r="I311" s="145"/>
      <c r="L311" s="37"/>
      <c r="M311" s="195"/>
      <c r="N311" s="38"/>
      <c r="O311" s="38"/>
      <c r="P311" s="38"/>
      <c r="Q311" s="38"/>
      <c r="R311" s="38"/>
      <c r="S311" s="38"/>
      <c r="T311" s="66"/>
      <c r="AT311" s="20" t="s">
        <v>205</v>
      </c>
      <c r="AU311" s="20" t="s">
        <v>80</v>
      </c>
    </row>
    <row r="312" spans="2:65" s="1" customFormat="1" ht="38.25" customHeight="1">
      <c r="B312" s="170"/>
      <c r="C312" s="171" t="s">
        <v>725</v>
      </c>
      <c r="D312" s="171" t="s">
        <v>132</v>
      </c>
      <c r="E312" s="172" t="s">
        <v>726</v>
      </c>
      <c r="F312" s="173" t="s">
        <v>727</v>
      </c>
      <c r="G312" s="174" t="s">
        <v>177</v>
      </c>
      <c r="H312" s="175">
        <v>2</v>
      </c>
      <c r="I312" s="176"/>
      <c r="J312" s="177">
        <f>ROUND(I312*H312,2)</f>
        <v>0</v>
      </c>
      <c r="K312" s="173" t="s">
        <v>136</v>
      </c>
      <c r="L312" s="37"/>
      <c r="M312" s="178" t="s">
        <v>5</v>
      </c>
      <c r="N312" s="179" t="s">
        <v>41</v>
      </c>
      <c r="O312" s="38"/>
      <c r="P312" s="180">
        <f>O312*H312</f>
        <v>0</v>
      </c>
      <c r="Q312" s="180">
        <v>7.1199999999999996E-3</v>
      </c>
      <c r="R312" s="180">
        <f>Q312*H312</f>
        <v>1.4239999999999999E-2</v>
      </c>
      <c r="S312" s="180">
        <v>0</v>
      </c>
      <c r="T312" s="181">
        <f>S312*H312</f>
        <v>0</v>
      </c>
      <c r="AR312" s="20" t="s">
        <v>261</v>
      </c>
      <c r="AT312" s="20" t="s">
        <v>132</v>
      </c>
      <c r="AU312" s="20" t="s">
        <v>80</v>
      </c>
      <c r="AY312" s="20" t="s">
        <v>129</v>
      </c>
      <c r="BE312" s="182">
        <f>IF(N312="základní",J312,0)</f>
        <v>0</v>
      </c>
      <c r="BF312" s="182">
        <f>IF(N312="snížená",J312,0)</f>
        <v>0</v>
      </c>
      <c r="BG312" s="182">
        <f>IF(N312="zákl. přenesená",J312,0)</f>
        <v>0</v>
      </c>
      <c r="BH312" s="182">
        <f>IF(N312="sníž. přenesená",J312,0)</f>
        <v>0</v>
      </c>
      <c r="BI312" s="182">
        <f>IF(N312="nulová",J312,0)</f>
        <v>0</v>
      </c>
      <c r="BJ312" s="20" t="s">
        <v>78</v>
      </c>
      <c r="BK312" s="182">
        <f>ROUND(I312*H312,2)</f>
        <v>0</v>
      </c>
      <c r="BL312" s="20" t="s">
        <v>261</v>
      </c>
      <c r="BM312" s="20" t="s">
        <v>728</v>
      </c>
    </row>
    <row r="313" spans="2:65" s="1" customFormat="1" ht="96">
      <c r="B313" s="37"/>
      <c r="D313" s="193" t="s">
        <v>205</v>
      </c>
      <c r="F313" s="194" t="s">
        <v>724</v>
      </c>
      <c r="I313" s="145"/>
      <c r="L313" s="37"/>
      <c r="M313" s="195"/>
      <c r="N313" s="38"/>
      <c r="O313" s="38"/>
      <c r="P313" s="38"/>
      <c r="Q313" s="38"/>
      <c r="R313" s="38"/>
      <c r="S313" s="38"/>
      <c r="T313" s="66"/>
      <c r="AT313" s="20" t="s">
        <v>205</v>
      </c>
      <c r="AU313" s="20" t="s">
        <v>80</v>
      </c>
    </row>
    <row r="314" spans="2:65" s="1" customFormat="1" ht="25.5" customHeight="1">
      <c r="B314" s="170"/>
      <c r="C314" s="171" t="s">
        <v>729</v>
      </c>
      <c r="D314" s="171" t="s">
        <v>132</v>
      </c>
      <c r="E314" s="172" t="s">
        <v>730</v>
      </c>
      <c r="F314" s="173" t="s">
        <v>731</v>
      </c>
      <c r="G314" s="174" t="s">
        <v>135</v>
      </c>
      <c r="H314" s="175">
        <v>2</v>
      </c>
      <c r="I314" s="176"/>
      <c r="J314" s="177">
        <f>ROUND(I314*H314,2)</f>
        <v>0</v>
      </c>
      <c r="K314" s="173" t="s">
        <v>136</v>
      </c>
      <c r="L314" s="37"/>
      <c r="M314" s="178" t="s">
        <v>5</v>
      </c>
      <c r="N314" s="179" t="s">
        <v>41</v>
      </c>
      <c r="O314" s="38"/>
      <c r="P314" s="180">
        <f>O314*H314</f>
        <v>0</v>
      </c>
      <c r="Q314" s="180">
        <v>1.07E-3</v>
      </c>
      <c r="R314" s="180">
        <f>Q314*H314</f>
        <v>2.14E-3</v>
      </c>
      <c r="S314" s="180">
        <v>3.7999999999999999E-2</v>
      </c>
      <c r="T314" s="181">
        <f>S314*H314</f>
        <v>7.5999999999999998E-2</v>
      </c>
      <c r="AR314" s="20" t="s">
        <v>148</v>
      </c>
      <c r="AT314" s="20" t="s">
        <v>132</v>
      </c>
      <c r="AU314" s="20" t="s">
        <v>80</v>
      </c>
      <c r="AY314" s="20" t="s">
        <v>129</v>
      </c>
      <c r="BE314" s="182">
        <f>IF(N314="základní",J314,0)</f>
        <v>0</v>
      </c>
      <c r="BF314" s="182">
        <f>IF(N314="snížená",J314,0)</f>
        <v>0</v>
      </c>
      <c r="BG314" s="182">
        <f>IF(N314="zákl. přenesená",J314,0)</f>
        <v>0</v>
      </c>
      <c r="BH314" s="182">
        <f>IF(N314="sníž. přenesená",J314,0)</f>
        <v>0</v>
      </c>
      <c r="BI314" s="182">
        <f>IF(N314="nulová",J314,0)</f>
        <v>0</v>
      </c>
      <c r="BJ314" s="20" t="s">
        <v>78</v>
      </c>
      <c r="BK314" s="182">
        <f>ROUND(I314*H314,2)</f>
        <v>0</v>
      </c>
      <c r="BL314" s="20" t="s">
        <v>148</v>
      </c>
      <c r="BM314" s="20" t="s">
        <v>732</v>
      </c>
    </row>
    <row r="315" spans="2:65" s="1" customFormat="1" ht="72">
      <c r="B315" s="37"/>
      <c r="D315" s="193" t="s">
        <v>205</v>
      </c>
      <c r="F315" s="194" t="s">
        <v>733</v>
      </c>
      <c r="I315" s="145"/>
      <c r="L315" s="37"/>
      <c r="M315" s="195"/>
      <c r="N315" s="38"/>
      <c r="O315" s="38"/>
      <c r="P315" s="38"/>
      <c r="Q315" s="38"/>
      <c r="R315" s="38"/>
      <c r="S315" s="38"/>
      <c r="T315" s="66"/>
      <c r="AT315" s="20" t="s">
        <v>205</v>
      </c>
      <c r="AU315" s="20" t="s">
        <v>80</v>
      </c>
    </row>
    <row r="316" spans="2:65" s="10" customFormat="1" ht="29.85" customHeight="1">
      <c r="B316" s="157"/>
      <c r="D316" s="158" t="s">
        <v>69</v>
      </c>
      <c r="E316" s="168" t="s">
        <v>139</v>
      </c>
      <c r="F316" s="168" t="s">
        <v>734</v>
      </c>
      <c r="I316" s="160"/>
      <c r="J316" s="169">
        <f>BK316</f>
        <v>0</v>
      </c>
      <c r="L316" s="157"/>
      <c r="M316" s="162"/>
      <c r="N316" s="163"/>
      <c r="O316" s="163"/>
      <c r="P316" s="164">
        <f>SUM(P317:P336)</f>
        <v>0</v>
      </c>
      <c r="Q316" s="163"/>
      <c r="R316" s="164">
        <f>SUM(R317:R336)</f>
        <v>2.6658374999999999</v>
      </c>
      <c r="S316" s="163"/>
      <c r="T316" s="165">
        <f>SUM(T317:T336)</f>
        <v>0</v>
      </c>
      <c r="AR316" s="158" t="s">
        <v>144</v>
      </c>
      <c r="AT316" s="166" t="s">
        <v>69</v>
      </c>
      <c r="AU316" s="166" t="s">
        <v>78</v>
      </c>
      <c r="AY316" s="158" t="s">
        <v>129</v>
      </c>
      <c r="BK316" s="167">
        <f>SUM(BK317:BK336)</f>
        <v>0</v>
      </c>
    </row>
    <row r="317" spans="2:65" s="1" customFormat="1" ht="38.25" customHeight="1">
      <c r="B317" s="170"/>
      <c r="C317" s="171" t="s">
        <v>735</v>
      </c>
      <c r="D317" s="171" t="s">
        <v>132</v>
      </c>
      <c r="E317" s="172" t="s">
        <v>640</v>
      </c>
      <c r="F317" s="173" t="s">
        <v>641</v>
      </c>
      <c r="G317" s="174" t="s">
        <v>642</v>
      </c>
      <c r="H317" s="175">
        <v>2.25</v>
      </c>
      <c r="I317" s="176"/>
      <c r="J317" s="177">
        <f t="shared" ref="J317:J327" si="60">ROUND(I317*H317,2)</f>
        <v>0</v>
      </c>
      <c r="K317" s="173" t="s">
        <v>136</v>
      </c>
      <c r="L317" s="37"/>
      <c r="M317" s="178" t="s">
        <v>5</v>
      </c>
      <c r="N317" s="179" t="s">
        <v>41</v>
      </c>
      <c r="O317" s="38"/>
      <c r="P317" s="180">
        <f t="shared" ref="P317:P327" si="61">O317*H317</f>
        <v>0</v>
      </c>
      <c r="Q317" s="180">
        <v>0</v>
      </c>
      <c r="R317" s="180">
        <f t="shared" ref="R317:R327" si="62">Q317*H317</f>
        <v>0</v>
      </c>
      <c r="S317" s="180">
        <v>0</v>
      </c>
      <c r="T317" s="181">
        <f t="shared" ref="T317:T327" si="63">S317*H317</f>
        <v>0</v>
      </c>
      <c r="AR317" s="20" t="s">
        <v>148</v>
      </c>
      <c r="AT317" s="20" t="s">
        <v>132</v>
      </c>
      <c r="AU317" s="20" t="s">
        <v>80</v>
      </c>
      <c r="AY317" s="20" t="s">
        <v>129</v>
      </c>
      <c r="BE317" s="182">
        <f t="shared" ref="BE317:BE327" si="64">IF(N317="základní",J317,0)</f>
        <v>0</v>
      </c>
      <c r="BF317" s="182">
        <f t="shared" ref="BF317:BF327" si="65">IF(N317="snížená",J317,0)</f>
        <v>0</v>
      </c>
      <c r="BG317" s="182">
        <f t="shared" ref="BG317:BG327" si="66">IF(N317="zákl. přenesená",J317,0)</f>
        <v>0</v>
      </c>
      <c r="BH317" s="182">
        <f t="shared" ref="BH317:BH327" si="67">IF(N317="sníž. přenesená",J317,0)</f>
        <v>0</v>
      </c>
      <c r="BI317" s="182">
        <f t="shared" ref="BI317:BI327" si="68">IF(N317="nulová",J317,0)</f>
        <v>0</v>
      </c>
      <c r="BJ317" s="20" t="s">
        <v>78</v>
      </c>
      <c r="BK317" s="182">
        <f t="shared" ref="BK317:BK327" si="69">ROUND(I317*H317,2)</f>
        <v>0</v>
      </c>
      <c r="BL317" s="20" t="s">
        <v>148</v>
      </c>
      <c r="BM317" s="20" t="s">
        <v>736</v>
      </c>
    </row>
    <row r="318" spans="2:65" s="1" customFormat="1" ht="38.25" customHeight="1">
      <c r="B318" s="170"/>
      <c r="C318" s="171" t="s">
        <v>737</v>
      </c>
      <c r="D318" s="171" t="s">
        <v>132</v>
      </c>
      <c r="E318" s="172" t="s">
        <v>646</v>
      </c>
      <c r="F318" s="173" t="s">
        <v>647</v>
      </c>
      <c r="G318" s="174" t="s">
        <v>642</v>
      </c>
      <c r="H318" s="175">
        <v>2.4750000000000001</v>
      </c>
      <c r="I318" s="176"/>
      <c r="J318" s="177">
        <f t="shared" si="60"/>
        <v>0</v>
      </c>
      <c r="K318" s="173" t="s">
        <v>136</v>
      </c>
      <c r="L318" s="37"/>
      <c r="M318" s="178" t="s">
        <v>5</v>
      </c>
      <c r="N318" s="179" t="s">
        <v>41</v>
      </c>
      <c r="O318" s="38"/>
      <c r="P318" s="180">
        <f t="shared" si="61"/>
        <v>0</v>
      </c>
      <c r="Q318" s="180">
        <v>0</v>
      </c>
      <c r="R318" s="180">
        <f t="shared" si="62"/>
        <v>0</v>
      </c>
      <c r="S318" s="180">
        <v>0</v>
      </c>
      <c r="T318" s="181">
        <f t="shared" si="63"/>
        <v>0</v>
      </c>
      <c r="AR318" s="20" t="s">
        <v>148</v>
      </c>
      <c r="AT318" s="20" t="s">
        <v>132</v>
      </c>
      <c r="AU318" s="20" t="s">
        <v>80</v>
      </c>
      <c r="AY318" s="20" t="s">
        <v>129</v>
      </c>
      <c r="BE318" s="182">
        <f t="shared" si="64"/>
        <v>0</v>
      </c>
      <c r="BF318" s="182">
        <f t="shared" si="65"/>
        <v>0</v>
      </c>
      <c r="BG318" s="182">
        <f t="shared" si="66"/>
        <v>0</v>
      </c>
      <c r="BH318" s="182">
        <f t="shared" si="67"/>
        <v>0</v>
      </c>
      <c r="BI318" s="182">
        <f t="shared" si="68"/>
        <v>0</v>
      </c>
      <c r="BJ318" s="20" t="s">
        <v>78</v>
      </c>
      <c r="BK318" s="182">
        <f t="shared" si="69"/>
        <v>0</v>
      </c>
      <c r="BL318" s="20" t="s">
        <v>148</v>
      </c>
      <c r="BM318" s="20" t="s">
        <v>738</v>
      </c>
    </row>
    <row r="319" spans="2:65" s="1" customFormat="1" ht="38.25" customHeight="1">
      <c r="B319" s="170"/>
      <c r="C319" s="171" t="s">
        <v>739</v>
      </c>
      <c r="D319" s="171" t="s">
        <v>132</v>
      </c>
      <c r="E319" s="172" t="s">
        <v>651</v>
      </c>
      <c r="F319" s="173" t="s">
        <v>652</v>
      </c>
      <c r="G319" s="174" t="s">
        <v>642</v>
      </c>
      <c r="H319" s="175">
        <v>2.4750000000000001</v>
      </c>
      <c r="I319" s="176"/>
      <c r="J319" s="177">
        <f t="shared" si="60"/>
        <v>0</v>
      </c>
      <c r="K319" s="173" t="s">
        <v>136</v>
      </c>
      <c r="L319" s="37"/>
      <c r="M319" s="178" t="s">
        <v>5</v>
      </c>
      <c r="N319" s="179" t="s">
        <v>41</v>
      </c>
      <c r="O319" s="38"/>
      <c r="P319" s="180">
        <f t="shared" si="61"/>
        <v>0</v>
      </c>
      <c r="Q319" s="180">
        <v>0</v>
      </c>
      <c r="R319" s="180">
        <f t="shared" si="62"/>
        <v>0</v>
      </c>
      <c r="S319" s="180">
        <v>0</v>
      </c>
      <c r="T319" s="181">
        <f t="shared" si="63"/>
        <v>0</v>
      </c>
      <c r="AR319" s="20" t="s">
        <v>148</v>
      </c>
      <c r="AT319" s="20" t="s">
        <v>132</v>
      </c>
      <c r="AU319" s="20" t="s">
        <v>80</v>
      </c>
      <c r="AY319" s="20" t="s">
        <v>129</v>
      </c>
      <c r="BE319" s="182">
        <f t="shared" si="64"/>
        <v>0</v>
      </c>
      <c r="BF319" s="182">
        <f t="shared" si="65"/>
        <v>0</v>
      </c>
      <c r="BG319" s="182">
        <f t="shared" si="66"/>
        <v>0</v>
      </c>
      <c r="BH319" s="182">
        <f t="shared" si="67"/>
        <v>0</v>
      </c>
      <c r="BI319" s="182">
        <f t="shared" si="68"/>
        <v>0</v>
      </c>
      <c r="BJ319" s="20" t="s">
        <v>78</v>
      </c>
      <c r="BK319" s="182">
        <f t="shared" si="69"/>
        <v>0</v>
      </c>
      <c r="BL319" s="20" t="s">
        <v>148</v>
      </c>
      <c r="BM319" s="20" t="s">
        <v>740</v>
      </c>
    </row>
    <row r="320" spans="2:65" s="1" customFormat="1" ht="38.25" customHeight="1">
      <c r="B320" s="170"/>
      <c r="C320" s="171" t="s">
        <v>741</v>
      </c>
      <c r="D320" s="171" t="s">
        <v>132</v>
      </c>
      <c r="E320" s="172" t="s">
        <v>655</v>
      </c>
      <c r="F320" s="173" t="s">
        <v>656</v>
      </c>
      <c r="G320" s="174" t="s">
        <v>642</v>
      </c>
      <c r="H320" s="175">
        <v>1.35</v>
      </c>
      <c r="I320" s="176"/>
      <c r="J320" s="177">
        <f t="shared" si="60"/>
        <v>0</v>
      </c>
      <c r="K320" s="173" t="s">
        <v>136</v>
      </c>
      <c r="L320" s="37"/>
      <c r="M320" s="178" t="s">
        <v>5</v>
      </c>
      <c r="N320" s="179" t="s">
        <v>41</v>
      </c>
      <c r="O320" s="38"/>
      <c r="P320" s="180">
        <f t="shared" si="61"/>
        <v>0</v>
      </c>
      <c r="Q320" s="180">
        <v>0</v>
      </c>
      <c r="R320" s="180">
        <f t="shared" si="62"/>
        <v>0</v>
      </c>
      <c r="S320" s="180">
        <v>0</v>
      </c>
      <c r="T320" s="181">
        <f t="shared" si="63"/>
        <v>0</v>
      </c>
      <c r="AR320" s="20" t="s">
        <v>148</v>
      </c>
      <c r="AT320" s="20" t="s">
        <v>132</v>
      </c>
      <c r="AU320" s="20" t="s">
        <v>80</v>
      </c>
      <c r="AY320" s="20" t="s">
        <v>129</v>
      </c>
      <c r="BE320" s="182">
        <f t="shared" si="64"/>
        <v>0</v>
      </c>
      <c r="BF320" s="182">
        <f t="shared" si="65"/>
        <v>0</v>
      </c>
      <c r="BG320" s="182">
        <f t="shared" si="66"/>
        <v>0</v>
      </c>
      <c r="BH320" s="182">
        <f t="shared" si="67"/>
        <v>0</v>
      </c>
      <c r="BI320" s="182">
        <f t="shared" si="68"/>
        <v>0</v>
      </c>
      <c r="BJ320" s="20" t="s">
        <v>78</v>
      </c>
      <c r="BK320" s="182">
        <f t="shared" si="69"/>
        <v>0</v>
      </c>
      <c r="BL320" s="20" t="s">
        <v>148</v>
      </c>
      <c r="BM320" s="20" t="s">
        <v>742</v>
      </c>
    </row>
    <row r="321" spans="2:65" s="1" customFormat="1" ht="51" customHeight="1">
      <c r="B321" s="170"/>
      <c r="C321" s="171" t="s">
        <v>743</v>
      </c>
      <c r="D321" s="171" t="s">
        <v>132</v>
      </c>
      <c r="E321" s="172" t="s">
        <v>660</v>
      </c>
      <c r="F321" s="173" t="s">
        <v>661</v>
      </c>
      <c r="G321" s="174" t="s">
        <v>642</v>
      </c>
      <c r="H321" s="175">
        <v>13.5</v>
      </c>
      <c r="I321" s="176"/>
      <c r="J321" s="177">
        <f t="shared" si="60"/>
        <v>0</v>
      </c>
      <c r="K321" s="173" t="s">
        <v>136</v>
      </c>
      <c r="L321" s="37"/>
      <c r="M321" s="178" t="s">
        <v>5</v>
      </c>
      <c r="N321" s="179" t="s">
        <v>41</v>
      </c>
      <c r="O321" s="38"/>
      <c r="P321" s="180">
        <f t="shared" si="61"/>
        <v>0</v>
      </c>
      <c r="Q321" s="180">
        <v>0</v>
      </c>
      <c r="R321" s="180">
        <f t="shared" si="62"/>
        <v>0</v>
      </c>
      <c r="S321" s="180">
        <v>0</v>
      </c>
      <c r="T321" s="181">
        <f t="shared" si="63"/>
        <v>0</v>
      </c>
      <c r="AR321" s="20" t="s">
        <v>148</v>
      </c>
      <c r="AT321" s="20" t="s">
        <v>132</v>
      </c>
      <c r="AU321" s="20" t="s">
        <v>80</v>
      </c>
      <c r="AY321" s="20" t="s">
        <v>129</v>
      </c>
      <c r="BE321" s="182">
        <f t="shared" si="64"/>
        <v>0</v>
      </c>
      <c r="BF321" s="182">
        <f t="shared" si="65"/>
        <v>0</v>
      </c>
      <c r="BG321" s="182">
        <f t="shared" si="66"/>
        <v>0</v>
      </c>
      <c r="BH321" s="182">
        <f t="shared" si="67"/>
        <v>0</v>
      </c>
      <c r="BI321" s="182">
        <f t="shared" si="68"/>
        <v>0</v>
      </c>
      <c r="BJ321" s="20" t="s">
        <v>78</v>
      </c>
      <c r="BK321" s="182">
        <f t="shared" si="69"/>
        <v>0</v>
      </c>
      <c r="BL321" s="20" t="s">
        <v>148</v>
      </c>
      <c r="BM321" s="20" t="s">
        <v>744</v>
      </c>
    </row>
    <row r="322" spans="2:65" s="1" customFormat="1" ht="25.5" customHeight="1">
      <c r="B322" s="170"/>
      <c r="C322" s="171" t="s">
        <v>745</v>
      </c>
      <c r="D322" s="171" t="s">
        <v>132</v>
      </c>
      <c r="E322" s="172" t="s">
        <v>665</v>
      </c>
      <c r="F322" s="173" t="s">
        <v>666</v>
      </c>
      <c r="G322" s="174" t="s">
        <v>642</v>
      </c>
      <c r="H322" s="175">
        <v>1.35</v>
      </c>
      <c r="I322" s="176"/>
      <c r="J322" s="177">
        <f t="shared" si="60"/>
        <v>0</v>
      </c>
      <c r="K322" s="173" t="s">
        <v>136</v>
      </c>
      <c r="L322" s="37"/>
      <c r="M322" s="178" t="s">
        <v>5</v>
      </c>
      <c r="N322" s="179" t="s">
        <v>41</v>
      </c>
      <c r="O322" s="38"/>
      <c r="P322" s="180">
        <f t="shared" si="61"/>
        <v>0</v>
      </c>
      <c r="Q322" s="180">
        <v>0</v>
      </c>
      <c r="R322" s="180">
        <f t="shared" si="62"/>
        <v>0</v>
      </c>
      <c r="S322" s="180">
        <v>0</v>
      </c>
      <c r="T322" s="181">
        <f t="shared" si="63"/>
        <v>0</v>
      </c>
      <c r="AR322" s="20" t="s">
        <v>148</v>
      </c>
      <c r="AT322" s="20" t="s">
        <v>132</v>
      </c>
      <c r="AU322" s="20" t="s">
        <v>80</v>
      </c>
      <c r="AY322" s="20" t="s">
        <v>129</v>
      </c>
      <c r="BE322" s="182">
        <f t="shared" si="64"/>
        <v>0</v>
      </c>
      <c r="BF322" s="182">
        <f t="shared" si="65"/>
        <v>0</v>
      </c>
      <c r="BG322" s="182">
        <f t="shared" si="66"/>
        <v>0</v>
      </c>
      <c r="BH322" s="182">
        <f t="shared" si="67"/>
        <v>0</v>
      </c>
      <c r="BI322" s="182">
        <f t="shared" si="68"/>
        <v>0</v>
      </c>
      <c r="BJ322" s="20" t="s">
        <v>78</v>
      </c>
      <c r="BK322" s="182">
        <f t="shared" si="69"/>
        <v>0</v>
      </c>
      <c r="BL322" s="20" t="s">
        <v>148</v>
      </c>
      <c r="BM322" s="20" t="s">
        <v>746</v>
      </c>
    </row>
    <row r="323" spans="2:65" s="1" customFormat="1" ht="16.5" customHeight="1">
      <c r="B323" s="170"/>
      <c r="C323" s="171" t="s">
        <v>747</v>
      </c>
      <c r="D323" s="171" t="s">
        <v>132</v>
      </c>
      <c r="E323" s="172" t="s">
        <v>669</v>
      </c>
      <c r="F323" s="173" t="s">
        <v>670</v>
      </c>
      <c r="G323" s="174" t="s">
        <v>642</v>
      </c>
      <c r="H323" s="175">
        <v>1.35</v>
      </c>
      <c r="I323" s="176"/>
      <c r="J323" s="177">
        <f t="shared" si="60"/>
        <v>0</v>
      </c>
      <c r="K323" s="173" t="s">
        <v>136</v>
      </c>
      <c r="L323" s="37"/>
      <c r="M323" s="178" t="s">
        <v>5</v>
      </c>
      <c r="N323" s="179" t="s">
        <v>41</v>
      </c>
      <c r="O323" s="38"/>
      <c r="P323" s="180">
        <f t="shared" si="61"/>
        <v>0</v>
      </c>
      <c r="Q323" s="180">
        <v>0</v>
      </c>
      <c r="R323" s="180">
        <f t="shared" si="62"/>
        <v>0</v>
      </c>
      <c r="S323" s="180">
        <v>0</v>
      </c>
      <c r="T323" s="181">
        <f t="shared" si="63"/>
        <v>0</v>
      </c>
      <c r="AR323" s="20" t="s">
        <v>148</v>
      </c>
      <c r="AT323" s="20" t="s">
        <v>132</v>
      </c>
      <c r="AU323" s="20" t="s">
        <v>80</v>
      </c>
      <c r="AY323" s="20" t="s">
        <v>129</v>
      </c>
      <c r="BE323" s="182">
        <f t="shared" si="64"/>
        <v>0</v>
      </c>
      <c r="BF323" s="182">
        <f t="shared" si="65"/>
        <v>0</v>
      </c>
      <c r="BG323" s="182">
        <f t="shared" si="66"/>
        <v>0</v>
      </c>
      <c r="BH323" s="182">
        <f t="shared" si="67"/>
        <v>0</v>
      </c>
      <c r="BI323" s="182">
        <f t="shared" si="68"/>
        <v>0</v>
      </c>
      <c r="BJ323" s="20" t="s">
        <v>78</v>
      </c>
      <c r="BK323" s="182">
        <f t="shared" si="69"/>
        <v>0</v>
      </c>
      <c r="BL323" s="20" t="s">
        <v>148</v>
      </c>
      <c r="BM323" s="20" t="s">
        <v>748</v>
      </c>
    </row>
    <row r="324" spans="2:65" s="1" customFormat="1" ht="25.5" customHeight="1">
      <c r="B324" s="170"/>
      <c r="C324" s="171" t="s">
        <v>749</v>
      </c>
      <c r="D324" s="171" t="s">
        <v>132</v>
      </c>
      <c r="E324" s="172" t="s">
        <v>673</v>
      </c>
      <c r="F324" s="173" t="s">
        <v>674</v>
      </c>
      <c r="G324" s="174" t="s">
        <v>633</v>
      </c>
      <c r="H324" s="175">
        <v>2.7</v>
      </c>
      <c r="I324" s="176"/>
      <c r="J324" s="177">
        <f t="shared" si="60"/>
        <v>0</v>
      </c>
      <c r="K324" s="173" t="s">
        <v>136</v>
      </c>
      <c r="L324" s="37"/>
      <c r="M324" s="178" t="s">
        <v>5</v>
      </c>
      <c r="N324" s="179" t="s">
        <v>41</v>
      </c>
      <c r="O324" s="38"/>
      <c r="P324" s="180">
        <f t="shared" si="61"/>
        <v>0</v>
      </c>
      <c r="Q324" s="180">
        <v>0</v>
      </c>
      <c r="R324" s="180">
        <f t="shared" si="62"/>
        <v>0</v>
      </c>
      <c r="S324" s="180">
        <v>0</v>
      </c>
      <c r="T324" s="181">
        <f t="shared" si="63"/>
        <v>0</v>
      </c>
      <c r="AR324" s="20" t="s">
        <v>148</v>
      </c>
      <c r="AT324" s="20" t="s">
        <v>132</v>
      </c>
      <c r="AU324" s="20" t="s">
        <v>80</v>
      </c>
      <c r="AY324" s="20" t="s">
        <v>129</v>
      </c>
      <c r="BE324" s="182">
        <f t="shared" si="64"/>
        <v>0</v>
      </c>
      <c r="BF324" s="182">
        <f t="shared" si="65"/>
        <v>0</v>
      </c>
      <c r="BG324" s="182">
        <f t="shared" si="66"/>
        <v>0</v>
      </c>
      <c r="BH324" s="182">
        <f t="shared" si="67"/>
        <v>0</v>
      </c>
      <c r="BI324" s="182">
        <f t="shared" si="68"/>
        <v>0</v>
      </c>
      <c r="BJ324" s="20" t="s">
        <v>78</v>
      </c>
      <c r="BK324" s="182">
        <f t="shared" si="69"/>
        <v>0</v>
      </c>
      <c r="BL324" s="20" t="s">
        <v>148</v>
      </c>
      <c r="BM324" s="20" t="s">
        <v>750</v>
      </c>
    </row>
    <row r="325" spans="2:65" s="1" customFormat="1" ht="25.5" customHeight="1">
      <c r="B325" s="170"/>
      <c r="C325" s="171" t="s">
        <v>751</v>
      </c>
      <c r="D325" s="171" t="s">
        <v>132</v>
      </c>
      <c r="E325" s="172" t="s">
        <v>752</v>
      </c>
      <c r="F325" s="173" t="s">
        <v>753</v>
      </c>
      <c r="G325" s="174" t="s">
        <v>642</v>
      </c>
      <c r="H325" s="175">
        <v>1.125</v>
      </c>
      <c r="I325" s="176"/>
      <c r="J325" s="177">
        <f t="shared" si="60"/>
        <v>0</v>
      </c>
      <c r="K325" s="173" t="s">
        <v>136</v>
      </c>
      <c r="L325" s="37"/>
      <c r="M325" s="178" t="s">
        <v>5</v>
      </c>
      <c r="N325" s="179" t="s">
        <v>41</v>
      </c>
      <c r="O325" s="38"/>
      <c r="P325" s="180">
        <f t="shared" si="61"/>
        <v>0</v>
      </c>
      <c r="Q325" s="180">
        <v>0</v>
      </c>
      <c r="R325" s="180">
        <f t="shared" si="62"/>
        <v>0</v>
      </c>
      <c r="S325" s="180">
        <v>0</v>
      </c>
      <c r="T325" s="181">
        <f t="shared" si="63"/>
        <v>0</v>
      </c>
      <c r="AR325" s="20" t="s">
        <v>148</v>
      </c>
      <c r="AT325" s="20" t="s">
        <v>132</v>
      </c>
      <c r="AU325" s="20" t="s">
        <v>80</v>
      </c>
      <c r="AY325" s="20" t="s">
        <v>129</v>
      </c>
      <c r="BE325" s="182">
        <f t="shared" si="64"/>
        <v>0</v>
      </c>
      <c r="BF325" s="182">
        <f t="shared" si="65"/>
        <v>0</v>
      </c>
      <c r="BG325" s="182">
        <f t="shared" si="66"/>
        <v>0</v>
      </c>
      <c r="BH325" s="182">
        <f t="shared" si="67"/>
        <v>0</v>
      </c>
      <c r="BI325" s="182">
        <f t="shared" si="68"/>
        <v>0</v>
      </c>
      <c r="BJ325" s="20" t="s">
        <v>78</v>
      </c>
      <c r="BK325" s="182">
        <f t="shared" si="69"/>
        <v>0</v>
      </c>
      <c r="BL325" s="20" t="s">
        <v>148</v>
      </c>
      <c r="BM325" s="20" t="s">
        <v>754</v>
      </c>
    </row>
    <row r="326" spans="2:65" s="1" customFormat="1" ht="38.25" customHeight="1">
      <c r="B326" s="170"/>
      <c r="C326" s="171" t="s">
        <v>755</v>
      </c>
      <c r="D326" s="171" t="s">
        <v>132</v>
      </c>
      <c r="E326" s="172" t="s">
        <v>756</v>
      </c>
      <c r="F326" s="173" t="s">
        <v>757</v>
      </c>
      <c r="G326" s="174" t="s">
        <v>642</v>
      </c>
      <c r="H326" s="175">
        <v>0.9</v>
      </c>
      <c r="I326" s="176"/>
      <c r="J326" s="177">
        <f t="shared" si="60"/>
        <v>0</v>
      </c>
      <c r="K326" s="173" t="s">
        <v>136</v>
      </c>
      <c r="L326" s="37"/>
      <c r="M326" s="178" t="s">
        <v>5</v>
      </c>
      <c r="N326" s="179" t="s">
        <v>41</v>
      </c>
      <c r="O326" s="38"/>
      <c r="P326" s="180">
        <f t="shared" si="61"/>
        <v>0</v>
      </c>
      <c r="Q326" s="180">
        <v>0</v>
      </c>
      <c r="R326" s="180">
        <f t="shared" si="62"/>
        <v>0</v>
      </c>
      <c r="S326" s="180">
        <v>0</v>
      </c>
      <c r="T326" s="181">
        <f t="shared" si="63"/>
        <v>0</v>
      </c>
      <c r="AR326" s="20" t="s">
        <v>148</v>
      </c>
      <c r="AT326" s="20" t="s">
        <v>132</v>
      </c>
      <c r="AU326" s="20" t="s">
        <v>80</v>
      </c>
      <c r="AY326" s="20" t="s">
        <v>129</v>
      </c>
      <c r="BE326" s="182">
        <f t="shared" si="64"/>
        <v>0</v>
      </c>
      <c r="BF326" s="182">
        <f t="shared" si="65"/>
        <v>0</v>
      </c>
      <c r="BG326" s="182">
        <f t="shared" si="66"/>
        <v>0</v>
      </c>
      <c r="BH326" s="182">
        <f t="shared" si="67"/>
        <v>0</v>
      </c>
      <c r="BI326" s="182">
        <f t="shared" si="68"/>
        <v>0</v>
      </c>
      <c r="BJ326" s="20" t="s">
        <v>78</v>
      </c>
      <c r="BK326" s="182">
        <f t="shared" si="69"/>
        <v>0</v>
      </c>
      <c r="BL326" s="20" t="s">
        <v>148</v>
      </c>
      <c r="BM326" s="20" t="s">
        <v>758</v>
      </c>
    </row>
    <row r="327" spans="2:65" s="1" customFormat="1" ht="16.5" customHeight="1">
      <c r="B327" s="170"/>
      <c r="C327" s="183" t="s">
        <v>759</v>
      </c>
      <c r="D327" s="183" t="s">
        <v>139</v>
      </c>
      <c r="E327" s="184" t="s">
        <v>760</v>
      </c>
      <c r="F327" s="185" t="s">
        <v>761</v>
      </c>
      <c r="G327" s="186" t="s">
        <v>633</v>
      </c>
      <c r="H327" s="187">
        <v>1.8</v>
      </c>
      <c r="I327" s="188"/>
      <c r="J327" s="189">
        <f t="shared" si="60"/>
        <v>0</v>
      </c>
      <c r="K327" s="185" t="s">
        <v>136</v>
      </c>
      <c r="L327" s="190"/>
      <c r="M327" s="191" t="s">
        <v>5</v>
      </c>
      <c r="N327" s="192" t="s">
        <v>41</v>
      </c>
      <c r="O327" s="38"/>
      <c r="P327" s="180">
        <f t="shared" si="61"/>
        <v>0</v>
      </c>
      <c r="Q327" s="180">
        <v>1</v>
      </c>
      <c r="R327" s="180">
        <f t="shared" si="62"/>
        <v>1.8</v>
      </c>
      <c r="S327" s="180">
        <v>0</v>
      </c>
      <c r="T327" s="181">
        <f t="shared" si="63"/>
        <v>0</v>
      </c>
      <c r="AR327" s="20" t="s">
        <v>164</v>
      </c>
      <c r="AT327" s="20" t="s">
        <v>139</v>
      </c>
      <c r="AU327" s="20" t="s">
        <v>80</v>
      </c>
      <c r="AY327" s="20" t="s">
        <v>129</v>
      </c>
      <c r="BE327" s="182">
        <f t="shared" si="64"/>
        <v>0</v>
      </c>
      <c r="BF327" s="182">
        <f t="shared" si="65"/>
        <v>0</v>
      </c>
      <c r="BG327" s="182">
        <f t="shared" si="66"/>
        <v>0</v>
      </c>
      <c r="BH327" s="182">
        <f t="shared" si="67"/>
        <v>0</v>
      </c>
      <c r="BI327" s="182">
        <f t="shared" si="68"/>
        <v>0</v>
      </c>
      <c r="BJ327" s="20" t="s">
        <v>78</v>
      </c>
      <c r="BK327" s="182">
        <f t="shared" si="69"/>
        <v>0</v>
      </c>
      <c r="BL327" s="20" t="s">
        <v>148</v>
      </c>
      <c r="BM327" s="20" t="s">
        <v>762</v>
      </c>
    </row>
    <row r="328" spans="2:65" s="11" customFormat="1">
      <c r="B328" s="196"/>
      <c r="D328" s="193" t="s">
        <v>200</v>
      </c>
      <c r="F328" s="197" t="s">
        <v>763</v>
      </c>
      <c r="H328" s="198">
        <v>1.8</v>
      </c>
      <c r="I328" s="199"/>
      <c r="L328" s="196"/>
      <c r="M328" s="200"/>
      <c r="N328" s="201"/>
      <c r="O328" s="201"/>
      <c r="P328" s="201"/>
      <c r="Q328" s="201"/>
      <c r="R328" s="201"/>
      <c r="S328" s="201"/>
      <c r="T328" s="202"/>
      <c r="AT328" s="203" t="s">
        <v>200</v>
      </c>
      <c r="AU328" s="203" t="s">
        <v>80</v>
      </c>
      <c r="AV328" s="11" t="s">
        <v>80</v>
      </c>
      <c r="AW328" s="11" t="s">
        <v>6</v>
      </c>
      <c r="AX328" s="11" t="s">
        <v>78</v>
      </c>
      <c r="AY328" s="203" t="s">
        <v>129</v>
      </c>
    </row>
    <row r="329" spans="2:65" s="1" customFormat="1" ht="25.5" customHeight="1">
      <c r="B329" s="170"/>
      <c r="C329" s="171" t="s">
        <v>764</v>
      </c>
      <c r="D329" s="171" t="s">
        <v>132</v>
      </c>
      <c r="E329" s="172" t="s">
        <v>677</v>
      </c>
      <c r="F329" s="173" t="s">
        <v>678</v>
      </c>
      <c r="G329" s="174" t="s">
        <v>679</v>
      </c>
      <c r="H329" s="175">
        <v>15</v>
      </c>
      <c r="I329" s="176"/>
      <c r="J329" s="177">
        <f>ROUND(I329*H329,2)</f>
        <v>0</v>
      </c>
      <c r="K329" s="173" t="s">
        <v>136</v>
      </c>
      <c r="L329" s="37"/>
      <c r="M329" s="178" t="s">
        <v>5</v>
      </c>
      <c r="N329" s="179" t="s">
        <v>41</v>
      </c>
      <c r="O329" s="38"/>
      <c r="P329" s="180">
        <f>O329*H329</f>
        <v>0</v>
      </c>
      <c r="Q329" s="180">
        <v>0</v>
      </c>
      <c r="R329" s="180">
        <f>Q329*H329</f>
        <v>0</v>
      </c>
      <c r="S329" s="180">
        <v>0</v>
      </c>
      <c r="T329" s="181">
        <f>S329*H329</f>
        <v>0</v>
      </c>
      <c r="AR329" s="20" t="s">
        <v>148</v>
      </c>
      <c r="AT329" s="20" t="s">
        <v>132</v>
      </c>
      <c r="AU329" s="20" t="s">
        <v>80</v>
      </c>
      <c r="AY329" s="20" t="s">
        <v>129</v>
      </c>
      <c r="BE329" s="182">
        <f>IF(N329="základní",J329,0)</f>
        <v>0</v>
      </c>
      <c r="BF329" s="182">
        <f>IF(N329="snížená",J329,0)</f>
        <v>0</v>
      </c>
      <c r="BG329" s="182">
        <f>IF(N329="zákl. přenesená",J329,0)</f>
        <v>0</v>
      </c>
      <c r="BH329" s="182">
        <f>IF(N329="sníž. přenesená",J329,0)</f>
        <v>0</v>
      </c>
      <c r="BI329" s="182">
        <f>IF(N329="nulová",J329,0)</f>
        <v>0</v>
      </c>
      <c r="BJ329" s="20" t="s">
        <v>78</v>
      </c>
      <c r="BK329" s="182">
        <f>ROUND(I329*H329,2)</f>
        <v>0</v>
      </c>
      <c r="BL329" s="20" t="s">
        <v>148</v>
      </c>
      <c r="BM329" s="20" t="s">
        <v>765</v>
      </c>
    </row>
    <row r="330" spans="2:65" s="1" customFormat="1" ht="16.5" customHeight="1">
      <c r="B330" s="170"/>
      <c r="C330" s="171" t="s">
        <v>766</v>
      </c>
      <c r="D330" s="171" t="s">
        <v>132</v>
      </c>
      <c r="E330" s="172" t="s">
        <v>767</v>
      </c>
      <c r="F330" s="173" t="s">
        <v>768</v>
      </c>
      <c r="G330" s="174" t="s">
        <v>679</v>
      </c>
      <c r="H330" s="175">
        <v>9.6999999999999993</v>
      </c>
      <c r="I330" s="176"/>
      <c r="J330" s="177">
        <f>ROUND(I330*H330,2)</f>
        <v>0</v>
      </c>
      <c r="K330" s="173" t="s">
        <v>136</v>
      </c>
      <c r="L330" s="37"/>
      <c r="M330" s="178" t="s">
        <v>5</v>
      </c>
      <c r="N330" s="179" t="s">
        <v>41</v>
      </c>
      <c r="O330" s="38"/>
      <c r="P330" s="180">
        <f>O330*H330</f>
        <v>0</v>
      </c>
      <c r="Q330" s="180">
        <v>3.0000000000000001E-5</v>
      </c>
      <c r="R330" s="180">
        <f>Q330*H330</f>
        <v>2.9099999999999997E-4</v>
      </c>
      <c r="S330" s="180">
        <v>0</v>
      </c>
      <c r="T330" s="181">
        <f>S330*H330</f>
        <v>0</v>
      </c>
      <c r="AR330" s="20" t="s">
        <v>261</v>
      </c>
      <c r="AT330" s="20" t="s">
        <v>132</v>
      </c>
      <c r="AU330" s="20" t="s">
        <v>80</v>
      </c>
      <c r="AY330" s="20" t="s">
        <v>129</v>
      </c>
      <c r="BE330" s="182">
        <f>IF(N330="základní",J330,0)</f>
        <v>0</v>
      </c>
      <c r="BF330" s="182">
        <f>IF(N330="snížená",J330,0)</f>
        <v>0</v>
      </c>
      <c r="BG330" s="182">
        <f>IF(N330="zákl. přenesená",J330,0)</f>
        <v>0</v>
      </c>
      <c r="BH330" s="182">
        <f>IF(N330="sníž. přenesená",J330,0)</f>
        <v>0</v>
      </c>
      <c r="BI330" s="182">
        <f>IF(N330="nulová",J330,0)</f>
        <v>0</v>
      </c>
      <c r="BJ330" s="20" t="s">
        <v>78</v>
      </c>
      <c r="BK330" s="182">
        <f>ROUND(I330*H330,2)</f>
        <v>0</v>
      </c>
      <c r="BL330" s="20" t="s">
        <v>261</v>
      </c>
      <c r="BM330" s="20" t="s">
        <v>769</v>
      </c>
    </row>
    <row r="331" spans="2:65" s="1" customFormat="1" ht="60">
      <c r="B331" s="37"/>
      <c r="D331" s="193" t="s">
        <v>205</v>
      </c>
      <c r="F331" s="194" t="s">
        <v>770</v>
      </c>
      <c r="I331" s="145"/>
      <c r="L331" s="37"/>
      <c r="M331" s="195"/>
      <c r="N331" s="38"/>
      <c r="O331" s="38"/>
      <c r="P331" s="38"/>
      <c r="Q331" s="38"/>
      <c r="R331" s="38"/>
      <c r="S331" s="38"/>
      <c r="T331" s="66"/>
      <c r="AT331" s="20" t="s">
        <v>205</v>
      </c>
      <c r="AU331" s="20" t="s">
        <v>80</v>
      </c>
    </row>
    <row r="332" spans="2:65" s="1" customFormat="1" ht="25.5" customHeight="1">
      <c r="B332" s="170"/>
      <c r="C332" s="171" t="s">
        <v>771</v>
      </c>
      <c r="D332" s="171" t="s">
        <v>132</v>
      </c>
      <c r="E332" s="172" t="s">
        <v>772</v>
      </c>
      <c r="F332" s="173" t="s">
        <v>773</v>
      </c>
      <c r="G332" s="174" t="s">
        <v>642</v>
      </c>
      <c r="H332" s="175">
        <v>0.45</v>
      </c>
      <c r="I332" s="176"/>
      <c r="J332" s="177">
        <f>ROUND(I332*H332,2)</f>
        <v>0</v>
      </c>
      <c r="K332" s="173" t="s">
        <v>136</v>
      </c>
      <c r="L332" s="37"/>
      <c r="M332" s="178" t="s">
        <v>5</v>
      </c>
      <c r="N332" s="179" t="s">
        <v>41</v>
      </c>
      <c r="O332" s="38"/>
      <c r="P332" s="180">
        <f>O332*H332</f>
        <v>0</v>
      </c>
      <c r="Q332" s="180">
        <v>1.8907700000000001</v>
      </c>
      <c r="R332" s="180">
        <f>Q332*H332</f>
        <v>0.85084650000000006</v>
      </c>
      <c r="S332" s="180">
        <v>0</v>
      </c>
      <c r="T332" s="181">
        <f>S332*H332</f>
        <v>0</v>
      </c>
      <c r="AR332" s="20" t="s">
        <v>148</v>
      </c>
      <c r="AT332" s="20" t="s">
        <v>132</v>
      </c>
      <c r="AU332" s="20" t="s">
        <v>80</v>
      </c>
      <c r="AY332" s="20" t="s">
        <v>129</v>
      </c>
      <c r="BE332" s="182">
        <f>IF(N332="základní",J332,0)</f>
        <v>0</v>
      </c>
      <c r="BF332" s="182">
        <f>IF(N332="snížená",J332,0)</f>
        <v>0</v>
      </c>
      <c r="BG332" s="182">
        <f>IF(N332="zákl. přenesená",J332,0)</f>
        <v>0</v>
      </c>
      <c r="BH332" s="182">
        <f>IF(N332="sníž. přenesená",J332,0)</f>
        <v>0</v>
      </c>
      <c r="BI332" s="182">
        <f>IF(N332="nulová",J332,0)</f>
        <v>0</v>
      </c>
      <c r="BJ332" s="20" t="s">
        <v>78</v>
      </c>
      <c r="BK332" s="182">
        <f>ROUND(I332*H332,2)</f>
        <v>0</v>
      </c>
      <c r="BL332" s="20" t="s">
        <v>148</v>
      </c>
      <c r="BM332" s="20" t="s">
        <v>774</v>
      </c>
    </row>
    <row r="333" spans="2:65" s="1" customFormat="1" ht="16.5" customHeight="1">
      <c r="B333" s="170"/>
      <c r="C333" s="171" t="s">
        <v>775</v>
      </c>
      <c r="D333" s="171" t="s">
        <v>132</v>
      </c>
      <c r="E333" s="172" t="s">
        <v>776</v>
      </c>
      <c r="F333" s="173" t="s">
        <v>777</v>
      </c>
      <c r="G333" s="174" t="s">
        <v>135</v>
      </c>
      <c r="H333" s="175">
        <v>15</v>
      </c>
      <c r="I333" s="176"/>
      <c r="J333" s="177">
        <f>ROUND(I333*H333,2)</f>
        <v>0</v>
      </c>
      <c r="K333" s="173" t="s">
        <v>136</v>
      </c>
      <c r="L333" s="37"/>
      <c r="M333" s="178" t="s">
        <v>5</v>
      </c>
      <c r="N333" s="179" t="s">
        <v>41</v>
      </c>
      <c r="O333" s="38"/>
      <c r="P333" s="180">
        <f>O333*H333</f>
        <v>0</v>
      </c>
      <c r="Q333" s="180">
        <v>6.0000000000000002E-5</v>
      </c>
      <c r="R333" s="180">
        <f>Q333*H333</f>
        <v>8.9999999999999998E-4</v>
      </c>
      <c r="S333" s="180">
        <v>0</v>
      </c>
      <c r="T333" s="181">
        <f>S333*H333</f>
        <v>0</v>
      </c>
      <c r="AR333" s="20" t="s">
        <v>148</v>
      </c>
      <c r="AT333" s="20" t="s">
        <v>132</v>
      </c>
      <c r="AU333" s="20" t="s">
        <v>80</v>
      </c>
      <c r="AY333" s="20" t="s">
        <v>129</v>
      </c>
      <c r="BE333" s="182">
        <f>IF(N333="základní",J333,0)</f>
        <v>0</v>
      </c>
      <c r="BF333" s="182">
        <f>IF(N333="snížená",J333,0)</f>
        <v>0</v>
      </c>
      <c r="BG333" s="182">
        <f>IF(N333="zákl. přenesená",J333,0)</f>
        <v>0</v>
      </c>
      <c r="BH333" s="182">
        <f>IF(N333="sníž. přenesená",J333,0)</f>
        <v>0</v>
      </c>
      <c r="BI333" s="182">
        <f>IF(N333="nulová",J333,0)</f>
        <v>0</v>
      </c>
      <c r="BJ333" s="20" t="s">
        <v>78</v>
      </c>
      <c r="BK333" s="182">
        <f>ROUND(I333*H333,2)</f>
        <v>0</v>
      </c>
      <c r="BL333" s="20" t="s">
        <v>148</v>
      </c>
      <c r="BM333" s="20" t="s">
        <v>778</v>
      </c>
    </row>
    <row r="334" spans="2:65" s="1" customFormat="1" ht="38.25" customHeight="1">
      <c r="B334" s="170"/>
      <c r="C334" s="171" t="s">
        <v>779</v>
      </c>
      <c r="D334" s="171" t="s">
        <v>132</v>
      </c>
      <c r="E334" s="172" t="s">
        <v>780</v>
      </c>
      <c r="F334" s="173" t="s">
        <v>781</v>
      </c>
      <c r="G334" s="174" t="s">
        <v>633</v>
      </c>
      <c r="H334" s="175">
        <v>0.69</v>
      </c>
      <c r="I334" s="176"/>
      <c r="J334" s="177">
        <f>ROUND(I334*H334,2)</f>
        <v>0</v>
      </c>
      <c r="K334" s="173" t="s">
        <v>136</v>
      </c>
      <c r="L334" s="37"/>
      <c r="M334" s="178" t="s">
        <v>5</v>
      </c>
      <c r="N334" s="179" t="s">
        <v>41</v>
      </c>
      <c r="O334" s="38"/>
      <c r="P334" s="180">
        <f>O334*H334</f>
        <v>0</v>
      </c>
      <c r="Q334" s="180">
        <v>0</v>
      </c>
      <c r="R334" s="180">
        <f>Q334*H334</f>
        <v>0</v>
      </c>
      <c r="S334" s="180">
        <v>0</v>
      </c>
      <c r="T334" s="181">
        <f>S334*H334</f>
        <v>0</v>
      </c>
      <c r="AR334" s="20" t="s">
        <v>148</v>
      </c>
      <c r="AT334" s="20" t="s">
        <v>132</v>
      </c>
      <c r="AU334" s="20" t="s">
        <v>80</v>
      </c>
      <c r="AY334" s="20" t="s">
        <v>129</v>
      </c>
      <c r="BE334" s="182">
        <f>IF(N334="základní",J334,0)</f>
        <v>0</v>
      </c>
      <c r="BF334" s="182">
        <f>IF(N334="snížená",J334,0)</f>
        <v>0</v>
      </c>
      <c r="BG334" s="182">
        <f>IF(N334="zákl. přenesená",J334,0)</f>
        <v>0</v>
      </c>
      <c r="BH334" s="182">
        <f>IF(N334="sníž. přenesená",J334,0)</f>
        <v>0</v>
      </c>
      <c r="BI334" s="182">
        <f>IF(N334="nulová",J334,0)</f>
        <v>0</v>
      </c>
      <c r="BJ334" s="20" t="s">
        <v>78</v>
      </c>
      <c r="BK334" s="182">
        <f>ROUND(I334*H334,2)</f>
        <v>0</v>
      </c>
      <c r="BL334" s="20" t="s">
        <v>148</v>
      </c>
      <c r="BM334" s="20" t="s">
        <v>782</v>
      </c>
    </row>
    <row r="335" spans="2:65" s="1" customFormat="1" ht="25.5" customHeight="1">
      <c r="B335" s="170"/>
      <c r="C335" s="171" t="s">
        <v>783</v>
      </c>
      <c r="D335" s="171" t="s">
        <v>132</v>
      </c>
      <c r="E335" s="172" t="s">
        <v>784</v>
      </c>
      <c r="F335" s="173" t="s">
        <v>785</v>
      </c>
      <c r="G335" s="174" t="s">
        <v>135</v>
      </c>
      <c r="H335" s="175">
        <v>20</v>
      </c>
      <c r="I335" s="176"/>
      <c r="J335" s="177">
        <f>ROUND(I335*H335,2)</f>
        <v>0</v>
      </c>
      <c r="K335" s="173" t="s">
        <v>136</v>
      </c>
      <c r="L335" s="37"/>
      <c r="M335" s="178" t="s">
        <v>5</v>
      </c>
      <c r="N335" s="179" t="s">
        <v>41</v>
      </c>
      <c r="O335" s="38"/>
      <c r="P335" s="180">
        <f>O335*H335</f>
        <v>0</v>
      </c>
      <c r="Q335" s="180">
        <v>0</v>
      </c>
      <c r="R335" s="180">
        <f>Q335*H335</f>
        <v>0</v>
      </c>
      <c r="S335" s="180">
        <v>0</v>
      </c>
      <c r="T335" s="181">
        <f>S335*H335</f>
        <v>0</v>
      </c>
      <c r="AR335" s="20" t="s">
        <v>137</v>
      </c>
      <c r="AT335" s="20" t="s">
        <v>132</v>
      </c>
      <c r="AU335" s="20" t="s">
        <v>80</v>
      </c>
      <c r="AY335" s="20" t="s">
        <v>129</v>
      </c>
      <c r="BE335" s="182">
        <f>IF(N335="základní",J335,0)</f>
        <v>0</v>
      </c>
      <c r="BF335" s="182">
        <f>IF(N335="snížená",J335,0)</f>
        <v>0</v>
      </c>
      <c r="BG335" s="182">
        <f>IF(N335="zákl. přenesená",J335,0)</f>
        <v>0</v>
      </c>
      <c r="BH335" s="182">
        <f>IF(N335="sníž. přenesená",J335,0)</f>
        <v>0</v>
      </c>
      <c r="BI335" s="182">
        <f>IF(N335="nulová",J335,0)</f>
        <v>0</v>
      </c>
      <c r="BJ335" s="20" t="s">
        <v>78</v>
      </c>
      <c r="BK335" s="182">
        <f>ROUND(I335*H335,2)</f>
        <v>0</v>
      </c>
      <c r="BL335" s="20" t="s">
        <v>137</v>
      </c>
      <c r="BM335" s="20" t="s">
        <v>786</v>
      </c>
    </row>
    <row r="336" spans="2:65" s="1" customFormat="1" ht="25.5" customHeight="1">
      <c r="B336" s="170"/>
      <c r="C336" s="183" t="s">
        <v>787</v>
      </c>
      <c r="D336" s="183" t="s">
        <v>139</v>
      </c>
      <c r="E336" s="184" t="s">
        <v>788</v>
      </c>
      <c r="F336" s="185" t="s">
        <v>789</v>
      </c>
      <c r="G336" s="186" t="s">
        <v>135</v>
      </c>
      <c r="H336" s="187">
        <v>20</v>
      </c>
      <c r="I336" s="188"/>
      <c r="J336" s="189">
        <f>ROUND(I336*H336,2)</f>
        <v>0</v>
      </c>
      <c r="K336" s="185" t="s">
        <v>136</v>
      </c>
      <c r="L336" s="190"/>
      <c r="M336" s="191" t="s">
        <v>5</v>
      </c>
      <c r="N336" s="192" t="s">
        <v>41</v>
      </c>
      <c r="O336" s="38"/>
      <c r="P336" s="180">
        <f>O336*H336</f>
        <v>0</v>
      </c>
      <c r="Q336" s="180">
        <v>6.8999999999999997E-4</v>
      </c>
      <c r="R336" s="180">
        <f>Q336*H336</f>
        <v>1.38E-2</v>
      </c>
      <c r="S336" s="180">
        <v>0</v>
      </c>
      <c r="T336" s="181">
        <f>S336*H336</f>
        <v>0</v>
      </c>
      <c r="AR336" s="20" t="s">
        <v>142</v>
      </c>
      <c r="AT336" s="20" t="s">
        <v>139</v>
      </c>
      <c r="AU336" s="20" t="s">
        <v>80</v>
      </c>
      <c r="AY336" s="20" t="s">
        <v>129</v>
      </c>
      <c r="BE336" s="182">
        <f>IF(N336="základní",J336,0)</f>
        <v>0</v>
      </c>
      <c r="BF336" s="182">
        <f>IF(N336="snížená",J336,0)</f>
        <v>0</v>
      </c>
      <c r="BG336" s="182">
        <f>IF(N336="zákl. přenesená",J336,0)</f>
        <v>0</v>
      </c>
      <c r="BH336" s="182">
        <f>IF(N336="sníž. přenesená",J336,0)</f>
        <v>0</v>
      </c>
      <c r="BI336" s="182">
        <f>IF(N336="nulová",J336,0)</f>
        <v>0</v>
      </c>
      <c r="BJ336" s="20" t="s">
        <v>78</v>
      </c>
      <c r="BK336" s="182">
        <f>ROUND(I336*H336,2)</f>
        <v>0</v>
      </c>
      <c r="BL336" s="20" t="s">
        <v>137</v>
      </c>
      <c r="BM336" s="20" t="s">
        <v>790</v>
      </c>
    </row>
    <row r="337" spans="2:65" s="10" customFormat="1" ht="37.35" customHeight="1">
      <c r="B337" s="157"/>
      <c r="D337" s="158" t="s">
        <v>69</v>
      </c>
      <c r="E337" s="159" t="s">
        <v>791</v>
      </c>
      <c r="F337" s="159" t="s">
        <v>792</v>
      </c>
      <c r="I337" s="160"/>
      <c r="J337" s="161">
        <f>BK337</f>
        <v>0</v>
      </c>
      <c r="L337" s="157"/>
      <c r="M337" s="162"/>
      <c r="N337" s="163"/>
      <c r="O337" s="163"/>
      <c r="P337" s="164">
        <f>SUM(P338:P339)</f>
        <v>0</v>
      </c>
      <c r="Q337" s="163"/>
      <c r="R337" s="164">
        <f>SUM(R338:R339)</f>
        <v>0</v>
      </c>
      <c r="S337" s="163"/>
      <c r="T337" s="165">
        <f>SUM(T338:T339)</f>
        <v>0</v>
      </c>
      <c r="AR337" s="158" t="s">
        <v>148</v>
      </c>
      <c r="AT337" s="166" t="s">
        <v>69</v>
      </c>
      <c r="AU337" s="166" t="s">
        <v>70</v>
      </c>
      <c r="AY337" s="158" t="s">
        <v>129</v>
      </c>
      <c r="BK337" s="167">
        <f>SUM(BK338:BK339)</f>
        <v>0</v>
      </c>
    </row>
    <row r="338" spans="2:65" s="1" customFormat="1" ht="51" customHeight="1">
      <c r="B338" s="170"/>
      <c r="C338" s="171" t="s">
        <v>793</v>
      </c>
      <c r="D338" s="171" t="s">
        <v>132</v>
      </c>
      <c r="E338" s="172" t="s">
        <v>794</v>
      </c>
      <c r="F338" s="173" t="s">
        <v>795</v>
      </c>
      <c r="G338" s="174" t="s">
        <v>526</v>
      </c>
      <c r="H338" s="175">
        <v>22</v>
      </c>
      <c r="I338" s="176"/>
      <c r="J338" s="177">
        <f>ROUND(I338*H338,2)</f>
        <v>0</v>
      </c>
      <c r="K338" s="173" t="s">
        <v>136</v>
      </c>
      <c r="L338" s="37"/>
      <c r="M338" s="178" t="s">
        <v>5</v>
      </c>
      <c r="N338" s="179" t="s">
        <v>41</v>
      </c>
      <c r="O338" s="38"/>
      <c r="P338" s="180">
        <f>O338*H338</f>
        <v>0</v>
      </c>
      <c r="Q338" s="180">
        <v>0</v>
      </c>
      <c r="R338" s="180">
        <f>Q338*H338</f>
        <v>0</v>
      </c>
      <c r="S338" s="180">
        <v>0</v>
      </c>
      <c r="T338" s="181">
        <f>S338*H338</f>
        <v>0</v>
      </c>
      <c r="AR338" s="20" t="s">
        <v>303</v>
      </c>
      <c r="AT338" s="20" t="s">
        <v>132</v>
      </c>
      <c r="AU338" s="20" t="s">
        <v>78</v>
      </c>
      <c r="AY338" s="20" t="s">
        <v>129</v>
      </c>
      <c r="BE338" s="182">
        <f>IF(N338="základní",J338,0)</f>
        <v>0</v>
      </c>
      <c r="BF338" s="182">
        <f>IF(N338="snížená",J338,0)</f>
        <v>0</v>
      </c>
      <c r="BG338" s="182">
        <f>IF(N338="zákl. přenesená",J338,0)</f>
        <v>0</v>
      </c>
      <c r="BH338" s="182">
        <f>IF(N338="sníž. přenesená",J338,0)</f>
        <v>0</v>
      </c>
      <c r="BI338" s="182">
        <f>IF(N338="nulová",J338,0)</f>
        <v>0</v>
      </c>
      <c r="BJ338" s="20" t="s">
        <v>78</v>
      </c>
      <c r="BK338" s="182">
        <f>ROUND(I338*H338,2)</f>
        <v>0</v>
      </c>
      <c r="BL338" s="20" t="s">
        <v>303</v>
      </c>
      <c r="BM338" s="20" t="s">
        <v>796</v>
      </c>
    </row>
    <row r="339" spans="2:65" s="1" customFormat="1" ht="38.25" customHeight="1">
      <c r="B339" s="170"/>
      <c r="C339" s="171" t="s">
        <v>797</v>
      </c>
      <c r="D339" s="171" t="s">
        <v>132</v>
      </c>
      <c r="E339" s="172" t="s">
        <v>798</v>
      </c>
      <c r="F339" s="173" t="s">
        <v>799</v>
      </c>
      <c r="G339" s="174" t="s">
        <v>526</v>
      </c>
      <c r="H339" s="175">
        <v>10</v>
      </c>
      <c r="I339" s="176"/>
      <c r="J339" s="177">
        <f>ROUND(I339*H339,2)</f>
        <v>0</v>
      </c>
      <c r="K339" s="173" t="s">
        <v>136</v>
      </c>
      <c r="L339" s="37"/>
      <c r="M339" s="178" t="s">
        <v>5</v>
      </c>
      <c r="N339" s="179" t="s">
        <v>41</v>
      </c>
      <c r="O339" s="38"/>
      <c r="P339" s="180">
        <f>O339*H339</f>
        <v>0</v>
      </c>
      <c r="Q339" s="180">
        <v>0</v>
      </c>
      <c r="R339" s="180">
        <f>Q339*H339</f>
        <v>0</v>
      </c>
      <c r="S339" s="180">
        <v>0</v>
      </c>
      <c r="T339" s="181">
        <f>S339*H339</f>
        <v>0</v>
      </c>
      <c r="AR339" s="20" t="s">
        <v>303</v>
      </c>
      <c r="AT339" s="20" t="s">
        <v>132</v>
      </c>
      <c r="AU339" s="20" t="s">
        <v>78</v>
      </c>
      <c r="AY339" s="20" t="s">
        <v>129</v>
      </c>
      <c r="BE339" s="182">
        <f>IF(N339="základní",J339,0)</f>
        <v>0</v>
      </c>
      <c r="BF339" s="182">
        <f>IF(N339="snížená",J339,0)</f>
        <v>0</v>
      </c>
      <c r="BG339" s="182">
        <f>IF(N339="zákl. přenesená",J339,0)</f>
        <v>0</v>
      </c>
      <c r="BH339" s="182">
        <f>IF(N339="sníž. přenesená",J339,0)</f>
        <v>0</v>
      </c>
      <c r="BI339" s="182">
        <f>IF(N339="nulová",J339,0)</f>
        <v>0</v>
      </c>
      <c r="BJ339" s="20" t="s">
        <v>78</v>
      </c>
      <c r="BK339" s="182">
        <f>ROUND(I339*H339,2)</f>
        <v>0</v>
      </c>
      <c r="BL339" s="20" t="s">
        <v>303</v>
      </c>
      <c r="BM339" s="20" t="s">
        <v>800</v>
      </c>
    </row>
    <row r="340" spans="2:65" s="10" customFormat="1" ht="37.35" customHeight="1">
      <c r="B340" s="157"/>
      <c r="D340" s="158" t="s">
        <v>69</v>
      </c>
      <c r="E340" s="159" t="s">
        <v>801</v>
      </c>
      <c r="F340" s="159" t="s">
        <v>802</v>
      </c>
      <c r="I340" s="160"/>
      <c r="J340" s="161">
        <f>BK340</f>
        <v>0</v>
      </c>
      <c r="L340" s="157"/>
      <c r="M340" s="162"/>
      <c r="N340" s="163"/>
      <c r="O340" s="163"/>
      <c r="P340" s="164">
        <f>P341+P344+P346+P350+P352</f>
        <v>0</v>
      </c>
      <c r="Q340" s="163"/>
      <c r="R340" s="164">
        <f>R341+R344+R346+R350+R352</f>
        <v>0</v>
      </c>
      <c r="S340" s="163"/>
      <c r="T340" s="165">
        <f>T341+T344+T346+T350+T352</f>
        <v>0</v>
      </c>
      <c r="AR340" s="158" t="s">
        <v>152</v>
      </c>
      <c r="AT340" s="166" t="s">
        <v>69</v>
      </c>
      <c r="AU340" s="166" t="s">
        <v>70</v>
      </c>
      <c r="AY340" s="158" t="s">
        <v>129</v>
      </c>
      <c r="BK340" s="167">
        <f>BK341+BK344+BK346+BK350+BK352</f>
        <v>0</v>
      </c>
    </row>
    <row r="341" spans="2:65" s="10" customFormat="1" ht="19.95" customHeight="1">
      <c r="B341" s="157"/>
      <c r="D341" s="158" t="s">
        <v>69</v>
      </c>
      <c r="E341" s="168" t="s">
        <v>803</v>
      </c>
      <c r="F341" s="168" t="s">
        <v>804</v>
      </c>
      <c r="I341" s="160"/>
      <c r="J341" s="169">
        <f>BK341</f>
        <v>0</v>
      </c>
      <c r="L341" s="157"/>
      <c r="M341" s="162"/>
      <c r="N341" s="163"/>
      <c r="O341" s="163"/>
      <c r="P341" s="164">
        <f>SUM(P342:P343)</f>
        <v>0</v>
      </c>
      <c r="Q341" s="163"/>
      <c r="R341" s="164">
        <f>SUM(R342:R343)</f>
        <v>0</v>
      </c>
      <c r="S341" s="163"/>
      <c r="T341" s="165">
        <f>SUM(T342:T343)</f>
        <v>0</v>
      </c>
      <c r="AR341" s="158" t="s">
        <v>152</v>
      </c>
      <c r="AT341" s="166" t="s">
        <v>69</v>
      </c>
      <c r="AU341" s="166" t="s">
        <v>78</v>
      </c>
      <c r="AY341" s="158" t="s">
        <v>129</v>
      </c>
      <c r="BK341" s="167">
        <f>SUM(BK342:BK343)</f>
        <v>0</v>
      </c>
    </row>
    <row r="342" spans="2:65" s="1" customFormat="1" ht="51" customHeight="1">
      <c r="B342" s="170"/>
      <c r="C342" s="171" t="s">
        <v>805</v>
      </c>
      <c r="D342" s="171" t="s">
        <v>132</v>
      </c>
      <c r="E342" s="172" t="s">
        <v>806</v>
      </c>
      <c r="F342" s="173" t="s">
        <v>807</v>
      </c>
      <c r="G342" s="174" t="s">
        <v>808</v>
      </c>
      <c r="H342" s="175">
        <v>1</v>
      </c>
      <c r="I342" s="176"/>
      <c r="J342" s="177">
        <f>ROUND(I342*H342,2)</f>
        <v>0</v>
      </c>
      <c r="K342" s="173" t="s">
        <v>136</v>
      </c>
      <c r="L342" s="37"/>
      <c r="M342" s="178" t="s">
        <v>5</v>
      </c>
      <c r="N342" s="179" t="s">
        <v>41</v>
      </c>
      <c r="O342" s="38"/>
      <c r="P342" s="180">
        <f>O342*H342</f>
        <v>0</v>
      </c>
      <c r="Q342" s="180">
        <v>0</v>
      </c>
      <c r="R342" s="180">
        <f>Q342*H342</f>
        <v>0</v>
      </c>
      <c r="S342" s="180">
        <v>0</v>
      </c>
      <c r="T342" s="181">
        <f>S342*H342</f>
        <v>0</v>
      </c>
      <c r="AR342" s="20" t="s">
        <v>809</v>
      </c>
      <c r="AT342" s="20" t="s">
        <v>132</v>
      </c>
      <c r="AU342" s="20" t="s">
        <v>80</v>
      </c>
      <c r="AY342" s="20" t="s">
        <v>129</v>
      </c>
      <c r="BE342" s="182">
        <f>IF(N342="základní",J342,0)</f>
        <v>0</v>
      </c>
      <c r="BF342" s="182">
        <f>IF(N342="snížená",J342,0)</f>
        <v>0</v>
      </c>
      <c r="BG342" s="182">
        <f>IF(N342="zákl. přenesená",J342,0)</f>
        <v>0</v>
      </c>
      <c r="BH342" s="182">
        <f>IF(N342="sníž. přenesená",J342,0)</f>
        <v>0</v>
      </c>
      <c r="BI342" s="182">
        <f>IF(N342="nulová",J342,0)</f>
        <v>0</v>
      </c>
      <c r="BJ342" s="20" t="s">
        <v>78</v>
      </c>
      <c r="BK342" s="182">
        <f>ROUND(I342*H342,2)</f>
        <v>0</v>
      </c>
      <c r="BL342" s="20" t="s">
        <v>809</v>
      </c>
      <c r="BM342" s="20" t="s">
        <v>810</v>
      </c>
    </row>
    <row r="343" spans="2:65" s="1" customFormat="1" ht="16.5" customHeight="1">
      <c r="B343" s="170"/>
      <c r="C343" s="171" t="s">
        <v>811</v>
      </c>
      <c r="D343" s="171" t="s">
        <v>132</v>
      </c>
      <c r="E343" s="172" t="s">
        <v>812</v>
      </c>
      <c r="F343" s="173" t="s">
        <v>813</v>
      </c>
      <c r="G343" s="174" t="s">
        <v>808</v>
      </c>
      <c r="H343" s="175">
        <v>1</v>
      </c>
      <c r="I343" s="176"/>
      <c r="J343" s="177">
        <f>ROUND(I343*H343,2)</f>
        <v>0</v>
      </c>
      <c r="K343" s="173" t="s">
        <v>136</v>
      </c>
      <c r="L343" s="37"/>
      <c r="M343" s="178" t="s">
        <v>5</v>
      </c>
      <c r="N343" s="179" t="s">
        <v>41</v>
      </c>
      <c r="O343" s="38"/>
      <c r="P343" s="180">
        <f>O343*H343</f>
        <v>0</v>
      </c>
      <c r="Q343" s="180">
        <v>0</v>
      </c>
      <c r="R343" s="180">
        <f>Q343*H343</f>
        <v>0</v>
      </c>
      <c r="S343" s="180">
        <v>0</v>
      </c>
      <c r="T343" s="181">
        <f>S343*H343</f>
        <v>0</v>
      </c>
      <c r="AR343" s="20" t="s">
        <v>809</v>
      </c>
      <c r="AT343" s="20" t="s">
        <v>132</v>
      </c>
      <c r="AU343" s="20" t="s">
        <v>80</v>
      </c>
      <c r="AY343" s="20" t="s">
        <v>129</v>
      </c>
      <c r="BE343" s="182">
        <f>IF(N343="základní",J343,0)</f>
        <v>0</v>
      </c>
      <c r="BF343" s="182">
        <f>IF(N343="snížená",J343,0)</f>
        <v>0</v>
      </c>
      <c r="BG343" s="182">
        <f>IF(N343="zákl. přenesená",J343,0)</f>
        <v>0</v>
      </c>
      <c r="BH343" s="182">
        <f>IF(N343="sníž. přenesená",J343,0)</f>
        <v>0</v>
      </c>
      <c r="BI343" s="182">
        <f>IF(N343="nulová",J343,0)</f>
        <v>0</v>
      </c>
      <c r="BJ343" s="20" t="s">
        <v>78</v>
      </c>
      <c r="BK343" s="182">
        <f>ROUND(I343*H343,2)</f>
        <v>0</v>
      </c>
      <c r="BL343" s="20" t="s">
        <v>809</v>
      </c>
      <c r="BM343" s="20" t="s">
        <v>814</v>
      </c>
    </row>
    <row r="344" spans="2:65" s="10" customFormat="1" ht="29.85" customHeight="1">
      <c r="B344" s="157"/>
      <c r="D344" s="158" t="s">
        <v>69</v>
      </c>
      <c r="E344" s="168" t="s">
        <v>815</v>
      </c>
      <c r="F344" s="168" t="s">
        <v>816</v>
      </c>
      <c r="I344" s="160"/>
      <c r="J344" s="169">
        <f>BK344</f>
        <v>0</v>
      </c>
      <c r="L344" s="157"/>
      <c r="M344" s="162"/>
      <c r="N344" s="163"/>
      <c r="O344" s="163"/>
      <c r="P344" s="164">
        <f>P345</f>
        <v>0</v>
      </c>
      <c r="Q344" s="163"/>
      <c r="R344" s="164">
        <f>R345</f>
        <v>0</v>
      </c>
      <c r="S344" s="163"/>
      <c r="T344" s="165">
        <f>T345</f>
        <v>0</v>
      </c>
      <c r="AR344" s="158" t="s">
        <v>152</v>
      </c>
      <c r="AT344" s="166" t="s">
        <v>69</v>
      </c>
      <c r="AU344" s="166" t="s">
        <v>78</v>
      </c>
      <c r="AY344" s="158" t="s">
        <v>129</v>
      </c>
      <c r="BK344" s="167">
        <f>BK345</f>
        <v>0</v>
      </c>
    </row>
    <row r="345" spans="2:65" s="1" customFormat="1" ht="51" customHeight="1">
      <c r="B345" s="170"/>
      <c r="C345" s="171" t="s">
        <v>817</v>
      </c>
      <c r="D345" s="171" t="s">
        <v>132</v>
      </c>
      <c r="E345" s="172" t="s">
        <v>818</v>
      </c>
      <c r="F345" s="173" t="s">
        <v>819</v>
      </c>
      <c r="G345" s="174" t="s">
        <v>808</v>
      </c>
      <c r="H345" s="175">
        <v>1</v>
      </c>
      <c r="I345" s="176"/>
      <c r="J345" s="177">
        <f>ROUND(I345*H345,2)</f>
        <v>0</v>
      </c>
      <c r="K345" s="173" t="s">
        <v>136</v>
      </c>
      <c r="L345" s="37"/>
      <c r="M345" s="178" t="s">
        <v>5</v>
      </c>
      <c r="N345" s="179" t="s">
        <v>41</v>
      </c>
      <c r="O345" s="38"/>
      <c r="P345" s="180">
        <f>O345*H345</f>
        <v>0</v>
      </c>
      <c r="Q345" s="180">
        <v>0</v>
      </c>
      <c r="R345" s="180">
        <f>Q345*H345</f>
        <v>0</v>
      </c>
      <c r="S345" s="180">
        <v>0</v>
      </c>
      <c r="T345" s="181">
        <f>S345*H345</f>
        <v>0</v>
      </c>
      <c r="AR345" s="20" t="s">
        <v>809</v>
      </c>
      <c r="AT345" s="20" t="s">
        <v>132</v>
      </c>
      <c r="AU345" s="20" t="s">
        <v>80</v>
      </c>
      <c r="AY345" s="20" t="s">
        <v>129</v>
      </c>
      <c r="BE345" s="182">
        <f>IF(N345="základní",J345,0)</f>
        <v>0</v>
      </c>
      <c r="BF345" s="182">
        <f>IF(N345="snížená",J345,0)</f>
        <v>0</v>
      </c>
      <c r="BG345" s="182">
        <f>IF(N345="zákl. přenesená",J345,0)</f>
        <v>0</v>
      </c>
      <c r="BH345" s="182">
        <f>IF(N345="sníž. přenesená",J345,0)</f>
        <v>0</v>
      </c>
      <c r="BI345" s="182">
        <f>IF(N345="nulová",J345,0)</f>
        <v>0</v>
      </c>
      <c r="BJ345" s="20" t="s">
        <v>78</v>
      </c>
      <c r="BK345" s="182">
        <f>ROUND(I345*H345,2)</f>
        <v>0</v>
      </c>
      <c r="BL345" s="20" t="s">
        <v>809</v>
      </c>
      <c r="BM345" s="20" t="s">
        <v>820</v>
      </c>
    </row>
    <row r="346" spans="2:65" s="10" customFormat="1" ht="29.85" customHeight="1">
      <c r="B346" s="157"/>
      <c r="D346" s="158" t="s">
        <v>69</v>
      </c>
      <c r="E346" s="168" t="s">
        <v>821</v>
      </c>
      <c r="F346" s="168" t="s">
        <v>822</v>
      </c>
      <c r="I346" s="160"/>
      <c r="J346" s="169">
        <f>BK346</f>
        <v>0</v>
      </c>
      <c r="L346" s="157"/>
      <c r="M346" s="162"/>
      <c r="N346" s="163"/>
      <c r="O346" s="163"/>
      <c r="P346" s="164">
        <f>SUM(P347:P349)</f>
        <v>0</v>
      </c>
      <c r="Q346" s="163"/>
      <c r="R346" s="164">
        <f>SUM(R347:R349)</f>
        <v>0</v>
      </c>
      <c r="S346" s="163"/>
      <c r="T346" s="165">
        <f>SUM(T347:T349)</f>
        <v>0</v>
      </c>
      <c r="AR346" s="158" t="s">
        <v>152</v>
      </c>
      <c r="AT346" s="166" t="s">
        <v>69</v>
      </c>
      <c r="AU346" s="166" t="s">
        <v>78</v>
      </c>
      <c r="AY346" s="158" t="s">
        <v>129</v>
      </c>
      <c r="BK346" s="167">
        <f>SUM(BK347:BK349)</f>
        <v>0</v>
      </c>
    </row>
    <row r="347" spans="2:65" s="1" customFormat="1" ht="51" customHeight="1">
      <c r="B347" s="170"/>
      <c r="C347" s="171" t="s">
        <v>823</v>
      </c>
      <c r="D347" s="171" t="s">
        <v>132</v>
      </c>
      <c r="E347" s="172" t="s">
        <v>824</v>
      </c>
      <c r="F347" s="173" t="s">
        <v>825</v>
      </c>
      <c r="G347" s="174" t="s">
        <v>526</v>
      </c>
      <c r="H347" s="175">
        <v>16</v>
      </c>
      <c r="I347" s="176"/>
      <c r="J347" s="177">
        <f>ROUND(I347*H347,2)</f>
        <v>0</v>
      </c>
      <c r="K347" s="173" t="s">
        <v>136</v>
      </c>
      <c r="L347" s="37"/>
      <c r="M347" s="178" t="s">
        <v>5</v>
      </c>
      <c r="N347" s="179" t="s">
        <v>41</v>
      </c>
      <c r="O347" s="38"/>
      <c r="P347" s="180">
        <f>O347*H347</f>
        <v>0</v>
      </c>
      <c r="Q347" s="180">
        <v>0</v>
      </c>
      <c r="R347" s="180">
        <f>Q347*H347</f>
        <v>0</v>
      </c>
      <c r="S347" s="180">
        <v>0</v>
      </c>
      <c r="T347" s="181">
        <f>S347*H347</f>
        <v>0</v>
      </c>
      <c r="AR347" s="20" t="s">
        <v>809</v>
      </c>
      <c r="AT347" s="20" t="s">
        <v>132</v>
      </c>
      <c r="AU347" s="20" t="s">
        <v>80</v>
      </c>
      <c r="AY347" s="20" t="s">
        <v>129</v>
      </c>
      <c r="BE347" s="182">
        <f>IF(N347="základní",J347,0)</f>
        <v>0</v>
      </c>
      <c r="BF347" s="182">
        <f>IF(N347="snížená",J347,0)</f>
        <v>0</v>
      </c>
      <c r="BG347" s="182">
        <f>IF(N347="zákl. přenesená",J347,0)</f>
        <v>0</v>
      </c>
      <c r="BH347" s="182">
        <f>IF(N347="sníž. přenesená",J347,0)</f>
        <v>0</v>
      </c>
      <c r="BI347" s="182">
        <f>IF(N347="nulová",J347,0)</f>
        <v>0</v>
      </c>
      <c r="BJ347" s="20" t="s">
        <v>78</v>
      </c>
      <c r="BK347" s="182">
        <f>ROUND(I347*H347,2)</f>
        <v>0</v>
      </c>
      <c r="BL347" s="20" t="s">
        <v>809</v>
      </c>
      <c r="BM347" s="20" t="s">
        <v>826</v>
      </c>
    </row>
    <row r="348" spans="2:65" s="1" customFormat="1" ht="51" customHeight="1">
      <c r="B348" s="170"/>
      <c r="C348" s="171" t="s">
        <v>827</v>
      </c>
      <c r="D348" s="171" t="s">
        <v>132</v>
      </c>
      <c r="E348" s="172" t="s">
        <v>828</v>
      </c>
      <c r="F348" s="173" t="s">
        <v>829</v>
      </c>
      <c r="G348" s="174" t="s">
        <v>526</v>
      </c>
      <c r="H348" s="175">
        <v>20</v>
      </c>
      <c r="I348" s="176"/>
      <c r="J348" s="177">
        <f>ROUND(I348*H348,2)</f>
        <v>0</v>
      </c>
      <c r="K348" s="173" t="s">
        <v>136</v>
      </c>
      <c r="L348" s="37"/>
      <c r="M348" s="178" t="s">
        <v>5</v>
      </c>
      <c r="N348" s="179" t="s">
        <v>41</v>
      </c>
      <c r="O348" s="38"/>
      <c r="P348" s="180">
        <f>O348*H348</f>
        <v>0</v>
      </c>
      <c r="Q348" s="180">
        <v>0</v>
      </c>
      <c r="R348" s="180">
        <f>Q348*H348</f>
        <v>0</v>
      </c>
      <c r="S348" s="180">
        <v>0</v>
      </c>
      <c r="T348" s="181">
        <f>S348*H348</f>
        <v>0</v>
      </c>
      <c r="AR348" s="20" t="s">
        <v>809</v>
      </c>
      <c r="AT348" s="20" t="s">
        <v>132</v>
      </c>
      <c r="AU348" s="20" t="s">
        <v>80</v>
      </c>
      <c r="AY348" s="20" t="s">
        <v>129</v>
      </c>
      <c r="BE348" s="182">
        <f>IF(N348="základní",J348,0)</f>
        <v>0</v>
      </c>
      <c r="BF348" s="182">
        <f>IF(N348="snížená",J348,0)</f>
        <v>0</v>
      </c>
      <c r="BG348" s="182">
        <f>IF(N348="zákl. přenesená",J348,0)</f>
        <v>0</v>
      </c>
      <c r="BH348" s="182">
        <f>IF(N348="sníž. přenesená",J348,0)</f>
        <v>0</v>
      </c>
      <c r="BI348" s="182">
        <f>IF(N348="nulová",J348,0)</f>
        <v>0</v>
      </c>
      <c r="BJ348" s="20" t="s">
        <v>78</v>
      </c>
      <c r="BK348" s="182">
        <f>ROUND(I348*H348,2)</f>
        <v>0</v>
      </c>
      <c r="BL348" s="20" t="s">
        <v>809</v>
      </c>
      <c r="BM348" s="20" t="s">
        <v>830</v>
      </c>
    </row>
    <row r="349" spans="2:65" s="1" customFormat="1" ht="38.25" customHeight="1">
      <c r="B349" s="170"/>
      <c r="C349" s="171" t="s">
        <v>831</v>
      </c>
      <c r="D349" s="171" t="s">
        <v>132</v>
      </c>
      <c r="E349" s="172" t="s">
        <v>832</v>
      </c>
      <c r="F349" s="173" t="s">
        <v>833</v>
      </c>
      <c r="G349" s="174" t="s">
        <v>526</v>
      </c>
      <c r="H349" s="175">
        <v>18</v>
      </c>
      <c r="I349" s="176"/>
      <c r="J349" s="177">
        <f>ROUND(I349*H349,2)</f>
        <v>0</v>
      </c>
      <c r="K349" s="173" t="s">
        <v>136</v>
      </c>
      <c r="L349" s="37"/>
      <c r="M349" s="178" t="s">
        <v>5</v>
      </c>
      <c r="N349" s="179" t="s">
        <v>41</v>
      </c>
      <c r="O349" s="38"/>
      <c r="P349" s="180">
        <f>O349*H349</f>
        <v>0</v>
      </c>
      <c r="Q349" s="180">
        <v>0</v>
      </c>
      <c r="R349" s="180">
        <f>Q349*H349</f>
        <v>0</v>
      </c>
      <c r="S349" s="180">
        <v>0</v>
      </c>
      <c r="T349" s="181">
        <f>S349*H349</f>
        <v>0</v>
      </c>
      <c r="AR349" s="20" t="s">
        <v>809</v>
      </c>
      <c r="AT349" s="20" t="s">
        <v>132</v>
      </c>
      <c r="AU349" s="20" t="s">
        <v>80</v>
      </c>
      <c r="AY349" s="20" t="s">
        <v>129</v>
      </c>
      <c r="BE349" s="182">
        <f>IF(N349="základní",J349,0)</f>
        <v>0</v>
      </c>
      <c r="BF349" s="182">
        <f>IF(N349="snížená",J349,0)</f>
        <v>0</v>
      </c>
      <c r="BG349" s="182">
        <f>IF(N349="zákl. přenesená",J349,0)</f>
        <v>0</v>
      </c>
      <c r="BH349" s="182">
        <f>IF(N349="sníž. přenesená",J349,0)</f>
        <v>0</v>
      </c>
      <c r="BI349" s="182">
        <f>IF(N349="nulová",J349,0)</f>
        <v>0</v>
      </c>
      <c r="BJ349" s="20" t="s">
        <v>78</v>
      </c>
      <c r="BK349" s="182">
        <f>ROUND(I349*H349,2)</f>
        <v>0</v>
      </c>
      <c r="BL349" s="20" t="s">
        <v>809</v>
      </c>
      <c r="BM349" s="20" t="s">
        <v>834</v>
      </c>
    </row>
    <row r="350" spans="2:65" s="10" customFormat="1" ht="29.85" customHeight="1">
      <c r="B350" s="157"/>
      <c r="D350" s="158" t="s">
        <v>69</v>
      </c>
      <c r="E350" s="168" t="s">
        <v>835</v>
      </c>
      <c r="F350" s="168" t="s">
        <v>836</v>
      </c>
      <c r="I350" s="160"/>
      <c r="J350" s="169">
        <f>BK350</f>
        <v>0</v>
      </c>
      <c r="L350" s="157"/>
      <c r="M350" s="162"/>
      <c r="N350" s="163"/>
      <c r="O350" s="163"/>
      <c r="P350" s="164">
        <f>P351</f>
        <v>0</v>
      </c>
      <c r="Q350" s="163"/>
      <c r="R350" s="164">
        <f>R351</f>
        <v>0</v>
      </c>
      <c r="S350" s="163"/>
      <c r="T350" s="165">
        <f>T351</f>
        <v>0</v>
      </c>
      <c r="AR350" s="158" t="s">
        <v>152</v>
      </c>
      <c r="AT350" s="166" t="s">
        <v>69</v>
      </c>
      <c r="AU350" s="166" t="s">
        <v>78</v>
      </c>
      <c r="AY350" s="158" t="s">
        <v>129</v>
      </c>
      <c r="BK350" s="167">
        <f>BK351</f>
        <v>0</v>
      </c>
    </row>
    <row r="351" spans="2:65" s="1" customFormat="1" ht="51" customHeight="1">
      <c r="B351" s="170"/>
      <c r="C351" s="171" t="s">
        <v>837</v>
      </c>
      <c r="D351" s="171" t="s">
        <v>132</v>
      </c>
      <c r="E351" s="172" t="s">
        <v>838</v>
      </c>
      <c r="F351" s="173" t="s">
        <v>839</v>
      </c>
      <c r="G351" s="174" t="s">
        <v>808</v>
      </c>
      <c r="H351" s="175">
        <v>1</v>
      </c>
      <c r="I351" s="176"/>
      <c r="J351" s="177">
        <f>ROUND(I351*H351,2)</f>
        <v>0</v>
      </c>
      <c r="K351" s="173" t="s">
        <v>136</v>
      </c>
      <c r="L351" s="37"/>
      <c r="M351" s="178" t="s">
        <v>5</v>
      </c>
      <c r="N351" s="179" t="s">
        <v>41</v>
      </c>
      <c r="O351" s="38"/>
      <c r="P351" s="180">
        <f>O351*H351</f>
        <v>0</v>
      </c>
      <c r="Q351" s="180">
        <v>0</v>
      </c>
      <c r="R351" s="180">
        <f>Q351*H351</f>
        <v>0</v>
      </c>
      <c r="S351" s="180">
        <v>0</v>
      </c>
      <c r="T351" s="181">
        <f>S351*H351</f>
        <v>0</v>
      </c>
      <c r="AR351" s="20" t="s">
        <v>809</v>
      </c>
      <c r="AT351" s="20" t="s">
        <v>132</v>
      </c>
      <c r="AU351" s="20" t="s">
        <v>80</v>
      </c>
      <c r="AY351" s="20" t="s">
        <v>129</v>
      </c>
      <c r="BE351" s="182">
        <f>IF(N351="základní",J351,0)</f>
        <v>0</v>
      </c>
      <c r="BF351" s="182">
        <f>IF(N351="snížená",J351,0)</f>
        <v>0</v>
      </c>
      <c r="BG351" s="182">
        <f>IF(N351="zákl. přenesená",J351,0)</f>
        <v>0</v>
      </c>
      <c r="BH351" s="182">
        <f>IF(N351="sníž. přenesená",J351,0)</f>
        <v>0</v>
      </c>
      <c r="BI351" s="182">
        <f>IF(N351="nulová",J351,0)</f>
        <v>0</v>
      </c>
      <c r="BJ351" s="20" t="s">
        <v>78</v>
      </c>
      <c r="BK351" s="182">
        <f>ROUND(I351*H351,2)</f>
        <v>0</v>
      </c>
      <c r="BL351" s="20" t="s">
        <v>809</v>
      </c>
      <c r="BM351" s="20" t="s">
        <v>840</v>
      </c>
    </row>
    <row r="352" spans="2:65" s="10" customFormat="1" ht="29.85" customHeight="1">
      <c r="B352" s="157"/>
      <c r="D352" s="158" t="s">
        <v>69</v>
      </c>
      <c r="E352" s="168" t="s">
        <v>841</v>
      </c>
      <c r="F352" s="168" t="s">
        <v>842</v>
      </c>
      <c r="I352" s="160"/>
      <c r="J352" s="169">
        <f>BK352</f>
        <v>0</v>
      </c>
      <c r="L352" s="157"/>
      <c r="M352" s="162"/>
      <c r="N352" s="163"/>
      <c r="O352" s="163"/>
      <c r="P352" s="164">
        <f>SUM(P353:P355)</f>
        <v>0</v>
      </c>
      <c r="Q352" s="163"/>
      <c r="R352" s="164">
        <f>SUM(R353:R355)</f>
        <v>0</v>
      </c>
      <c r="S352" s="163"/>
      <c r="T352" s="165">
        <f>SUM(T353:T355)</f>
        <v>0</v>
      </c>
      <c r="AR352" s="158" t="s">
        <v>152</v>
      </c>
      <c r="AT352" s="166" t="s">
        <v>69</v>
      </c>
      <c r="AU352" s="166" t="s">
        <v>78</v>
      </c>
      <c r="AY352" s="158" t="s">
        <v>129</v>
      </c>
      <c r="BK352" s="167">
        <f>SUM(BK353:BK355)</f>
        <v>0</v>
      </c>
    </row>
    <row r="353" spans="2:65" s="1" customFormat="1" ht="51" customHeight="1">
      <c r="B353" s="170"/>
      <c r="C353" s="171" t="s">
        <v>843</v>
      </c>
      <c r="D353" s="171" t="s">
        <v>132</v>
      </c>
      <c r="E353" s="172" t="s">
        <v>844</v>
      </c>
      <c r="F353" s="173" t="s">
        <v>845</v>
      </c>
      <c r="G353" s="174" t="s">
        <v>808</v>
      </c>
      <c r="H353" s="175">
        <v>1</v>
      </c>
      <c r="I353" s="176"/>
      <c r="J353" s="177">
        <f>ROUND(I353*H353,2)</f>
        <v>0</v>
      </c>
      <c r="K353" s="173" t="s">
        <v>136</v>
      </c>
      <c r="L353" s="37"/>
      <c r="M353" s="178" t="s">
        <v>5</v>
      </c>
      <c r="N353" s="179" t="s">
        <v>41</v>
      </c>
      <c r="O353" s="38"/>
      <c r="P353" s="180">
        <f>O353*H353</f>
        <v>0</v>
      </c>
      <c r="Q353" s="180">
        <v>0</v>
      </c>
      <c r="R353" s="180">
        <f>Q353*H353</f>
        <v>0</v>
      </c>
      <c r="S353" s="180">
        <v>0</v>
      </c>
      <c r="T353" s="181">
        <f>S353*H353</f>
        <v>0</v>
      </c>
      <c r="AR353" s="20" t="s">
        <v>809</v>
      </c>
      <c r="AT353" s="20" t="s">
        <v>132</v>
      </c>
      <c r="AU353" s="20" t="s">
        <v>80</v>
      </c>
      <c r="AY353" s="20" t="s">
        <v>129</v>
      </c>
      <c r="BE353" s="182">
        <f>IF(N353="základní",J353,0)</f>
        <v>0</v>
      </c>
      <c r="BF353" s="182">
        <f>IF(N353="snížená",J353,0)</f>
        <v>0</v>
      </c>
      <c r="BG353" s="182">
        <f>IF(N353="zákl. přenesená",J353,0)</f>
        <v>0</v>
      </c>
      <c r="BH353" s="182">
        <f>IF(N353="sníž. přenesená",J353,0)</f>
        <v>0</v>
      </c>
      <c r="BI353" s="182">
        <f>IF(N353="nulová",J353,0)</f>
        <v>0</v>
      </c>
      <c r="BJ353" s="20" t="s">
        <v>78</v>
      </c>
      <c r="BK353" s="182">
        <f>ROUND(I353*H353,2)</f>
        <v>0</v>
      </c>
      <c r="BL353" s="20" t="s">
        <v>809</v>
      </c>
      <c r="BM353" s="20" t="s">
        <v>846</v>
      </c>
    </row>
    <row r="354" spans="2:65" s="1" customFormat="1" ht="38.25" customHeight="1">
      <c r="B354" s="170"/>
      <c r="C354" s="171" t="s">
        <v>847</v>
      </c>
      <c r="D354" s="171" t="s">
        <v>132</v>
      </c>
      <c r="E354" s="172" t="s">
        <v>848</v>
      </c>
      <c r="F354" s="173" t="s">
        <v>849</v>
      </c>
      <c r="G354" s="174" t="s">
        <v>808</v>
      </c>
      <c r="H354" s="175">
        <v>1</v>
      </c>
      <c r="I354" s="176"/>
      <c r="J354" s="177">
        <f>ROUND(I354*H354,2)</f>
        <v>0</v>
      </c>
      <c r="K354" s="173" t="s">
        <v>136</v>
      </c>
      <c r="L354" s="37"/>
      <c r="M354" s="178" t="s">
        <v>5</v>
      </c>
      <c r="N354" s="179" t="s">
        <v>41</v>
      </c>
      <c r="O354" s="38"/>
      <c r="P354" s="180">
        <f>O354*H354</f>
        <v>0</v>
      </c>
      <c r="Q354" s="180">
        <v>0</v>
      </c>
      <c r="R354" s="180">
        <f>Q354*H354</f>
        <v>0</v>
      </c>
      <c r="S354" s="180">
        <v>0</v>
      </c>
      <c r="T354" s="181">
        <f>S354*H354</f>
        <v>0</v>
      </c>
      <c r="AR354" s="20" t="s">
        <v>809</v>
      </c>
      <c r="AT354" s="20" t="s">
        <v>132</v>
      </c>
      <c r="AU354" s="20" t="s">
        <v>80</v>
      </c>
      <c r="AY354" s="20" t="s">
        <v>129</v>
      </c>
      <c r="BE354" s="182">
        <f>IF(N354="základní",J354,0)</f>
        <v>0</v>
      </c>
      <c r="BF354" s="182">
        <f>IF(N354="snížená",J354,0)</f>
        <v>0</v>
      </c>
      <c r="BG354" s="182">
        <f>IF(N354="zákl. přenesená",J354,0)</f>
        <v>0</v>
      </c>
      <c r="BH354" s="182">
        <f>IF(N354="sníž. přenesená",J354,0)</f>
        <v>0</v>
      </c>
      <c r="BI354" s="182">
        <f>IF(N354="nulová",J354,0)</f>
        <v>0</v>
      </c>
      <c r="BJ354" s="20" t="s">
        <v>78</v>
      </c>
      <c r="BK354" s="182">
        <f>ROUND(I354*H354,2)</f>
        <v>0</v>
      </c>
      <c r="BL354" s="20" t="s">
        <v>809</v>
      </c>
      <c r="BM354" s="20" t="s">
        <v>850</v>
      </c>
    </row>
    <row r="355" spans="2:65" s="1" customFormat="1" ht="38.25" customHeight="1">
      <c r="B355" s="170"/>
      <c r="C355" s="171" t="s">
        <v>851</v>
      </c>
      <c r="D355" s="171" t="s">
        <v>132</v>
      </c>
      <c r="E355" s="172" t="s">
        <v>852</v>
      </c>
      <c r="F355" s="173" t="s">
        <v>853</v>
      </c>
      <c r="G355" s="174" t="s">
        <v>808</v>
      </c>
      <c r="H355" s="175">
        <v>1</v>
      </c>
      <c r="I355" s="176"/>
      <c r="J355" s="177">
        <f>ROUND(I355*H355,2)</f>
        <v>0</v>
      </c>
      <c r="K355" s="173" t="s">
        <v>136</v>
      </c>
      <c r="L355" s="37"/>
      <c r="M355" s="178" t="s">
        <v>5</v>
      </c>
      <c r="N355" s="204" t="s">
        <v>41</v>
      </c>
      <c r="O355" s="205"/>
      <c r="P355" s="206">
        <f>O355*H355</f>
        <v>0</v>
      </c>
      <c r="Q355" s="206">
        <v>0</v>
      </c>
      <c r="R355" s="206">
        <f>Q355*H355</f>
        <v>0</v>
      </c>
      <c r="S355" s="206">
        <v>0</v>
      </c>
      <c r="T355" s="207">
        <f>S355*H355</f>
        <v>0</v>
      </c>
      <c r="AR355" s="20" t="s">
        <v>809</v>
      </c>
      <c r="AT355" s="20" t="s">
        <v>132</v>
      </c>
      <c r="AU355" s="20" t="s">
        <v>80</v>
      </c>
      <c r="AY355" s="20" t="s">
        <v>129</v>
      </c>
      <c r="BE355" s="182">
        <f>IF(N355="základní",J355,0)</f>
        <v>0</v>
      </c>
      <c r="BF355" s="182">
        <f>IF(N355="snížená",J355,0)</f>
        <v>0</v>
      </c>
      <c r="BG355" s="182">
        <f>IF(N355="zákl. přenesená",J355,0)</f>
        <v>0</v>
      </c>
      <c r="BH355" s="182">
        <f>IF(N355="sníž. přenesená",J355,0)</f>
        <v>0</v>
      </c>
      <c r="BI355" s="182">
        <f>IF(N355="nulová",J355,0)</f>
        <v>0</v>
      </c>
      <c r="BJ355" s="20" t="s">
        <v>78</v>
      </c>
      <c r="BK355" s="182">
        <f>ROUND(I355*H355,2)</f>
        <v>0</v>
      </c>
      <c r="BL355" s="20" t="s">
        <v>809</v>
      </c>
      <c r="BM355" s="20" t="s">
        <v>854</v>
      </c>
    </row>
    <row r="356" spans="2:65" s="1" customFormat="1" ht="6.9" customHeight="1">
      <c r="B356" s="52"/>
      <c r="C356" s="53"/>
      <c r="D356" s="53"/>
      <c r="E356" s="53"/>
      <c r="F356" s="53"/>
      <c r="G356" s="53"/>
      <c r="H356" s="53"/>
      <c r="I356" s="123"/>
      <c r="J356" s="53"/>
      <c r="K356" s="53"/>
      <c r="L356" s="37"/>
    </row>
  </sheetData>
  <autoFilter ref="C88:K355"/>
  <mergeCells count="10">
    <mergeCell ref="J51:J52"/>
    <mergeCell ref="E79:H79"/>
    <mergeCell ref="E81:H8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tit strana </vt:lpstr>
      <vt:lpstr>Rekapitulace stavby</vt:lpstr>
      <vt:lpstr>1101806_1 - ČEPRO Potěhy ...</vt:lpstr>
      <vt:lpstr>'1101806_1 - ČEPRO Potěhy ...'!Názvy_tisku</vt:lpstr>
      <vt:lpstr>'Rekapitulace stavby'!Názvy_tisku</vt:lpstr>
      <vt:lpstr>'1101806_1 - ČEPRO Potěhy ...'!Oblast_tisku</vt:lpstr>
      <vt:lpstr>'Rekapitulace stavby'!Oblast_tisku</vt:lpstr>
      <vt:lpstr>'tit strana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Šidlák</dc:creator>
  <cp:lastModifiedBy>Beneš Zdeněk</cp:lastModifiedBy>
  <cp:lastPrinted>2019-07-31T10:00:39Z</cp:lastPrinted>
  <dcterms:created xsi:type="dcterms:W3CDTF">2019-07-30T14:07:18Z</dcterms:created>
  <dcterms:modified xsi:type="dcterms:W3CDTF">2020-03-12T09:27:30Z</dcterms:modified>
</cp:coreProperties>
</file>