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4250" firstSheet="6" activeTab="10"/>
  </bookViews>
  <sheets>
    <sheet name="Rekapitulace stavby" sheetId="1" r:id="rId1"/>
    <sheet name="001 - SO 315-1 Čerpací st..." sheetId="2" r:id="rId2"/>
    <sheet name="002 - SO 315-2 Čerpací st..." sheetId="3" r:id="rId3"/>
    <sheet name="003 - SO 315-3 Čerpací st..." sheetId="4" r:id="rId4"/>
    <sheet name="004 - SO 316 Hydrantová s..." sheetId="5" r:id="rId5"/>
    <sheet name="005 - PS 01 Strojně-techn..." sheetId="10" r:id="rId6"/>
    <sheet name="006 - PS 02 Provozní soub..." sheetId="7" r:id="rId7"/>
    <sheet name="PS 02 - ČS1" sheetId="11" r:id="rId8"/>
    <sheet name="PS 02 - ČS2" sheetId="14" r:id="rId9"/>
    <sheet name="PS 02 - ČS3" sheetId="13" r:id="rId10"/>
    <sheet name="007 - Ostatní a vedlejší ..." sheetId="8" r:id="rId11"/>
    <sheet name="Pokyny pro vyplnění" sheetId="9" r:id="rId12"/>
  </sheets>
  <externalReferences>
    <externalReference r:id="rId13"/>
  </externalReferences>
  <definedNames>
    <definedName name="_xlnm._FilterDatabase" localSheetId="1" hidden="1">'001 - SO 315-1 Čerpací st...'!$C$83:$K$89</definedName>
    <definedName name="_xlnm._FilterDatabase" localSheetId="2" hidden="1">'002 - SO 315-2 Čerpací st...'!$C$93:$K$293</definedName>
    <definedName name="_xlnm._FilterDatabase" localSheetId="3" hidden="1">'003 - SO 315-3 Čerpací st...'!$C$84:$K$99</definedName>
    <definedName name="_xlnm._FilterDatabase" localSheetId="4" hidden="1">'004 - SO 316 Hydrantová s...'!$C$90:$K$645</definedName>
    <definedName name="_xlnm._FilterDatabase" localSheetId="6" hidden="1">'006 - PS 02 Provozní soub...'!$C$83:$K$88</definedName>
    <definedName name="_xlnm._FilterDatabase" localSheetId="10" hidden="1">'007 - Ostatní a vedlejší ...'!$C$91:$K$118</definedName>
    <definedName name="Dodavka">[1]Rekapitulace!$G$10</definedName>
    <definedName name="HZS">[1]Rekapitulace!$I$10</definedName>
    <definedName name="Mont">[1]Rekapitulace!$H$10</definedName>
    <definedName name="_xlnm.Print_Titles" localSheetId="1">'001 - SO 315-1 Čerpací st...'!$83:$83</definedName>
    <definedName name="_xlnm.Print_Titles" localSheetId="2">'002 - SO 315-2 Čerpací st...'!$93:$93</definedName>
    <definedName name="_xlnm.Print_Titles" localSheetId="3">'003 - SO 315-3 Čerpací st...'!$84:$84</definedName>
    <definedName name="_xlnm.Print_Titles" localSheetId="4">'004 - SO 316 Hydrantová s...'!$90:$90</definedName>
    <definedName name="_xlnm.Print_Titles" localSheetId="5">'005 - PS 01 Strojně-techn...'!$3:$5</definedName>
    <definedName name="_xlnm.Print_Titles" localSheetId="6">'006 - PS 02 Provozní soub...'!$83:$83</definedName>
    <definedName name="_xlnm.Print_Titles" localSheetId="10">'007 - Ostatní a vedlejší ...'!$91:$91</definedName>
    <definedName name="_xlnm.Print_Titles" localSheetId="7">'PS 02 - ČS1'!$4:$4</definedName>
    <definedName name="_xlnm.Print_Titles" localSheetId="8">'PS 02 - ČS2'!$4:$4</definedName>
    <definedName name="_xlnm.Print_Titles" localSheetId="9">'PS 02 - ČS3'!$4:$4</definedName>
    <definedName name="_xlnm.Print_Titles" localSheetId="0">'Rekapitulace stavby'!$49:$49</definedName>
    <definedName name="_xlnm.Print_Area" localSheetId="1">'001 - SO 315-1 Čerpací st...'!$C$4:$J$38,'001 - SO 315-1 Čerpací st...'!$C$44:$J$63,'001 - SO 315-1 Čerpací st...'!$C$69:$K$89</definedName>
    <definedName name="_xlnm.Print_Area" localSheetId="2">'002 - SO 315-2 Čerpací st...'!$C$4:$J$38,'002 - SO 315-2 Čerpací st...'!$C$44:$J$73,'002 - SO 315-2 Čerpací st...'!$C$79:$K$293</definedName>
    <definedName name="_xlnm.Print_Area" localSheetId="3">'003 - SO 315-3 Čerpací st...'!$C$4:$J$38,'003 - SO 315-3 Čerpací st...'!$C$44:$J$64,'003 - SO 315-3 Čerpací st...'!$C$70:$K$99</definedName>
    <definedName name="_xlnm.Print_Area" localSheetId="4">'004 - SO 316 Hydrantová s...'!$C$4:$J$38,'004 - SO 316 Hydrantová s...'!$C$44:$J$70,'004 - SO 316 Hydrantová s...'!$C$76:$K$645</definedName>
    <definedName name="_xlnm.Print_Area" localSheetId="5">'005 - PS 01 Strojně-techn...'!$A$1:$F$165</definedName>
    <definedName name="_xlnm.Print_Area" localSheetId="6">'006 - PS 02 Provozní soub...'!$C$4:$J$38,'006 - PS 02 Provozní soub...'!$C$44:$J$63,'006 - PS 02 Provozní soub...'!$C$69:$K$88</definedName>
    <definedName name="_xlnm.Print_Area" localSheetId="10">'007 - Ostatní a vedlejší ...'!$C$4:$J$38,'007 - Ostatní a vedlejší ...'!$C$44:$J$71,'007 - Ostatní a vedlejší ...'!$C$77:$K$118</definedName>
    <definedName name="_xlnm.Print_Area" localSheetId="11">'Pokyny pro vyplnění'!$B$2:$K$69,'Pokyny pro vyplnění'!$B$72:$K$116,'Pokyny pro vyplnění'!$B$119:$K$188,'Pokyny pro vyplnění'!$B$196:$K$216</definedName>
    <definedName name="_xlnm.Print_Area" localSheetId="7">'PS 02 - ČS1'!$A$1:$G$97</definedName>
    <definedName name="_xlnm.Print_Area" localSheetId="0">'Rekapitulace stavby'!$D$4:$AO$33,'Rekapitulace stavby'!$C$39:$AQ$60</definedName>
    <definedName name="PocetMJ" localSheetId="8">#REF!</definedName>
    <definedName name="PocetMJ">#REF!</definedName>
    <definedName name="PSV">[1]Rekapitulace!$F$10</definedName>
    <definedName name="SazbaDPH2" localSheetId="8">#REF!</definedName>
    <definedName name="SazbaDPH2">#REF!</definedName>
    <definedName name="VRN">[1]Rekapitulace!$H$23</definedName>
  </definedNames>
  <calcPr calcId="162913"/>
</workbook>
</file>

<file path=xl/calcChain.xml><?xml version="1.0" encoding="utf-8"?>
<calcChain xmlns="http://schemas.openxmlformats.org/spreadsheetml/2006/main">
  <c r="G106" i="14" l="1"/>
  <c r="G105" i="14"/>
  <c r="G104" i="14"/>
  <c r="G103" i="14"/>
  <c r="G102" i="14"/>
  <c r="G101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4" i="14"/>
  <c r="G73" i="14"/>
  <c r="G70" i="14"/>
  <c r="G67" i="14"/>
  <c r="G66" i="14"/>
  <c r="G65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7" i="14"/>
  <c r="G13" i="14"/>
  <c r="G10" i="14"/>
  <c r="G9" i="14"/>
  <c r="G8" i="14"/>
  <c r="G108" i="14" s="1"/>
  <c r="I87" i="7" s="1"/>
  <c r="G76" i="13" l="1"/>
  <c r="G75" i="13"/>
  <c r="G74" i="13"/>
  <c r="G73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5" i="13"/>
  <c r="G54" i="13"/>
  <c r="G52" i="13"/>
  <c r="G51" i="13"/>
  <c r="G50" i="13"/>
  <c r="G47" i="13"/>
  <c r="G46" i="13"/>
  <c r="G45" i="13"/>
  <c r="G44" i="13"/>
  <c r="G43" i="13"/>
  <c r="G42" i="13"/>
  <c r="G41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6" i="13"/>
  <c r="G12" i="13"/>
  <c r="G8" i="13"/>
  <c r="G7" i="13"/>
  <c r="G78" i="13" s="1"/>
  <c r="G95" i="11"/>
  <c r="G94" i="11"/>
  <c r="G93" i="11"/>
  <c r="G92" i="11"/>
  <c r="G91" i="11"/>
  <c r="G90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7" i="11"/>
  <c r="G66" i="11"/>
  <c r="G65" i="11"/>
  <c r="G64" i="11"/>
  <c r="G61" i="11"/>
  <c r="G58" i="11"/>
  <c r="G57" i="11"/>
  <c r="G56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7" i="11"/>
  <c r="G13" i="11"/>
  <c r="G10" i="11"/>
  <c r="G9" i="11"/>
  <c r="G8" i="11"/>
  <c r="AK27" i="1"/>
  <c r="F162" i="10"/>
  <c r="F160" i="10"/>
  <c r="F158" i="10"/>
  <c r="F156" i="10"/>
  <c r="F151" i="10"/>
  <c r="F147" i="10"/>
  <c r="F143" i="10"/>
  <c r="F141" i="10"/>
  <c r="F139" i="10"/>
  <c r="F137" i="10"/>
  <c r="F135" i="10"/>
  <c r="F133" i="10"/>
  <c r="F131" i="10"/>
  <c r="F129" i="10"/>
  <c r="F127" i="10"/>
  <c r="F125" i="10"/>
  <c r="F123" i="10"/>
  <c r="F121" i="10"/>
  <c r="F119" i="10"/>
  <c r="F115" i="10"/>
  <c r="F113" i="10"/>
  <c r="F111" i="10"/>
  <c r="F109" i="10"/>
  <c r="F107" i="10"/>
  <c r="F105" i="10"/>
  <c r="F103" i="10"/>
  <c r="F101" i="10"/>
  <c r="F99" i="10"/>
  <c r="F97" i="10"/>
  <c r="F95" i="10"/>
  <c r="F93" i="10"/>
  <c r="F91" i="10"/>
  <c r="F89" i="10"/>
  <c r="F87" i="10"/>
  <c r="F85" i="10"/>
  <c r="F83" i="10"/>
  <c r="F81" i="10"/>
  <c r="F79" i="10"/>
  <c r="F77" i="10"/>
  <c r="F75" i="10"/>
  <c r="F73" i="10"/>
  <c r="F71" i="10"/>
  <c r="F69" i="10"/>
  <c r="F67" i="10"/>
  <c r="F65" i="10"/>
  <c r="F63" i="10"/>
  <c r="F61" i="10"/>
  <c r="F59" i="10"/>
  <c r="F57" i="10"/>
  <c r="F55" i="10"/>
  <c r="F53" i="10"/>
  <c r="F51" i="10"/>
  <c r="F49" i="10"/>
  <c r="F47" i="10"/>
  <c r="F45" i="10"/>
  <c r="F43" i="10"/>
  <c r="F41" i="10"/>
  <c r="F39" i="10"/>
  <c r="F37" i="10"/>
  <c r="F35" i="10"/>
  <c r="F33" i="10"/>
  <c r="F31" i="10"/>
  <c r="F27" i="10"/>
  <c r="F24" i="10"/>
  <c r="F21" i="10"/>
  <c r="F18" i="10"/>
  <c r="F16" i="10"/>
  <c r="F15" i="10"/>
  <c r="F12" i="10"/>
  <c r="F9" i="10"/>
  <c r="F7" i="10"/>
  <c r="F6" i="10"/>
  <c r="AY59" i="1"/>
  <c r="AX59" i="1"/>
  <c r="BI117" i="8"/>
  <c r="BH117" i="8"/>
  <c r="BG117" i="8"/>
  <c r="BF117" i="8"/>
  <c r="T117" i="8"/>
  <c r="T116" i="8"/>
  <c r="R117" i="8"/>
  <c r="R116" i="8"/>
  <c r="P117" i="8"/>
  <c r="P116" i="8"/>
  <c r="BK117" i="8"/>
  <c r="BK116" i="8"/>
  <c r="J116" i="8" s="1"/>
  <c r="J117" i="8"/>
  <c r="BE117" i="8" s="1"/>
  <c r="J70" i="8"/>
  <c r="BI114" i="8"/>
  <c r="BH114" i="8"/>
  <c r="BG114" i="8"/>
  <c r="BF114" i="8"/>
  <c r="T114" i="8"/>
  <c r="T113" i="8"/>
  <c r="R114" i="8"/>
  <c r="R113" i="8"/>
  <c r="P114" i="8"/>
  <c r="P113" i="8"/>
  <c r="BK114" i="8"/>
  <c r="BK113" i="8"/>
  <c r="J113" i="8" s="1"/>
  <c r="J114" i="8"/>
  <c r="BE114" i="8" s="1"/>
  <c r="J69" i="8"/>
  <c r="BI111" i="8"/>
  <c r="BH111" i="8"/>
  <c r="BG111" i="8"/>
  <c r="BF111" i="8"/>
  <c r="T111" i="8"/>
  <c r="T110" i="8"/>
  <c r="R111" i="8"/>
  <c r="R110" i="8"/>
  <c r="P111" i="8"/>
  <c r="P110" i="8"/>
  <c r="BK111" i="8"/>
  <c r="BK110" i="8"/>
  <c r="J110" i="8" s="1"/>
  <c r="J111" i="8"/>
  <c r="BE111" i="8" s="1"/>
  <c r="J68" i="8"/>
  <c r="BI108" i="8"/>
  <c r="BH108" i="8"/>
  <c r="BG108" i="8"/>
  <c r="BF108" i="8"/>
  <c r="T108" i="8"/>
  <c r="T107" i="8"/>
  <c r="T106" i="8" s="1"/>
  <c r="R108" i="8"/>
  <c r="R107" i="8" s="1"/>
  <c r="R106" i="8"/>
  <c r="P108" i="8"/>
  <c r="P107" i="8"/>
  <c r="P106" i="8" s="1"/>
  <c r="BK108" i="8"/>
  <c r="BK107" i="8" s="1"/>
  <c r="J107" i="8"/>
  <c r="J67" i="8" s="1"/>
  <c r="J108" i="8"/>
  <c r="BE108" i="8"/>
  <c r="BI104" i="8"/>
  <c r="BH104" i="8"/>
  <c r="BG104" i="8"/>
  <c r="BF104" i="8"/>
  <c r="T104" i="8"/>
  <c r="T103" i="8"/>
  <c r="R104" i="8"/>
  <c r="R103" i="8"/>
  <c r="P104" i="8"/>
  <c r="P103" i="8"/>
  <c r="BK104" i="8"/>
  <c r="BK103" i="8"/>
  <c r="J103" i="8" s="1"/>
  <c r="J104" i="8"/>
  <c r="BE104" i="8" s="1"/>
  <c r="J65" i="8"/>
  <c r="BI101" i="8"/>
  <c r="BH101" i="8"/>
  <c r="BG101" i="8"/>
  <c r="BF101" i="8"/>
  <c r="T101" i="8"/>
  <c r="R101" i="8"/>
  <c r="P101" i="8"/>
  <c r="BK101" i="8"/>
  <c r="J101" i="8"/>
  <c r="BE101" i="8"/>
  <c r="BI99" i="8"/>
  <c r="BH99" i="8"/>
  <c r="BG99" i="8"/>
  <c r="BF99" i="8"/>
  <c r="T99" i="8"/>
  <c r="T98" i="8"/>
  <c r="R99" i="8"/>
  <c r="R98" i="8"/>
  <c r="P99" i="8"/>
  <c r="P98" i="8"/>
  <c r="BK99" i="8"/>
  <c r="BK98" i="8"/>
  <c r="J98" i="8" s="1"/>
  <c r="J99" i="8"/>
  <c r="BE99" i="8" s="1"/>
  <c r="J64" i="8"/>
  <c r="BI96" i="8"/>
  <c r="F36" i="8"/>
  <c r="BD59" i="1" s="1"/>
  <c r="BH96" i="8"/>
  <c r="BG96" i="8"/>
  <c r="F34" i="8"/>
  <c r="BB59" i="1" s="1"/>
  <c r="BF96" i="8"/>
  <c r="T96" i="8"/>
  <c r="T95" i="8"/>
  <c r="R96" i="8"/>
  <c r="R95" i="8" s="1"/>
  <c r="R94" i="8"/>
  <c r="R93" i="8" s="1"/>
  <c r="R92" i="8" s="1"/>
  <c r="P96" i="8"/>
  <c r="P95" i="8"/>
  <c r="BK96" i="8"/>
  <c r="BK95" i="8"/>
  <c r="J95" i="8" s="1"/>
  <c r="J63" i="8" s="1"/>
  <c r="BK94" i="8"/>
  <c r="J94" i="8" s="1"/>
  <c r="J62" i="8" s="1"/>
  <c r="J96" i="8"/>
  <c r="BE96" i="8"/>
  <c r="J88" i="8"/>
  <c r="F88" i="8"/>
  <c r="F86" i="8"/>
  <c r="E84" i="8"/>
  <c r="J55" i="8"/>
  <c r="F55" i="8"/>
  <c r="F53" i="8"/>
  <c r="E51" i="8"/>
  <c r="J20" i="8"/>
  <c r="E20" i="8"/>
  <c r="F89" i="8" s="1"/>
  <c r="J19" i="8"/>
  <c r="J14" i="8"/>
  <c r="J86" i="8" s="1"/>
  <c r="J53" i="8"/>
  <c r="E7" i="8"/>
  <c r="E80" i="8"/>
  <c r="E47" i="8"/>
  <c r="AY58" i="1"/>
  <c r="AX58" i="1"/>
  <c r="BI87" i="7"/>
  <c r="F36" i="7" s="1"/>
  <c r="BD58" i="1" s="1"/>
  <c r="BH87" i="7"/>
  <c r="F35" i="7" s="1"/>
  <c r="BC58" i="1" s="1"/>
  <c r="BG87" i="7"/>
  <c r="F34" i="7" s="1"/>
  <c r="BB58" i="1" s="1"/>
  <c r="BF87" i="7"/>
  <c r="J33" i="7" s="1"/>
  <c r="AW58" i="1" s="1"/>
  <c r="T87" i="7"/>
  <c r="T86" i="7" s="1"/>
  <c r="T85" i="7"/>
  <c r="T84" i="7" s="1"/>
  <c r="R87" i="7"/>
  <c r="R86" i="7" s="1"/>
  <c r="R85" i="7"/>
  <c r="R84" i="7" s="1"/>
  <c r="P87" i="7"/>
  <c r="P86" i="7" s="1"/>
  <c r="P85" i="7"/>
  <c r="P84" i="7" s="1"/>
  <c r="AU58" i="1" s="1"/>
  <c r="J80" i="7"/>
  <c r="F80" i="7"/>
  <c r="F78" i="7"/>
  <c r="E76" i="7"/>
  <c r="J55" i="7"/>
  <c r="F55" i="7"/>
  <c r="F53" i="7"/>
  <c r="E51" i="7"/>
  <c r="J20" i="7"/>
  <c r="E20" i="7"/>
  <c r="F81" i="7"/>
  <c r="F56" i="7"/>
  <c r="J19" i="7"/>
  <c r="J14" i="7"/>
  <c r="J78" i="7"/>
  <c r="J53" i="7"/>
  <c r="E7" i="7"/>
  <c r="E72" i="7" s="1"/>
  <c r="E47" i="7"/>
  <c r="AY57" i="1"/>
  <c r="AX57" i="1"/>
  <c r="BD57" i="1"/>
  <c r="BC57" i="1"/>
  <c r="BB57" i="1"/>
  <c r="AU57" i="1"/>
  <c r="AV57" i="1"/>
  <c r="AZ57" i="1"/>
  <c r="AY56" i="1"/>
  <c r="AX56" i="1"/>
  <c r="BI641" i="5"/>
  <c r="BH641" i="5"/>
  <c r="BG641" i="5"/>
  <c r="BF641" i="5"/>
  <c r="T641" i="5"/>
  <c r="T640" i="5" s="1"/>
  <c r="T639" i="5" s="1"/>
  <c r="R641" i="5"/>
  <c r="R640" i="5"/>
  <c r="R639" i="5" s="1"/>
  <c r="P641" i="5"/>
  <c r="P640" i="5" s="1"/>
  <c r="P639" i="5" s="1"/>
  <c r="BK641" i="5"/>
  <c r="BK640" i="5"/>
  <c r="J640" i="5" s="1"/>
  <c r="BK639" i="5"/>
  <c r="J639" i="5" s="1"/>
  <c r="J68" i="5" s="1"/>
  <c r="J641" i="5"/>
  <c r="BE641" i="5" s="1"/>
  <c r="J69" i="5"/>
  <c r="BI637" i="5"/>
  <c r="BH637" i="5"/>
  <c r="BG637" i="5"/>
  <c r="BF637" i="5"/>
  <c r="T637" i="5"/>
  <c r="T636" i="5"/>
  <c r="R637" i="5"/>
  <c r="R636" i="5"/>
  <c r="P637" i="5"/>
  <c r="P636" i="5"/>
  <c r="BK637" i="5"/>
  <c r="BK636" i="5"/>
  <c r="J636" i="5" s="1"/>
  <c r="J67" i="5" s="1"/>
  <c r="J637" i="5"/>
  <c r="BE637" i="5" s="1"/>
  <c r="BI632" i="5"/>
  <c r="BH632" i="5"/>
  <c r="BG632" i="5"/>
  <c r="BF632" i="5"/>
  <c r="T632" i="5"/>
  <c r="R632" i="5"/>
  <c r="P632" i="5"/>
  <c r="BK632" i="5"/>
  <c r="J632" i="5"/>
  <c r="BE632" i="5"/>
  <c r="BI628" i="5"/>
  <c r="BH628" i="5"/>
  <c r="BG628" i="5"/>
  <c r="BF628" i="5"/>
  <c r="T628" i="5"/>
  <c r="R628" i="5"/>
  <c r="P628" i="5"/>
  <c r="BK628" i="5"/>
  <c r="J628" i="5"/>
  <c r="BE628" i="5"/>
  <c r="BI624" i="5"/>
  <c r="BH624" i="5"/>
  <c r="BG624" i="5"/>
  <c r="BF624" i="5"/>
  <c r="T624" i="5"/>
  <c r="R624" i="5"/>
  <c r="P624" i="5"/>
  <c r="BK624" i="5"/>
  <c r="J624" i="5"/>
  <c r="BE624" i="5"/>
  <c r="BI620" i="5"/>
  <c r="BH620" i="5"/>
  <c r="BG620" i="5"/>
  <c r="BF620" i="5"/>
  <c r="T620" i="5"/>
  <c r="R620" i="5"/>
  <c r="P620" i="5"/>
  <c r="BK620" i="5"/>
  <c r="J620" i="5"/>
  <c r="BE620" i="5"/>
  <c r="BI617" i="5"/>
  <c r="BH617" i="5"/>
  <c r="BG617" i="5"/>
  <c r="BF617" i="5"/>
  <c r="T617" i="5"/>
  <c r="R617" i="5"/>
  <c r="P617" i="5"/>
  <c r="BK617" i="5"/>
  <c r="J617" i="5"/>
  <c r="BE617" i="5"/>
  <c r="BI612" i="5"/>
  <c r="BH612" i="5"/>
  <c r="BG612" i="5"/>
  <c r="BF612" i="5"/>
  <c r="T612" i="5"/>
  <c r="T611" i="5"/>
  <c r="R612" i="5"/>
  <c r="R611" i="5"/>
  <c r="P612" i="5"/>
  <c r="P611" i="5"/>
  <c r="BK612" i="5"/>
  <c r="BK611" i="5"/>
  <c r="J611" i="5" s="1"/>
  <c r="J66" i="5" s="1"/>
  <c r="J612" i="5"/>
  <c r="BE612" i="5" s="1"/>
  <c r="BI607" i="5"/>
  <c r="BH607" i="5"/>
  <c r="BG607" i="5"/>
  <c r="BF607" i="5"/>
  <c r="T607" i="5"/>
  <c r="R607" i="5"/>
  <c r="P607" i="5"/>
  <c r="BK607" i="5"/>
  <c r="J607" i="5"/>
  <c r="BE607" i="5"/>
  <c r="BI603" i="5"/>
  <c r="BH603" i="5"/>
  <c r="BG603" i="5"/>
  <c r="BF603" i="5"/>
  <c r="T603" i="5"/>
  <c r="R603" i="5"/>
  <c r="P603" i="5"/>
  <c r="BK603" i="5"/>
  <c r="J603" i="5"/>
  <c r="BE603" i="5"/>
  <c r="BI599" i="5"/>
  <c r="BH599" i="5"/>
  <c r="BG599" i="5"/>
  <c r="BF599" i="5"/>
  <c r="T599" i="5"/>
  <c r="R599" i="5"/>
  <c r="P599" i="5"/>
  <c r="BK599" i="5"/>
  <c r="J599" i="5"/>
  <c r="BE599" i="5"/>
  <c r="BI595" i="5"/>
  <c r="BH595" i="5"/>
  <c r="BG595" i="5"/>
  <c r="BF595" i="5"/>
  <c r="T595" i="5"/>
  <c r="R595" i="5"/>
  <c r="P595" i="5"/>
  <c r="BK595" i="5"/>
  <c r="J595" i="5"/>
  <c r="BE595" i="5"/>
  <c r="BI591" i="5"/>
  <c r="BH591" i="5"/>
  <c r="BG591" i="5"/>
  <c r="BF591" i="5"/>
  <c r="T591" i="5"/>
  <c r="R591" i="5"/>
  <c r="P591" i="5"/>
  <c r="BK591" i="5"/>
  <c r="J591" i="5"/>
  <c r="BE591" i="5"/>
  <c r="BI589" i="5"/>
  <c r="BH589" i="5"/>
  <c r="BG589" i="5"/>
  <c r="BF589" i="5"/>
  <c r="T589" i="5"/>
  <c r="R589" i="5"/>
  <c r="P589" i="5"/>
  <c r="BK589" i="5"/>
  <c r="J589" i="5"/>
  <c r="BE589" i="5"/>
  <c r="BI587" i="5"/>
  <c r="BH587" i="5"/>
  <c r="BG587" i="5"/>
  <c r="BF587" i="5"/>
  <c r="T587" i="5"/>
  <c r="R587" i="5"/>
  <c r="P587" i="5"/>
  <c r="BK587" i="5"/>
  <c r="J587" i="5"/>
  <c r="BE587" i="5"/>
  <c r="BI584" i="5"/>
  <c r="BH584" i="5"/>
  <c r="BG584" i="5"/>
  <c r="BF584" i="5"/>
  <c r="T584" i="5"/>
  <c r="R584" i="5"/>
  <c r="P584" i="5"/>
  <c r="BK584" i="5"/>
  <c r="J584" i="5"/>
  <c r="BE584" i="5"/>
  <c r="BI582" i="5"/>
  <c r="BH582" i="5"/>
  <c r="BG582" i="5"/>
  <c r="BF582" i="5"/>
  <c r="T582" i="5"/>
  <c r="R582" i="5"/>
  <c r="P582" i="5"/>
  <c r="BK582" i="5"/>
  <c r="J582" i="5"/>
  <c r="BE582" i="5"/>
  <c r="BI580" i="5"/>
  <c r="BH580" i="5"/>
  <c r="BG580" i="5"/>
  <c r="BF580" i="5"/>
  <c r="T580" i="5"/>
  <c r="R580" i="5"/>
  <c r="P580" i="5"/>
  <c r="BK580" i="5"/>
  <c r="J580" i="5"/>
  <c r="BE580" i="5"/>
  <c r="BI576" i="5"/>
  <c r="BH576" i="5"/>
  <c r="BG576" i="5"/>
  <c r="BF576" i="5"/>
  <c r="T576" i="5"/>
  <c r="R576" i="5"/>
  <c r="P576" i="5"/>
  <c r="BK576" i="5"/>
  <c r="J576" i="5"/>
  <c r="BE576" i="5"/>
  <c r="BI572" i="5"/>
  <c r="BH572" i="5"/>
  <c r="BG572" i="5"/>
  <c r="BF572" i="5"/>
  <c r="T572" i="5"/>
  <c r="R572" i="5"/>
  <c r="P572" i="5"/>
  <c r="BK572" i="5"/>
  <c r="J572" i="5"/>
  <c r="BE572" i="5"/>
  <c r="BI568" i="5"/>
  <c r="BH568" i="5"/>
  <c r="BG568" i="5"/>
  <c r="BF568" i="5"/>
  <c r="T568" i="5"/>
  <c r="R568" i="5"/>
  <c r="P568" i="5"/>
  <c r="BK568" i="5"/>
  <c r="J568" i="5"/>
  <c r="BE568" i="5"/>
  <c r="BI564" i="5"/>
  <c r="BH564" i="5"/>
  <c r="BG564" i="5"/>
  <c r="BF564" i="5"/>
  <c r="T564" i="5"/>
  <c r="R564" i="5"/>
  <c r="P564" i="5"/>
  <c r="BK564" i="5"/>
  <c r="J564" i="5"/>
  <c r="BE564" i="5"/>
  <c r="BI560" i="5"/>
  <c r="BH560" i="5"/>
  <c r="BG560" i="5"/>
  <c r="BF560" i="5"/>
  <c r="T560" i="5"/>
  <c r="R560" i="5"/>
  <c r="P560" i="5"/>
  <c r="BK560" i="5"/>
  <c r="J560" i="5"/>
  <c r="BE560" i="5"/>
  <c r="BI556" i="5"/>
  <c r="BH556" i="5"/>
  <c r="BG556" i="5"/>
  <c r="BF556" i="5"/>
  <c r="T556" i="5"/>
  <c r="R556" i="5"/>
  <c r="P556" i="5"/>
  <c r="BK556" i="5"/>
  <c r="J556" i="5"/>
  <c r="BE556" i="5"/>
  <c r="BI552" i="5"/>
  <c r="BH552" i="5"/>
  <c r="BG552" i="5"/>
  <c r="BF552" i="5"/>
  <c r="T552" i="5"/>
  <c r="R552" i="5"/>
  <c r="P552" i="5"/>
  <c r="BK552" i="5"/>
  <c r="J552" i="5"/>
  <c r="BE552" i="5"/>
  <c r="BI548" i="5"/>
  <c r="BH548" i="5"/>
  <c r="BG548" i="5"/>
  <c r="BF548" i="5"/>
  <c r="T548" i="5"/>
  <c r="R548" i="5"/>
  <c r="P548" i="5"/>
  <c r="BK548" i="5"/>
  <c r="J548" i="5"/>
  <c r="BE548" i="5"/>
  <c r="BI546" i="5"/>
  <c r="BH546" i="5"/>
  <c r="BG546" i="5"/>
  <c r="BF546" i="5"/>
  <c r="T546" i="5"/>
  <c r="R546" i="5"/>
  <c r="P546" i="5"/>
  <c r="BK546" i="5"/>
  <c r="J546" i="5"/>
  <c r="BE546" i="5"/>
  <c r="BI541" i="5"/>
  <c r="BH541" i="5"/>
  <c r="BG541" i="5"/>
  <c r="BF541" i="5"/>
  <c r="T541" i="5"/>
  <c r="R541" i="5"/>
  <c r="P541" i="5"/>
  <c r="BK541" i="5"/>
  <c r="J541" i="5"/>
  <c r="BE541" i="5"/>
  <c r="BI538" i="5"/>
  <c r="BH538" i="5"/>
  <c r="BG538" i="5"/>
  <c r="BF538" i="5"/>
  <c r="T538" i="5"/>
  <c r="R538" i="5"/>
  <c r="P538" i="5"/>
  <c r="BK538" i="5"/>
  <c r="J538" i="5"/>
  <c r="BE538" i="5"/>
  <c r="BI536" i="5"/>
  <c r="BH536" i="5"/>
  <c r="BG536" i="5"/>
  <c r="BF536" i="5"/>
  <c r="T536" i="5"/>
  <c r="R536" i="5"/>
  <c r="P536" i="5"/>
  <c r="BK536" i="5"/>
  <c r="J536" i="5"/>
  <c r="BE536" i="5"/>
  <c r="BI534" i="5"/>
  <c r="BH534" i="5"/>
  <c r="BG534" i="5"/>
  <c r="BF534" i="5"/>
  <c r="T534" i="5"/>
  <c r="R534" i="5"/>
  <c r="P534" i="5"/>
  <c r="BK534" i="5"/>
  <c r="J534" i="5"/>
  <c r="BE534" i="5"/>
  <c r="BI531" i="5"/>
  <c r="BH531" i="5"/>
  <c r="BG531" i="5"/>
  <c r="BF531" i="5"/>
  <c r="T531" i="5"/>
  <c r="R531" i="5"/>
  <c r="P531" i="5"/>
  <c r="BK531" i="5"/>
  <c r="J531" i="5"/>
  <c r="BE531" i="5"/>
  <c r="BI527" i="5"/>
  <c r="BH527" i="5"/>
  <c r="BG527" i="5"/>
  <c r="BF527" i="5"/>
  <c r="T527" i="5"/>
  <c r="R527" i="5"/>
  <c r="P527" i="5"/>
  <c r="BK527" i="5"/>
  <c r="J527" i="5"/>
  <c r="BE527" i="5"/>
  <c r="BI525" i="5"/>
  <c r="BH525" i="5"/>
  <c r="BG525" i="5"/>
  <c r="BF525" i="5"/>
  <c r="T525" i="5"/>
  <c r="R525" i="5"/>
  <c r="P525" i="5"/>
  <c r="BK525" i="5"/>
  <c r="J525" i="5"/>
  <c r="BE525" i="5"/>
  <c r="BI523" i="5"/>
  <c r="BH523" i="5"/>
  <c r="BG523" i="5"/>
  <c r="BF523" i="5"/>
  <c r="T523" i="5"/>
  <c r="R523" i="5"/>
  <c r="P523" i="5"/>
  <c r="BK523" i="5"/>
  <c r="J523" i="5"/>
  <c r="BE523" i="5"/>
  <c r="BI519" i="5"/>
  <c r="BH519" i="5"/>
  <c r="BG519" i="5"/>
  <c r="BF519" i="5"/>
  <c r="T519" i="5"/>
  <c r="R519" i="5"/>
  <c r="P519" i="5"/>
  <c r="BK519" i="5"/>
  <c r="J519" i="5"/>
  <c r="BE519" i="5"/>
  <c r="BI517" i="5"/>
  <c r="BH517" i="5"/>
  <c r="BG517" i="5"/>
  <c r="BF517" i="5"/>
  <c r="T517" i="5"/>
  <c r="R517" i="5"/>
  <c r="P517" i="5"/>
  <c r="BK517" i="5"/>
  <c r="J517" i="5"/>
  <c r="BE517" i="5"/>
  <c r="BI513" i="5"/>
  <c r="BH513" i="5"/>
  <c r="BG513" i="5"/>
  <c r="BF513" i="5"/>
  <c r="T513" i="5"/>
  <c r="R513" i="5"/>
  <c r="P513" i="5"/>
  <c r="BK513" i="5"/>
  <c r="J513" i="5"/>
  <c r="BE513" i="5"/>
  <c r="BI511" i="5"/>
  <c r="BH511" i="5"/>
  <c r="BG511" i="5"/>
  <c r="BF511" i="5"/>
  <c r="T511" i="5"/>
  <c r="R511" i="5"/>
  <c r="P511" i="5"/>
  <c r="BK511" i="5"/>
  <c r="J511" i="5"/>
  <c r="BE511" i="5"/>
  <c r="BI509" i="5"/>
  <c r="BH509" i="5"/>
  <c r="BG509" i="5"/>
  <c r="BF509" i="5"/>
  <c r="T509" i="5"/>
  <c r="R509" i="5"/>
  <c r="P509" i="5"/>
  <c r="BK509" i="5"/>
  <c r="J509" i="5"/>
  <c r="BE509" i="5"/>
  <c r="BI505" i="5"/>
  <c r="BH505" i="5"/>
  <c r="BG505" i="5"/>
  <c r="BF505" i="5"/>
  <c r="T505" i="5"/>
  <c r="R505" i="5"/>
  <c r="P505" i="5"/>
  <c r="BK505" i="5"/>
  <c r="J505" i="5"/>
  <c r="BE505" i="5"/>
  <c r="BI503" i="5"/>
  <c r="BH503" i="5"/>
  <c r="BG503" i="5"/>
  <c r="BF503" i="5"/>
  <c r="T503" i="5"/>
  <c r="R503" i="5"/>
  <c r="P503" i="5"/>
  <c r="BK503" i="5"/>
  <c r="J503" i="5"/>
  <c r="BE503" i="5"/>
  <c r="BI499" i="5"/>
  <c r="BH499" i="5"/>
  <c r="BG499" i="5"/>
  <c r="BF499" i="5"/>
  <c r="T499" i="5"/>
  <c r="R499" i="5"/>
  <c r="P499" i="5"/>
  <c r="BK499" i="5"/>
  <c r="J499" i="5"/>
  <c r="BE499" i="5"/>
  <c r="BI497" i="5"/>
  <c r="BH497" i="5"/>
  <c r="BG497" i="5"/>
  <c r="BF497" i="5"/>
  <c r="T497" i="5"/>
  <c r="R497" i="5"/>
  <c r="P497" i="5"/>
  <c r="BK497" i="5"/>
  <c r="J497" i="5"/>
  <c r="BE497" i="5"/>
  <c r="BI495" i="5"/>
  <c r="BH495" i="5"/>
  <c r="BG495" i="5"/>
  <c r="BF495" i="5"/>
  <c r="T495" i="5"/>
  <c r="R495" i="5"/>
  <c r="P495" i="5"/>
  <c r="BK495" i="5"/>
  <c r="J495" i="5"/>
  <c r="BE495" i="5"/>
  <c r="BI491" i="5"/>
  <c r="BH491" i="5"/>
  <c r="BG491" i="5"/>
  <c r="BF491" i="5"/>
  <c r="T491" i="5"/>
  <c r="R491" i="5"/>
  <c r="P491" i="5"/>
  <c r="BK491" i="5"/>
  <c r="J491" i="5"/>
  <c r="BE491" i="5"/>
  <c r="BI489" i="5"/>
  <c r="BH489" i="5"/>
  <c r="BG489" i="5"/>
  <c r="BF489" i="5"/>
  <c r="T489" i="5"/>
  <c r="R489" i="5"/>
  <c r="P489" i="5"/>
  <c r="BK489" i="5"/>
  <c r="J489" i="5"/>
  <c r="BE489" i="5"/>
  <c r="BI487" i="5"/>
  <c r="BH487" i="5"/>
  <c r="BG487" i="5"/>
  <c r="BF487" i="5"/>
  <c r="T487" i="5"/>
  <c r="R487" i="5"/>
  <c r="P487" i="5"/>
  <c r="BK487" i="5"/>
  <c r="J487" i="5"/>
  <c r="BE487" i="5"/>
  <c r="BI483" i="5"/>
  <c r="BH483" i="5"/>
  <c r="BG483" i="5"/>
  <c r="BF483" i="5"/>
  <c r="T483" i="5"/>
  <c r="R483" i="5"/>
  <c r="P483" i="5"/>
  <c r="BK483" i="5"/>
  <c r="J483" i="5"/>
  <c r="BE483" i="5"/>
  <c r="BI481" i="5"/>
  <c r="BH481" i="5"/>
  <c r="BG481" i="5"/>
  <c r="BF481" i="5"/>
  <c r="T481" i="5"/>
  <c r="R481" i="5"/>
  <c r="P481" i="5"/>
  <c r="BK481" i="5"/>
  <c r="J481" i="5"/>
  <c r="BE481" i="5"/>
  <c r="BI477" i="5"/>
  <c r="BH477" i="5"/>
  <c r="BG477" i="5"/>
  <c r="BF477" i="5"/>
  <c r="T477" i="5"/>
  <c r="R477" i="5"/>
  <c r="P477" i="5"/>
  <c r="BK477" i="5"/>
  <c r="J477" i="5"/>
  <c r="BE477" i="5"/>
  <c r="BI475" i="5"/>
  <c r="BH475" i="5"/>
  <c r="BG475" i="5"/>
  <c r="BF475" i="5"/>
  <c r="T475" i="5"/>
  <c r="R475" i="5"/>
  <c r="P475" i="5"/>
  <c r="BK475" i="5"/>
  <c r="J475" i="5"/>
  <c r="BE475" i="5"/>
  <c r="BI471" i="5"/>
  <c r="BH471" i="5"/>
  <c r="BG471" i="5"/>
  <c r="BF471" i="5"/>
  <c r="T471" i="5"/>
  <c r="R471" i="5"/>
  <c r="P471" i="5"/>
  <c r="BK471" i="5"/>
  <c r="J471" i="5"/>
  <c r="BE471" i="5"/>
  <c r="BI469" i="5"/>
  <c r="BH469" i="5"/>
  <c r="BG469" i="5"/>
  <c r="BF469" i="5"/>
  <c r="T469" i="5"/>
  <c r="R469" i="5"/>
  <c r="P469" i="5"/>
  <c r="BK469" i="5"/>
  <c r="J469" i="5"/>
  <c r="BE469" i="5"/>
  <c r="BI467" i="5"/>
  <c r="BH467" i="5"/>
  <c r="BG467" i="5"/>
  <c r="BF467" i="5"/>
  <c r="T467" i="5"/>
  <c r="R467" i="5"/>
  <c r="P467" i="5"/>
  <c r="BK467" i="5"/>
  <c r="J467" i="5"/>
  <c r="BE467" i="5"/>
  <c r="BI465" i="5"/>
  <c r="BH465" i="5"/>
  <c r="BG465" i="5"/>
  <c r="BF465" i="5"/>
  <c r="T465" i="5"/>
  <c r="R465" i="5"/>
  <c r="P465" i="5"/>
  <c r="BK465" i="5"/>
  <c r="J465" i="5"/>
  <c r="BE465" i="5"/>
  <c r="BI463" i="5"/>
  <c r="BH463" i="5"/>
  <c r="BG463" i="5"/>
  <c r="BF463" i="5"/>
  <c r="T463" i="5"/>
  <c r="R463" i="5"/>
  <c r="P463" i="5"/>
  <c r="BK463" i="5"/>
  <c r="J463" i="5"/>
  <c r="BE463" i="5"/>
  <c r="BI459" i="5"/>
  <c r="BH459" i="5"/>
  <c r="BG459" i="5"/>
  <c r="BF459" i="5"/>
  <c r="T459" i="5"/>
  <c r="R459" i="5"/>
  <c r="P459" i="5"/>
  <c r="BK459" i="5"/>
  <c r="J459" i="5"/>
  <c r="BE459" i="5"/>
  <c r="BI457" i="5"/>
  <c r="BH457" i="5"/>
  <c r="BG457" i="5"/>
  <c r="BF457" i="5"/>
  <c r="T457" i="5"/>
  <c r="R457" i="5"/>
  <c r="P457" i="5"/>
  <c r="BK457" i="5"/>
  <c r="J457" i="5"/>
  <c r="BE457" i="5"/>
  <c r="BI453" i="5"/>
  <c r="BH453" i="5"/>
  <c r="BG453" i="5"/>
  <c r="BF453" i="5"/>
  <c r="T453" i="5"/>
  <c r="R453" i="5"/>
  <c r="P453" i="5"/>
  <c r="BK453" i="5"/>
  <c r="J453" i="5"/>
  <c r="BE453" i="5"/>
  <c r="BI451" i="5"/>
  <c r="BH451" i="5"/>
  <c r="BG451" i="5"/>
  <c r="BF451" i="5"/>
  <c r="T451" i="5"/>
  <c r="R451" i="5"/>
  <c r="P451" i="5"/>
  <c r="BK451" i="5"/>
  <c r="J451" i="5"/>
  <c r="BE451" i="5"/>
  <c r="BI449" i="5"/>
  <c r="BH449" i="5"/>
  <c r="BG449" i="5"/>
  <c r="BF449" i="5"/>
  <c r="T449" i="5"/>
  <c r="R449" i="5"/>
  <c r="P449" i="5"/>
  <c r="BK449" i="5"/>
  <c r="J449" i="5"/>
  <c r="BE449" i="5"/>
  <c r="BI447" i="5"/>
  <c r="BH447" i="5"/>
  <c r="BG447" i="5"/>
  <c r="BF447" i="5"/>
  <c r="T447" i="5"/>
  <c r="R447" i="5"/>
  <c r="P447" i="5"/>
  <c r="BK447" i="5"/>
  <c r="J447" i="5"/>
  <c r="BE447" i="5"/>
  <c r="BI445" i="5"/>
  <c r="BH445" i="5"/>
  <c r="BG445" i="5"/>
  <c r="BF445" i="5"/>
  <c r="T445" i="5"/>
  <c r="R445" i="5"/>
  <c r="P445" i="5"/>
  <c r="BK445" i="5"/>
  <c r="J445" i="5"/>
  <c r="BE445" i="5"/>
  <c r="BI441" i="5"/>
  <c r="BH441" i="5"/>
  <c r="BG441" i="5"/>
  <c r="BF441" i="5"/>
  <c r="T441" i="5"/>
  <c r="R441" i="5"/>
  <c r="P441" i="5"/>
  <c r="BK441" i="5"/>
  <c r="J441" i="5"/>
  <c r="BE441" i="5"/>
  <c r="BI439" i="5"/>
  <c r="BH439" i="5"/>
  <c r="BG439" i="5"/>
  <c r="BF439" i="5"/>
  <c r="T439" i="5"/>
  <c r="R439" i="5"/>
  <c r="P439" i="5"/>
  <c r="BK439" i="5"/>
  <c r="J439" i="5"/>
  <c r="BE439" i="5"/>
  <c r="BI437" i="5"/>
  <c r="BH437" i="5"/>
  <c r="BG437" i="5"/>
  <c r="BF437" i="5"/>
  <c r="T437" i="5"/>
  <c r="R437" i="5"/>
  <c r="P437" i="5"/>
  <c r="BK437" i="5"/>
  <c r="J437" i="5"/>
  <c r="BE437" i="5"/>
  <c r="BI433" i="5"/>
  <c r="BH433" i="5"/>
  <c r="BG433" i="5"/>
  <c r="BF433" i="5"/>
  <c r="T433" i="5"/>
  <c r="R433" i="5"/>
  <c r="P433" i="5"/>
  <c r="BK433" i="5"/>
  <c r="J433" i="5"/>
  <c r="BE433" i="5"/>
  <c r="BI431" i="5"/>
  <c r="BH431" i="5"/>
  <c r="BG431" i="5"/>
  <c r="BF431" i="5"/>
  <c r="T431" i="5"/>
  <c r="R431" i="5"/>
  <c r="P431" i="5"/>
  <c r="BK431" i="5"/>
  <c r="J431" i="5"/>
  <c r="BE431" i="5"/>
  <c r="BI427" i="5"/>
  <c r="BH427" i="5"/>
  <c r="BG427" i="5"/>
  <c r="BF427" i="5"/>
  <c r="T427" i="5"/>
  <c r="R427" i="5"/>
  <c r="P427" i="5"/>
  <c r="BK427" i="5"/>
  <c r="J427" i="5"/>
  <c r="BE427" i="5"/>
  <c r="BI425" i="5"/>
  <c r="BH425" i="5"/>
  <c r="BG425" i="5"/>
  <c r="BF425" i="5"/>
  <c r="T425" i="5"/>
  <c r="R425" i="5"/>
  <c r="P425" i="5"/>
  <c r="BK425" i="5"/>
  <c r="J425" i="5"/>
  <c r="BE425" i="5"/>
  <c r="BI421" i="5"/>
  <c r="BH421" i="5"/>
  <c r="BG421" i="5"/>
  <c r="BF421" i="5"/>
  <c r="T421" i="5"/>
  <c r="R421" i="5"/>
  <c r="P421" i="5"/>
  <c r="BK421" i="5"/>
  <c r="J421" i="5"/>
  <c r="BE421" i="5"/>
  <c r="BI419" i="5"/>
  <c r="BH419" i="5"/>
  <c r="BG419" i="5"/>
  <c r="BF419" i="5"/>
  <c r="T419" i="5"/>
  <c r="R419" i="5"/>
  <c r="P419" i="5"/>
  <c r="BK419" i="5"/>
  <c r="J419" i="5"/>
  <c r="BE419" i="5"/>
  <c r="BI415" i="5"/>
  <c r="BH415" i="5"/>
  <c r="BG415" i="5"/>
  <c r="BF415" i="5"/>
  <c r="T415" i="5"/>
  <c r="R415" i="5"/>
  <c r="P415" i="5"/>
  <c r="BK415" i="5"/>
  <c r="J415" i="5"/>
  <c r="BE415" i="5"/>
  <c r="BI413" i="5"/>
  <c r="BH413" i="5"/>
  <c r="BG413" i="5"/>
  <c r="BF413" i="5"/>
  <c r="T413" i="5"/>
  <c r="R413" i="5"/>
  <c r="P413" i="5"/>
  <c r="BK413" i="5"/>
  <c r="J413" i="5"/>
  <c r="BE413" i="5"/>
  <c r="BI411" i="5"/>
  <c r="BH411" i="5"/>
  <c r="BG411" i="5"/>
  <c r="BF411" i="5"/>
  <c r="T411" i="5"/>
  <c r="R411" i="5"/>
  <c r="P411" i="5"/>
  <c r="BK411" i="5"/>
  <c r="J411" i="5"/>
  <c r="BE411" i="5"/>
  <c r="BI409" i="5"/>
  <c r="BH409" i="5"/>
  <c r="BG409" i="5"/>
  <c r="BF409" i="5"/>
  <c r="T409" i="5"/>
  <c r="R409" i="5"/>
  <c r="P409" i="5"/>
  <c r="BK409" i="5"/>
  <c r="J409" i="5"/>
  <c r="BE409" i="5"/>
  <c r="BI407" i="5"/>
  <c r="BH407" i="5"/>
  <c r="BG407" i="5"/>
  <c r="BF407" i="5"/>
  <c r="T407" i="5"/>
  <c r="R407" i="5"/>
  <c r="P407" i="5"/>
  <c r="BK407" i="5"/>
  <c r="J407" i="5"/>
  <c r="BE407" i="5"/>
  <c r="BI403" i="5"/>
  <c r="BH403" i="5"/>
  <c r="BG403" i="5"/>
  <c r="BF403" i="5"/>
  <c r="T403" i="5"/>
  <c r="R403" i="5"/>
  <c r="P403" i="5"/>
  <c r="BK403" i="5"/>
  <c r="J403" i="5"/>
  <c r="BE403" i="5"/>
  <c r="BI401" i="5"/>
  <c r="BH401" i="5"/>
  <c r="BG401" i="5"/>
  <c r="BF401" i="5"/>
  <c r="T401" i="5"/>
  <c r="R401" i="5"/>
  <c r="P401" i="5"/>
  <c r="BK401" i="5"/>
  <c r="J401" i="5"/>
  <c r="BE401" i="5"/>
  <c r="BI399" i="5"/>
  <c r="BH399" i="5"/>
  <c r="BG399" i="5"/>
  <c r="BF399" i="5"/>
  <c r="T399" i="5"/>
  <c r="R399" i="5"/>
  <c r="P399" i="5"/>
  <c r="BK399" i="5"/>
  <c r="J399" i="5"/>
  <c r="BE399" i="5"/>
  <c r="BI397" i="5"/>
  <c r="BH397" i="5"/>
  <c r="BG397" i="5"/>
  <c r="BF397" i="5"/>
  <c r="T397" i="5"/>
  <c r="R397" i="5"/>
  <c r="P397" i="5"/>
  <c r="BK397" i="5"/>
  <c r="J397" i="5"/>
  <c r="BE397" i="5"/>
  <c r="BI393" i="5"/>
  <c r="BH393" i="5"/>
  <c r="BG393" i="5"/>
  <c r="BF393" i="5"/>
  <c r="T393" i="5"/>
  <c r="R393" i="5"/>
  <c r="P393" i="5"/>
  <c r="BK393" i="5"/>
  <c r="J393" i="5"/>
  <c r="BE393" i="5"/>
  <c r="BI391" i="5"/>
  <c r="BH391" i="5"/>
  <c r="BG391" i="5"/>
  <c r="BF391" i="5"/>
  <c r="T391" i="5"/>
  <c r="R391" i="5"/>
  <c r="P391" i="5"/>
  <c r="BK391" i="5"/>
  <c r="J391" i="5"/>
  <c r="BE391" i="5"/>
  <c r="BI387" i="5"/>
  <c r="BH387" i="5"/>
  <c r="BG387" i="5"/>
  <c r="BF387" i="5"/>
  <c r="T387" i="5"/>
  <c r="R387" i="5"/>
  <c r="P387" i="5"/>
  <c r="BK387" i="5"/>
  <c r="J387" i="5"/>
  <c r="BE387" i="5"/>
  <c r="BI385" i="5"/>
  <c r="BH385" i="5"/>
  <c r="BG385" i="5"/>
  <c r="BF385" i="5"/>
  <c r="T385" i="5"/>
  <c r="R385" i="5"/>
  <c r="P385" i="5"/>
  <c r="BK385" i="5"/>
  <c r="J385" i="5"/>
  <c r="BE385" i="5"/>
  <c r="BI381" i="5"/>
  <c r="BH381" i="5"/>
  <c r="BG381" i="5"/>
  <c r="BF381" i="5"/>
  <c r="T381" i="5"/>
  <c r="R381" i="5"/>
  <c r="P381" i="5"/>
  <c r="BK381" i="5"/>
  <c r="J381" i="5"/>
  <c r="BE381" i="5"/>
  <c r="BI379" i="5"/>
  <c r="BH379" i="5"/>
  <c r="BG379" i="5"/>
  <c r="BF379" i="5"/>
  <c r="T379" i="5"/>
  <c r="R379" i="5"/>
  <c r="P379" i="5"/>
  <c r="BK379" i="5"/>
  <c r="J379" i="5"/>
  <c r="BE379" i="5"/>
  <c r="BI377" i="5"/>
  <c r="BH377" i="5"/>
  <c r="BG377" i="5"/>
  <c r="BF377" i="5"/>
  <c r="T377" i="5"/>
  <c r="R377" i="5"/>
  <c r="P377" i="5"/>
  <c r="BK377" i="5"/>
  <c r="J377" i="5"/>
  <c r="BE377" i="5"/>
  <c r="BI375" i="5"/>
  <c r="BH375" i="5"/>
  <c r="BG375" i="5"/>
  <c r="BF375" i="5"/>
  <c r="T375" i="5"/>
  <c r="R375" i="5"/>
  <c r="P375" i="5"/>
  <c r="BK375" i="5"/>
  <c r="J375" i="5"/>
  <c r="BE375" i="5"/>
  <c r="BI373" i="5"/>
  <c r="BH373" i="5"/>
  <c r="BG373" i="5"/>
  <c r="BF373" i="5"/>
  <c r="T373" i="5"/>
  <c r="R373" i="5"/>
  <c r="P373" i="5"/>
  <c r="BK373" i="5"/>
  <c r="J373" i="5"/>
  <c r="BE373" i="5"/>
  <c r="BI369" i="5"/>
  <c r="BH369" i="5"/>
  <c r="BG369" i="5"/>
  <c r="BF369" i="5"/>
  <c r="T369" i="5"/>
  <c r="R369" i="5"/>
  <c r="P369" i="5"/>
  <c r="BK369" i="5"/>
  <c r="J369" i="5"/>
  <c r="BE369" i="5"/>
  <c r="BI366" i="5"/>
  <c r="BH366" i="5"/>
  <c r="BG366" i="5"/>
  <c r="BF366" i="5"/>
  <c r="T366" i="5"/>
  <c r="R366" i="5"/>
  <c r="P366" i="5"/>
  <c r="BK366" i="5"/>
  <c r="J366" i="5"/>
  <c r="BE366" i="5"/>
  <c r="BI362" i="5"/>
  <c r="BH362" i="5"/>
  <c r="BG362" i="5"/>
  <c r="BF362" i="5"/>
  <c r="T362" i="5"/>
  <c r="R362" i="5"/>
  <c r="P362" i="5"/>
  <c r="BK362" i="5"/>
  <c r="J362" i="5"/>
  <c r="BE362" i="5"/>
  <c r="BI359" i="5"/>
  <c r="BH359" i="5"/>
  <c r="BG359" i="5"/>
  <c r="BF359" i="5"/>
  <c r="T359" i="5"/>
  <c r="R359" i="5"/>
  <c r="P359" i="5"/>
  <c r="BK359" i="5"/>
  <c r="J359" i="5"/>
  <c r="BE359" i="5"/>
  <c r="BI355" i="5"/>
  <c r="BH355" i="5"/>
  <c r="BG355" i="5"/>
  <c r="BF355" i="5"/>
  <c r="T355" i="5"/>
  <c r="R355" i="5"/>
  <c r="P355" i="5"/>
  <c r="BK355" i="5"/>
  <c r="J355" i="5"/>
  <c r="BE355" i="5"/>
  <c r="BI352" i="5"/>
  <c r="BH352" i="5"/>
  <c r="BG352" i="5"/>
  <c r="BF352" i="5"/>
  <c r="T352" i="5"/>
  <c r="R352" i="5"/>
  <c r="P352" i="5"/>
  <c r="BK352" i="5"/>
  <c r="J352" i="5"/>
  <c r="BE352" i="5"/>
  <c r="BI348" i="5"/>
  <c r="BH348" i="5"/>
  <c r="BG348" i="5"/>
  <c r="BF348" i="5"/>
  <c r="T348" i="5"/>
  <c r="R348" i="5"/>
  <c r="P348" i="5"/>
  <c r="BK348" i="5"/>
  <c r="J348" i="5"/>
  <c r="BE348" i="5"/>
  <c r="BI345" i="5"/>
  <c r="BH345" i="5"/>
  <c r="BG345" i="5"/>
  <c r="BF345" i="5"/>
  <c r="T345" i="5"/>
  <c r="R345" i="5"/>
  <c r="P345" i="5"/>
  <c r="BK345" i="5"/>
  <c r="J345" i="5"/>
  <c r="BE345" i="5"/>
  <c r="BI341" i="5"/>
  <c r="BH341" i="5"/>
  <c r="BG341" i="5"/>
  <c r="BF341" i="5"/>
  <c r="T341" i="5"/>
  <c r="R341" i="5"/>
  <c r="P341" i="5"/>
  <c r="BK341" i="5"/>
  <c r="J341" i="5"/>
  <c r="BE341" i="5"/>
  <c r="BI338" i="5"/>
  <c r="BH338" i="5"/>
  <c r="BG338" i="5"/>
  <c r="BF338" i="5"/>
  <c r="T338" i="5"/>
  <c r="R338" i="5"/>
  <c r="P338" i="5"/>
  <c r="BK338" i="5"/>
  <c r="J338" i="5"/>
  <c r="BE338" i="5"/>
  <c r="BI334" i="5"/>
  <c r="BH334" i="5"/>
  <c r="BG334" i="5"/>
  <c r="BF334" i="5"/>
  <c r="T334" i="5"/>
  <c r="R334" i="5"/>
  <c r="P334" i="5"/>
  <c r="BK334" i="5"/>
  <c r="J334" i="5"/>
  <c r="BE334" i="5"/>
  <c r="BI331" i="5"/>
  <c r="BH331" i="5"/>
  <c r="BG331" i="5"/>
  <c r="BF331" i="5"/>
  <c r="T331" i="5"/>
  <c r="R331" i="5"/>
  <c r="P331" i="5"/>
  <c r="BK331" i="5"/>
  <c r="J331" i="5"/>
  <c r="BE331" i="5"/>
  <c r="BI327" i="5"/>
  <c r="BH327" i="5"/>
  <c r="BG327" i="5"/>
  <c r="BF327" i="5"/>
  <c r="T327" i="5"/>
  <c r="R327" i="5"/>
  <c r="P327" i="5"/>
  <c r="BK327" i="5"/>
  <c r="J327" i="5"/>
  <c r="BE327" i="5"/>
  <c r="BI325" i="5"/>
  <c r="BH325" i="5"/>
  <c r="BG325" i="5"/>
  <c r="BF325" i="5"/>
  <c r="T325" i="5"/>
  <c r="R325" i="5"/>
  <c r="P325" i="5"/>
  <c r="BK325" i="5"/>
  <c r="J325" i="5"/>
  <c r="BE325" i="5"/>
  <c r="BI323" i="5"/>
  <c r="BH323" i="5"/>
  <c r="BG323" i="5"/>
  <c r="BF323" i="5"/>
  <c r="T323" i="5"/>
  <c r="R323" i="5"/>
  <c r="P323" i="5"/>
  <c r="BK323" i="5"/>
  <c r="J323" i="5"/>
  <c r="BE323" i="5"/>
  <c r="BI321" i="5"/>
  <c r="BH321" i="5"/>
  <c r="BG321" i="5"/>
  <c r="BF321" i="5"/>
  <c r="T321" i="5"/>
  <c r="R321" i="5"/>
  <c r="P321" i="5"/>
  <c r="BK321" i="5"/>
  <c r="J321" i="5"/>
  <c r="BE321" i="5"/>
  <c r="BI317" i="5"/>
  <c r="BH317" i="5"/>
  <c r="BG317" i="5"/>
  <c r="BF317" i="5"/>
  <c r="T317" i="5"/>
  <c r="R317" i="5"/>
  <c r="P317" i="5"/>
  <c r="BK317" i="5"/>
  <c r="J317" i="5"/>
  <c r="BE317" i="5"/>
  <c r="BI315" i="5"/>
  <c r="BH315" i="5"/>
  <c r="BG315" i="5"/>
  <c r="BF315" i="5"/>
  <c r="T315" i="5"/>
  <c r="R315" i="5"/>
  <c r="P315" i="5"/>
  <c r="BK315" i="5"/>
  <c r="J315" i="5"/>
  <c r="BE315" i="5"/>
  <c r="BI311" i="5"/>
  <c r="BH311" i="5"/>
  <c r="BG311" i="5"/>
  <c r="BF311" i="5"/>
  <c r="T311" i="5"/>
  <c r="R311" i="5"/>
  <c r="P311" i="5"/>
  <c r="BK311" i="5"/>
  <c r="J311" i="5"/>
  <c r="BE311" i="5"/>
  <c r="BI309" i="5"/>
  <c r="BH309" i="5"/>
  <c r="BG309" i="5"/>
  <c r="BF309" i="5"/>
  <c r="T309" i="5"/>
  <c r="R309" i="5"/>
  <c r="P309" i="5"/>
  <c r="BK309" i="5"/>
  <c r="J309" i="5"/>
  <c r="BE309" i="5"/>
  <c r="BI307" i="5"/>
  <c r="BH307" i="5"/>
  <c r="BG307" i="5"/>
  <c r="BF307" i="5"/>
  <c r="T307" i="5"/>
  <c r="R307" i="5"/>
  <c r="P307" i="5"/>
  <c r="BK307" i="5"/>
  <c r="J307" i="5"/>
  <c r="BE307" i="5"/>
  <c r="BI305" i="5"/>
  <c r="BH305" i="5"/>
  <c r="BG305" i="5"/>
  <c r="BF305" i="5"/>
  <c r="T305" i="5"/>
  <c r="R305" i="5"/>
  <c r="P305" i="5"/>
  <c r="BK305" i="5"/>
  <c r="J305" i="5"/>
  <c r="BE305" i="5"/>
  <c r="BI301" i="5"/>
  <c r="BH301" i="5"/>
  <c r="BG301" i="5"/>
  <c r="BF301" i="5"/>
  <c r="T301" i="5"/>
  <c r="R301" i="5"/>
  <c r="P301" i="5"/>
  <c r="BK301" i="5"/>
  <c r="J301" i="5"/>
  <c r="BE301" i="5"/>
  <c r="BI298" i="5"/>
  <c r="BH298" i="5"/>
  <c r="BG298" i="5"/>
  <c r="BF298" i="5"/>
  <c r="T298" i="5"/>
  <c r="R298" i="5"/>
  <c r="P298" i="5"/>
  <c r="BK298" i="5"/>
  <c r="J298" i="5"/>
  <c r="BE298" i="5"/>
  <c r="BI295" i="5"/>
  <c r="BH295" i="5"/>
  <c r="BG295" i="5"/>
  <c r="BF295" i="5"/>
  <c r="T295" i="5"/>
  <c r="R295" i="5"/>
  <c r="P295" i="5"/>
  <c r="BK295" i="5"/>
  <c r="J295" i="5"/>
  <c r="BE295" i="5"/>
  <c r="BI293" i="5"/>
  <c r="BH293" i="5"/>
  <c r="BG293" i="5"/>
  <c r="BF293" i="5"/>
  <c r="T293" i="5"/>
  <c r="R293" i="5"/>
  <c r="P293" i="5"/>
  <c r="BK293" i="5"/>
  <c r="J293" i="5"/>
  <c r="BE293" i="5"/>
  <c r="BI289" i="5"/>
  <c r="BH289" i="5"/>
  <c r="BG289" i="5"/>
  <c r="BF289" i="5"/>
  <c r="T289" i="5"/>
  <c r="R289" i="5"/>
  <c r="P289" i="5"/>
  <c r="BK289" i="5"/>
  <c r="J289" i="5"/>
  <c r="BE289" i="5"/>
  <c r="BI287" i="5"/>
  <c r="BH287" i="5"/>
  <c r="BG287" i="5"/>
  <c r="BF287" i="5"/>
  <c r="T287" i="5"/>
  <c r="R287" i="5"/>
  <c r="P287" i="5"/>
  <c r="BK287" i="5"/>
  <c r="J287" i="5"/>
  <c r="BE287" i="5"/>
  <c r="BI285" i="5"/>
  <c r="BH285" i="5"/>
  <c r="BG285" i="5"/>
  <c r="BF285" i="5"/>
  <c r="T285" i="5"/>
  <c r="R285" i="5"/>
  <c r="P285" i="5"/>
  <c r="BK285" i="5"/>
  <c r="J285" i="5"/>
  <c r="BE285" i="5"/>
  <c r="BI282" i="5"/>
  <c r="BH282" i="5"/>
  <c r="BG282" i="5"/>
  <c r="BF282" i="5"/>
  <c r="T282" i="5"/>
  <c r="R282" i="5"/>
  <c r="P282" i="5"/>
  <c r="BK282" i="5"/>
  <c r="J282" i="5"/>
  <c r="BE282" i="5"/>
  <c r="BI279" i="5"/>
  <c r="BH279" i="5"/>
  <c r="BG279" i="5"/>
  <c r="BF279" i="5"/>
  <c r="T279" i="5"/>
  <c r="R279" i="5"/>
  <c r="P279" i="5"/>
  <c r="BK279" i="5"/>
  <c r="J279" i="5"/>
  <c r="BE279" i="5"/>
  <c r="BI276" i="5"/>
  <c r="BH276" i="5"/>
  <c r="BG276" i="5"/>
  <c r="BF276" i="5"/>
  <c r="T276" i="5"/>
  <c r="R276" i="5"/>
  <c r="P276" i="5"/>
  <c r="BK276" i="5"/>
  <c r="J276" i="5"/>
  <c r="BE276" i="5"/>
  <c r="BI273" i="5"/>
  <c r="BH273" i="5"/>
  <c r="BG273" i="5"/>
  <c r="BF273" i="5"/>
  <c r="T273" i="5"/>
  <c r="R273" i="5"/>
  <c r="P273" i="5"/>
  <c r="BK273" i="5"/>
  <c r="J273" i="5"/>
  <c r="BE273" i="5"/>
  <c r="BI271" i="5"/>
  <c r="BH271" i="5"/>
  <c r="BG271" i="5"/>
  <c r="BF271" i="5"/>
  <c r="T271" i="5"/>
  <c r="R271" i="5"/>
  <c r="P271" i="5"/>
  <c r="BK271" i="5"/>
  <c r="J271" i="5"/>
  <c r="BE271" i="5"/>
  <c r="BI269" i="5"/>
  <c r="BH269" i="5"/>
  <c r="BG269" i="5"/>
  <c r="BF269" i="5"/>
  <c r="T269" i="5"/>
  <c r="R269" i="5"/>
  <c r="P269" i="5"/>
  <c r="BK269" i="5"/>
  <c r="J269" i="5"/>
  <c r="BE269" i="5"/>
  <c r="BI265" i="5"/>
  <c r="BH265" i="5"/>
  <c r="BG265" i="5"/>
  <c r="BF265" i="5"/>
  <c r="T265" i="5"/>
  <c r="T264" i="5"/>
  <c r="R265" i="5"/>
  <c r="R264" i="5"/>
  <c r="P265" i="5"/>
  <c r="P264" i="5"/>
  <c r="BK265" i="5"/>
  <c r="BK264" i="5"/>
  <c r="J264" i="5" s="1"/>
  <c r="J65" i="5" s="1"/>
  <c r="J265" i="5"/>
  <c r="BE265" i="5" s="1"/>
  <c r="BI254" i="5"/>
  <c r="BH254" i="5"/>
  <c r="BG254" i="5"/>
  <c r="BF254" i="5"/>
  <c r="T254" i="5"/>
  <c r="T253" i="5"/>
  <c r="R254" i="5"/>
  <c r="R253" i="5"/>
  <c r="P254" i="5"/>
  <c r="P253" i="5"/>
  <c r="BK254" i="5"/>
  <c r="BK253" i="5"/>
  <c r="J253" i="5" s="1"/>
  <c r="J254" i="5"/>
  <c r="BE254" i="5" s="1"/>
  <c r="J64" i="5"/>
  <c r="BI248" i="5"/>
  <c r="BH248" i="5"/>
  <c r="BG248" i="5"/>
  <c r="BF248" i="5"/>
  <c r="T248" i="5"/>
  <c r="T247" i="5"/>
  <c r="R248" i="5"/>
  <c r="R247" i="5"/>
  <c r="P248" i="5"/>
  <c r="P247" i="5"/>
  <c r="BK248" i="5"/>
  <c r="BK247" i="5"/>
  <c r="J247" i="5" s="1"/>
  <c r="J248" i="5"/>
  <c r="BE248" i="5" s="1"/>
  <c r="J63" i="5"/>
  <c r="BI236" i="5"/>
  <c r="BH236" i="5"/>
  <c r="BG236" i="5"/>
  <c r="BF236" i="5"/>
  <c r="T236" i="5"/>
  <c r="R236" i="5"/>
  <c r="P236" i="5"/>
  <c r="BK236" i="5"/>
  <c r="J236" i="5"/>
  <c r="BE236" i="5"/>
  <c r="BI233" i="5"/>
  <c r="BH233" i="5"/>
  <c r="BG233" i="5"/>
  <c r="BF233" i="5"/>
  <c r="T233" i="5"/>
  <c r="R233" i="5"/>
  <c r="P233" i="5"/>
  <c r="BK233" i="5"/>
  <c r="J233" i="5"/>
  <c r="BE233" i="5"/>
  <c r="BI230" i="5"/>
  <c r="BH230" i="5"/>
  <c r="BG230" i="5"/>
  <c r="BF230" i="5"/>
  <c r="T230" i="5"/>
  <c r="R230" i="5"/>
  <c r="P230" i="5"/>
  <c r="BK230" i="5"/>
  <c r="J230" i="5"/>
  <c r="BE230" i="5"/>
  <c r="BI220" i="5"/>
  <c r="BH220" i="5"/>
  <c r="BG220" i="5"/>
  <c r="BF220" i="5"/>
  <c r="T220" i="5"/>
  <c r="R220" i="5"/>
  <c r="P220" i="5"/>
  <c r="BK220" i="5"/>
  <c r="J220" i="5"/>
  <c r="BE220" i="5"/>
  <c r="BI209" i="5"/>
  <c r="BH209" i="5"/>
  <c r="BG209" i="5"/>
  <c r="BF209" i="5"/>
  <c r="T209" i="5"/>
  <c r="R209" i="5"/>
  <c r="P209" i="5"/>
  <c r="BK209" i="5"/>
  <c r="J209" i="5"/>
  <c r="BE209" i="5"/>
  <c r="BI200" i="5"/>
  <c r="BH200" i="5"/>
  <c r="BG200" i="5"/>
  <c r="BF200" i="5"/>
  <c r="T200" i="5"/>
  <c r="R200" i="5"/>
  <c r="P200" i="5"/>
  <c r="BK200" i="5"/>
  <c r="J200" i="5"/>
  <c r="BE200" i="5"/>
  <c r="BI197" i="5"/>
  <c r="BH197" i="5"/>
  <c r="BG197" i="5"/>
  <c r="BF197" i="5"/>
  <c r="T197" i="5"/>
  <c r="R197" i="5"/>
  <c r="P197" i="5"/>
  <c r="BK197" i="5"/>
  <c r="J197" i="5"/>
  <c r="BE197" i="5"/>
  <c r="BI195" i="5"/>
  <c r="BH195" i="5"/>
  <c r="BG195" i="5"/>
  <c r="BF195" i="5"/>
  <c r="T195" i="5"/>
  <c r="R195" i="5"/>
  <c r="P195" i="5"/>
  <c r="BK195" i="5"/>
  <c r="J195" i="5"/>
  <c r="BE195" i="5"/>
  <c r="BI192" i="5"/>
  <c r="BH192" i="5"/>
  <c r="BG192" i="5"/>
  <c r="BF192" i="5"/>
  <c r="T192" i="5"/>
  <c r="R192" i="5"/>
  <c r="P192" i="5"/>
  <c r="BK192" i="5"/>
  <c r="J192" i="5"/>
  <c r="BE192" i="5"/>
  <c r="BI183" i="5"/>
  <c r="BH183" i="5"/>
  <c r="BG183" i="5"/>
  <c r="BF183" i="5"/>
  <c r="T183" i="5"/>
  <c r="R183" i="5"/>
  <c r="P183" i="5"/>
  <c r="BK183" i="5"/>
  <c r="J183" i="5"/>
  <c r="BE183" i="5"/>
  <c r="BI180" i="5"/>
  <c r="BH180" i="5"/>
  <c r="BG180" i="5"/>
  <c r="BF180" i="5"/>
  <c r="T180" i="5"/>
  <c r="R180" i="5"/>
  <c r="P180" i="5"/>
  <c r="BK180" i="5"/>
  <c r="J180" i="5"/>
  <c r="BE180" i="5"/>
  <c r="BI178" i="5"/>
  <c r="BH178" i="5"/>
  <c r="BG178" i="5"/>
  <c r="BF178" i="5"/>
  <c r="T178" i="5"/>
  <c r="R178" i="5"/>
  <c r="P178" i="5"/>
  <c r="BK178" i="5"/>
  <c r="J178" i="5"/>
  <c r="BE178" i="5"/>
  <c r="BI168" i="5"/>
  <c r="BH168" i="5"/>
  <c r="BG168" i="5"/>
  <c r="BF168" i="5"/>
  <c r="T168" i="5"/>
  <c r="R168" i="5"/>
  <c r="P168" i="5"/>
  <c r="BK168" i="5"/>
  <c r="J168" i="5"/>
  <c r="BE168" i="5"/>
  <c r="BI166" i="5"/>
  <c r="BH166" i="5"/>
  <c r="BG166" i="5"/>
  <c r="BF166" i="5"/>
  <c r="T166" i="5"/>
  <c r="R166" i="5"/>
  <c r="P166" i="5"/>
  <c r="BK166" i="5"/>
  <c r="J166" i="5"/>
  <c r="BE166" i="5"/>
  <c r="BI163" i="5"/>
  <c r="BH163" i="5"/>
  <c r="BG163" i="5"/>
  <c r="BF163" i="5"/>
  <c r="T163" i="5"/>
  <c r="R163" i="5"/>
  <c r="P163" i="5"/>
  <c r="BK163" i="5"/>
  <c r="J163" i="5"/>
  <c r="BE163" i="5"/>
  <c r="BI159" i="5"/>
  <c r="BH159" i="5"/>
  <c r="BG159" i="5"/>
  <c r="BF159" i="5"/>
  <c r="T159" i="5"/>
  <c r="R159" i="5"/>
  <c r="P159" i="5"/>
  <c r="BK159" i="5"/>
  <c r="J159" i="5"/>
  <c r="BE159" i="5"/>
  <c r="BI156" i="5"/>
  <c r="BH156" i="5"/>
  <c r="BG156" i="5"/>
  <c r="BF156" i="5"/>
  <c r="T156" i="5"/>
  <c r="R156" i="5"/>
  <c r="P156" i="5"/>
  <c r="BK156" i="5"/>
  <c r="J156" i="5"/>
  <c r="BE156" i="5"/>
  <c r="BI135" i="5"/>
  <c r="BH135" i="5"/>
  <c r="BG135" i="5"/>
  <c r="BF135" i="5"/>
  <c r="T135" i="5"/>
  <c r="R135" i="5"/>
  <c r="P135" i="5"/>
  <c r="BK135" i="5"/>
  <c r="J135" i="5"/>
  <c r="BE135" i="5"/>
  <c r="BI124" i="5"/>
  <c r="BH124" i="5"/>
  <c r="BG124" i="5"/>
  <c r="BF124" i="5"/>
  <c r="T124" i="5"/>
  <c r="R124" i="5"/>
  <c r="P124" i="5"/>
  <c r="BK124" i="5"/>
  <c r="J124" i="5"/>
  <c r="BE124" i="5"/>
  <c r="BI119" i="5"/>
  <c r="BH119" i="5"/>
  <c r="BG119" i="5"/>
  <c r="BF119" i="5"/>
  <c r="T119" i="5"/>
  <c r="R119" i="5"/>
  <c r="P119" i="5"/>
  <c r="BK119" i="5"/>
  <c r="J119" i="5"/>
  <c r="BE119" i="5"/>
  <c r="BI113" i="5"/>
  <c r="BH113" i="5"/>
  <c r="BG113" i="5"/>
  <c r="BF113" i="5"/>
  <c r="T113" i="5"/>
  <c r="R113" i="5"/>
  <c r="P113" i="5"/>
  <c r="BK113" i="5"/>
  <c r="J113" i="5"/>
  <c r="BE113" i="5"/>
  <c r="BI107" i="5"/>
  <c r="BH107" i="5"/>
  <c r="BG107" i="5"/>
  <c r="BF107" i="5"/>
  <c r="T107" i="5"/>
  <c r="R107" i="5"/>
  <c r="P107" i="5"/>
  <c r="BK107" i="5"/>
  <c r="J107" i="5"/>
  <c r="BE107" i="5"/>
  <c r="BI101" i="5"/>
  <c r="BH101" i="5"/>
  <c r="BG101" i="5"/>
  <c r="BF101" i="5"/>
  <c r="T101" i="5"/>
  <c r="R101" i="5"/>
  <c r="P101" i="5"/>
  <c r="BK101" i="5"/>
  <c r="J101" i="5"/>
  <c r="BE101" i="5"/>
  <c r="BI99" i="5"/>
  <c r="BH99" i="5"/>
  <c r="BG99" i="5"/>
  <c r="BF99" i="5"/>
  <c r="T99" i="5"/>
  <c r="R99" i="5"/>
  <c r="P99" i="5"/>
  <c r="BK99" i="5"/>
  <c r="J99" i="5"/>
  <c r="BE99" i="5"/>
  <c r="BI96" i="5"/>
  <c r="BH96" i="5"/>
  <c r="BG96" i="5"/>
  <c r="BF96" i="5"/>
  <c r="T96" i="5"/>
  <c r="R96" i="5"/>
  <c r="P96" i="5"/>
  <c r="BK96" i="5"/>
  <c r="J96" i="5"/>
  <c r="BE96" i="5"/>
  <c r="BI94" i="5"/>
  <c r="F36" i="5"/>
  <c r="BD56" i="1" s="1"/>
  <c r="BH94" i="5"/>
  <c r="BG94" i="5"/>
  <c r="F34" i="5"/>
  <c r="BB56" i="1" s="1"/>
  <c r="BF94" i="5"/>
  <c r="T94" i="5"/>
  <c r="T93" i="5"/>
  <c r="R94" i="5"/>
  <c r="R93" i="5"/>
  <c r="R92" i="5" s="1"/>
  <c r="R91" i="5" s="1"/>
  <c r="P94" i="5"/>
  <c r="P93" i="5"/>
  <c r="BK94" i="5"/>
  <c r="J94" i="5"/>
  <c r="BE94" i="5" s="1"/>
  <c r="J32" i="5" s="1"/>
  <c r="AV56" i="1" s="1"/>
  <c r="F32" i="5"/>
  <c r="AZ56" i="1" s="1"/>
  <c r="J87" i="5"/>
  <c r="F87" i="5"/>
  <c r="F85" i="5"/>
  <c r="E83" i="5"/>
  <c r="J55" i="5"/>
  <c r="F55" i="5"/>
  <c r="F53" i="5"/>
  <c r="E51" i="5"/>
  <c r="J20" i="5"/>
  <c r="E20" i="5"/>
  <c r="F88" i="5" s="1"/>
  <c r="J19" i="5"/>
  <c r="J14" i="5"/>
  <c r="J85" i="5" s="1"/>
  <c r="J53" i="5"/>
  <c r="E7" i="5"/>
  <c r="E79" i="5"/>
  <c r="E47" i="5"/>
  <c r="AY55" i="1"/>
  <c r="AX55" i="1"/>
  <c r="BI98" i="4"/>
  <c r="BH98" i="4"/>
  <c r="BG98" i="4"/>
  <c r="BF98" i="4"/>
  <c r="T98" i="4"/>
  <c r="R98" i="4"/>
  <c r="P98" i="4"/>
  <c r="BK98" i="4"/>
  <c r="J98" i="4"/>
  <c r="BE98" i="4" s="1"/>
  <c r="BI96" i="4"/>
  <c r="BH96" i="4"/>
  <c r="BG96" i="4"/>
  <c r="BF96" i="4"/>
  <c r="T96" i="4"/>
  <c r="R96" i="4"/>
  <c r="P96" i="4"/>
  <c r="BK96" i="4"/>
  <c r="J96" i="4"/>
  <c r="BE96" i="4" s="1"/>
  <c r="BI93" i="4"/>
  <c r="BH93" i="4"/>
  <c r="BG93" i="4"/>
  <c r="BF93" i="4"/>
  <c r="T93" i="4"/>
  <c r="T92" i="4" s="1"/>
  <c r="R93" i="4"/>
  <c r="R92" i="4" s="1"/>
  <c r="P93" i="4"/>
  <c r="P92" i="4" s="1"/>
  <c r="BK93" i="4"/>
  <c r="BK92" i="4" s="1"/>
  <c r="J92" i="4"/>
  <c r="J63" i="4" s="1"/>
  <c r="J93" i="4"/>
  <c r="BE93" i="4"/>
  <c r="BI88" i="4"/>
  <c r="BH88" i="4"/>
  <c r="F35" i="4"/>
  <c r="BC55" i="1" s="1"/>
  <c r="BG88" i="4"/>
  <c r="BF88" i="4"/>
  <c r="J33" i="4"/>
  <c r="AW55" i="1" s="1"/>
  <c r="F33" i="4"/>
  <c r="BA55" i="1" s="1"/>
  <c r="T88" i="4"/>
  <c r="T87" i="4" s="1"/>
  <c r="T86" i="4" s="1"/>
  <c r="T85" i="4" s="1"/>
  <c r="R88" i="4"/>
  <c r="R87" i="4" s="1"/>
  <c r="R86" i="4" s="1"/>
  <c r="R85" i="4" s="1"/>
  <c r="P88" i="4"/>
  <c r="P87" i="4" s="1"/>
  <c r="P86" i="4" s="1"/>
  <c r="P85" i="4" s="1"/>
  <c r="AU55" i="1" s="1"/>
  <c r="BK88" i="4"/>
  <c r="BK87" i="4"/>
  <c r="J87" i="4" s="1"/>
  <c r="J62" i="4" s="1"/>
  <c r="J88" i="4"/>
  <c r="BE88" i="4"/>
  <c r="J81" i="4"/>
  <c r="F81" i="4"/>
  <c r="F79" i="4"/>
  <c r="E77" i="4"/>
  <c r="J55" i="4"/>
  <c r="F55" i="4"/>
  <c r="F53" i="4"/>
  <c r="E51" i="4"/>
  <c r="J20" i="4"/>
  <c r="E20" i="4"/>
  <c r="F82" i="4"/>
  <c r="F56" i="4"/>
  <c r="J19" i="4"/>
  <c r="J14" i="4"/>
  <c r="J79" i="4"/>
  <c r="J53" i="4"/>
  <c r="E7" i="4"/>
  <c r="E73" i="4" s="1"/>
  <c r="AY54" i="1"/>
  <c r="AX54" i="1"/>
  <c r="BI290" i="3"/>
  <c r="BH290" i="3"/>
  <c r="BG290" i="3"/>
  <c r="BF290" i="3"/>
  <c r="T290" i="3"/>
  <c r="R290" i="3"/>
  <c r="P290" i="3"/>
  <c r="BK290" i="3"/>
  <c r="J290" i="3"/>
  <c r="BE290" i="3"/>
  <c r="BI286" i="3"/>
  <c r="BH286" i="3"/>
  <c r="BG286" i="3"/>
  <c r="BF286" i="3"/>
  <c r="T286" i="3"/>
  <c r="R286" i="3"/>
  <c r="P286" i="3"/>
  <c r="BK286" i="3"/>
  <c r="J286" i="3"/>
  <c r="BE286" i="3"/>
  <c r="BI282" i="3"/>
  <c r="BH282" i="3"/>
  <c r="BG282" i="3"/>
  <c r="BF282" i="3"/>
  <c r="T282" i="3"/>
  <c r="R282" i="3"/>
  <c r="P282" i="3"/>
  <c r="BK282" i="3"/>
  <c r="J282" i="3"/>
  <c r="BE282" i="3"/>
  <c r="BI278" i="3"/>
  <c r="BH278" i="3"/>
  <c r="BG278" i="3"/>
  <c r="BF278" i="3"/>
  <c r="T278" i="3"/>
  <c r="R278" i="3"/>
  <c r="P278" i="3"/>
  <c r="BK278" i="3"/>
  <c r="J278" i="3"/>
  <c r="BE278" i="3"/>
  <c r="BI274" i="3"/>
  <c r="BH274" i="3"/>
  <c r="BG274" i="3"/>
  <c r="BF274" i="3"/>
  <c r="T274" i="3"/>
  <c r="T273" i="3"/>
  <c r="T272" i="3" s="1"/>
  <c r="R274" i="3"/>
  <c r="R273" i="3" s="1"/>
  <c r="R272" i="3" s="1"/>
  <c r="R94" i="3" s="1"/>
  <c r="P274" i="3"/>
  <c r="P273" i="3"/>
  <c r="P272" i="3" s="1"/>
  <c r="BK274" i="3"/>
  <c r="BK273" i="3" s="1"/>
  <c r="BK272" i="3" s="1"/>
  <c r="J272" i="3" s="1"/>
  <c r="J71" i="3" s="1"/>
  <c r="J274" i="3"/>
  <c r="BE274" i="3"/>
  <c r="BI270" i="3"/>
  <c r="BH270" i="3"/>
  <c r="BG270" i="3"/>
  <c r="BF270" i="3"/>
  <c r="T270" i="3"/>
  <c r="T269" i="3"/>
  <c r="R270" i="3"/>
  <c r="R269" i="3"/>
  <c r="P270" i="3"/>
  <c r="P269" i="3"/>
  <c r="BK270" i="3"/>
  <c r="BK269" i="3"/>
  <c r="J269" i="3" s="1"/>
  <c r="J270" i="3"/>
  <c r="BE270" i="3" s="1"/>
  <c r="J70" i="3"/>
  <c r="BI267" i="3"/>
  <c r="BH267" i="3"/>
  <c r="BG267" i="3"/>
  <c r="BF267" i="3"/>
  <c r="T267" i="3"/>
  <c r="R267" i="3"/>
  <c r="P267" i="3"/>
  <c r="BK267" i="3"/>
  <c r="J267" i="3"/>
  <c r="BE267" i="3"/>
  <c r="BI265" i="3"/>
  <c r="BH265" i="3"/>
  <c r="BG265" i="3"/>
  <c r="BF265" i="3"/>
  <c r="T265" i="3"/>
  <c r="R265" i="3"/>
  <c r="P265" i="3"/>
  <c r="BK265" i="3"/>
  <c r="J265" i="3"/>
  <c r="BE265" i="3"/>
  <c r="BI262" i="3"/>
  <c r="BH262" i="3"/>
  <c r="BG262" i="3"/>
  <c r="BF262" i="3"/>
  <c r="T262" i="3"/>
  <c r="T261" i="3"/>
  <c r="R262" i="3"/>
  <c r="R261" i="3"/>
  <c r="P262" i="3"/>
  <c r="P261" i="3"/>
  <c r="BK262" i="3"/>
  <c r="BK261" i="3"/>
  <c r="J261" i="3" s="1"/>
  <c r="J262" i="3"/>
  <c r="BE262" i="3" s="1"/>
  <c r="J69" i="3"/>
  <c r="BI255" i="3"/>
  <c r="BH255" i="3"/>
  <c r="BG255" i="3"/>
  <c r="BF255" i="3"/>
  <c r="T255" i="3"/>
  <c r="R255" i="3"/>
  <c r="P255" i="3"/>
  <c r="BK255" i="3"/>
  <c r="J255" i="3"/>
  <c r="BE255" i="3"/>
  <c r="BI251" i="3"/>
  <c r="BH251" i="3"/>
  <c r="BG251" i="3"/>
  <c r="BF251" i="3"/>
  <c r="T251" i="3"/>
  <c r="R251" i="3"/>
  <c r="P251" i="3"/>
  <c r="BK251" i="3"/>
  <c r="J251" i="3"/>
  <c r="BE251" i="3"/>
  <c r="BI249" i="3"/>
  <c r="BH249" i="3"/>
  <c r="BG249" i="3"/>
  <c r="BF249" i="3"/>
  <c r="T249" i="3"/>
  <c r="R249" i="3"/>
  <c r="P249" i="3"/>
  <c r="BK249" i="3"/>
  <c r="J249" i="3"/>
  <c r="BE249" i="3"/>
  <c r="BI246" i="3"/>
  <c r="BH246" i="3"/>
  <c r="BG246" i="3"/>
  <c r="BF246" i="3"/>
  <c r="T246" i="3"/>
  <c r="R246" i="3"/>
  <c r="P246" i="3"/>
  <c r="BK246" i="3"/>
  <c r="J246" i="3"/>
  <c r="BE246" i="3"/>
  <c r="BI244" i="3"/>
  <c r="BH244" i="3"/>
  <c r="BG244" i="3"/>
  <c r="BF244" i="3"/>
  <c r="T244" i="3"/>
  <c r="R244" i="3"/>
  <c r="P244" i="3"/>
  <c r="BK244" i="3"/>
  <c r="J244" i="3"/>
  <c r="BE244" i="3"/>
  <c r="BI241" i="3"/>
  <c r="BH241" i="3"/>
  <c r="BG241" i="3"/>
  <c r="BF241" i="3"/>
  <c r="T241" i="3"/>
  <c r="T240" i="3"/>
  <c r="R241" i="3"/>
  <c r="R240" i="3"/>
  <c r="P241" i="3"/>
  <c r="P240" i="3"/>
  <c r="BK241" i="3"/>
  <c r="BK240" i="3"/>
  <c r="J240" i="3" s="1"/>
  <c r="J241" i="3"/>
  <c r="BE241" i="3" s="1"/>
  <c r="J68" i="3"/>
  <c r="BI236" i="3"/>
  <c r="BH236" i="3"/>
  <c r="BG236" i="3"/>
  <c r="BF236" i="3"/>
  <c r="T236" i="3"/>
  <c r="T235" i="3"/>
  <c r="R236" i="3"/>
  <c r="R235" i="3"/>
  <c r="P236" i="3"/>
  <c r="P235" i="3"/>
  <c r="BK236" i="3"/>
  <c r="BK235" i="3"/>
  <c r="J235" i="3" s="1"/>
  <c r="J236" i="3"/>
  <c r="BE236" i="3" s="1"/>
  <c r="J67" i="3"/>
  <c r="BI231" i="3"/>
  <c r="BH231" i="3"/>
  <c r="BG231" i="3"/>
  <c r="BF231" i="3"/>
  <c r="T231" i="3"/>
  <c r="R231" i="3"/>
  <c r="P231" i="3"/>
  <c r="BK231" i="3"/>
  <c r="J231" i="3"/>
  <c r="BE231" i="3"/>
  <c r="BI226" i="3"/>
  <c r="BH226" i="3"/>
  <c r="BG226" i="3"/>
  <c r="BF226" i="3"/>
  <c r="T226" i="3"/>
  <c r="T225" i="3"/>
  <c r="R226" i="3"/>
  <c r="R225" i="3"/>
  <c r="P226" i="3"/>
  <c r="P225" i="3"/>
  <c r="BK226" i="3"/>
  <c r="BK225" i="3"/>
  <c r="J225" i="3" s="1"/>
  <c r="J226" i="3"/>
  <c r="BE226" i="3" s="1"/>
  <c r="J66" i="3"/>
  <c r="BI223" i="3"/>
  <c r="BH223" i="3"/>
  <c r="BG223" i="3"/>
  <c r="BF223" i="3"/>
  <c r="T223" i="3"/>
  <c r="R223" i="3"/>
  <c r="P223" i="3"/>
  <c r="BK223" i="3"/>
  <c r="J223" i="3"/>
  <c r="BE223" i="3"/>
  <c r="BI219" i="3"/>
  <c r="BH219" i="3"/>
  <c r="BG219" i="3"/>
  <c r="BF219" i="3"/>
  <c r="T219" i="3"/>
  <c r="T218" i="3"/>
  <c r="R219" i="3"/>
  <c r="R218" i="3"/>
  <c r="P219" i="3"/>
  <c r="P218" i="3"/>
  <c r="BK219" i="3"/>
  <c r="BK218" i="3"/>
  <c r="J218" i="3" s="1"/>
  <c r="J219" i="3"/>
  <c r="BE219" i="3" s="1"/>
  <c r="J65" i="3"/>
  <c r="BI214" i="3"/>
  <c r="BH214" i="3"/>
  <c r="BG214" i="3"/>
  <c r="BF214" i="3"/>
  <c r="T214" i="3"/>
  <c r="R214" i="3"/>
  <c r="P214" i="3"/>
  <c r="BK214" i="3"/>
  <c r="J214" i="3"/>
  <c r="BE214" i="3"/>
  <c r="BI212" i="3"/>
  <c r="BH212" i="3"/>
  <c r="BG212" i="3"/>
  <c r="BF212" i="3"/>
  <c r="T212" i="3"/>
  <c r="R212" i="3"/>
  <c r="P212" i="3"/>
  <c r="BK212" i="3"/>
  <c r="J212" i="3"/>
  <c r="BE212" i="3"/>
  <c r="BI199" i="3"/>
  <c r="BH199" i="3"/>
  <c r="BG199" i="3"/>
  <c r="BF199" i="3"/>
  <c r="T199" i="3"/>
  <c r="R199" i="3"/>
  <c r="P199" i="3"/>
  <c r="BK199" i="3"/>
  <c r="J199" i="3"/>
  <c r="BE199" i="3"/>
  <c r="BI189" i="3"/>
  <c r="BH189" i="3"/>
  <c r="BG189" i="3"/>
  <c r="BF189" i="3"/>
  <c r="T189" i="3"/>
  <c r="R189" i="3"/>
  <c r="P189" i="3"/>
  <c r="BK189" i="3"/>
  <c r="J189" i="3"/>
  <c r="BE189" i="3"/>
  <c r="BI184" i="3"/>
  <c r="BH184" i="3"/>
  <c r="BG184" i="3"/>
  <c r="BF184" i="3"/>
  <c r="T184" i="3"/>
  <c r="T183" i="3"/>
  <c r="R184" i="3"/>
  <c r="R183" i="3"/>
  <c r="P184" i="3"/>
  <c r="P183" i="3"/>
  <c r="BK184" i="3"/>
  <c r="BK183" i="3"/>
  <c r="J183" i="3" s="1"/>
  <c r="J184" i="3"/>
  <c r="BE184" i="3" s="1"/>
  <c r="J64" i="3"/>
  <c r="BI179" i="3"/>
  <c r="BH179" i="3"/>
  <c r="BG179" i="3"/>
  <c r="BF179" i="3"/>
  <c r="T179" i="3"/>
  <c r="R179" i="3"/>
  <c r="P179" i="3"/>
  <c r="BK179" i="3"/>
  <c r="J179" i="3"/>
  <c r="BE179" i="3"/>
  <c r="BI175" i="3"/>
  <c r="BH175" i="3"/>
  <c r="BG175" i="3"/>
  <c r="BF175" i="3"/>
  <c r="T175" i="3"/>
  <c r="T174" i="3"/>
  <c r="R175" i="3"/>
  <c r="R174" i="3"/>
  <c r="P175" i="3"/>
  <c r="P174" i="3"/>
  <c r="BK175" i="3"/>
  <c r="BK174" i="3"/>
  <c r="J174" i="3" s="1"/>
  <c r="J175" i="3"/>
  <c r="BE175" i="3" s="1"/>
  <c r="F32" i="3" s="1"/>
  <c r="AZ54" i="1" s="1"/>
  <c r="J63" i="3"/>
  <c r="BI170" i="3"/>
  <c r="BH170" i="3"/>
  <c r="BG170" i="3"/>
  <c r="BF170" i="3"/>
  <c r="T170" i="3"/>
  <c r="R170" i="3"/>
  <c r="P170" i="3"/>
  <c r="BK170" i="3"/>
  <c r="J170" i="3"/>
  <c r="BE170" i="3"/>
  <c r="BI167" i="3"/>
  <c r="BH167" i="3"/>
  <c r="BG167" i="3"/>
  <c r="BF167" i="3"/>
  <c r="T167" i="3"/>
  <c r="R167" i="3"/>
  <c r="P167" i="3"/>
  <c r="BK167" i="3"/>
  <c r="J167" i="3"/>
  <c r="BE167" i="3"/>
  <c r="BI155" i="3"/>
  <c r="BH155" i="3"/>
  <c r="BG155" i="3"/>
  <c r="BF155" i="3"/>
  <c r="T155" i="3"/>
  <c r="R155" i="3"/>
  <c r="P155" i="3"/>
  <c r="BK155" i="3"/>
  <c r="J155" i="3"/>
  <c r="BE155" i="3"/>
  <c r="BI152" i="3"/>
  <c r="BH152" i="3"/>
  <c r="BG152" i="3"/>
  <c r="BF152" i="3"/>
  <c r="T152" i="3"/>
  <c r="R152" i="3"/>
  <c r="P152" i="3"/>
  <c r="BK152" i="3"/>
  <c r="J152" i="3"/>
  <c r="BE152" i="3"/>
  <c r="BI150" i="3"/>
  <c r="BH150" i="3"/>
  <c r="BG150" i="3"/>
  <c r="BF150" i="3"/>
  <c r="T150" i="3"/>
  <c r="R150" i="3"/>
  <c r="P150" i="3"/>
  <c r="BK150" i="3"/>
  <c r="J150" i="3"/>
  <c r="BE150" i="3"/>
  <c r="BI148" i="3"/>
  <c r="BH148" i="3"/>
  <c r="BG148" i="3"/>
  <c r="BF148" i="3"/>
  <c r="T148" i="3"/>
  <c r="R148" i="3"/>
  <c r="P148" i="3"/>
  <c r="BK148" i="3"/>
  <c r="J148" i="3"/>
  <c r="BE148" i="3"/>
  <c r="BI145" i="3"/>
  <c r="BH145" i="3"/>
  <c r="BG145" i="3"/>
  <c r="BF145" i="3"/>
  <c r="T145" i="3"/>
  <c r="R145" i="3"/>
  <c r="P145" i="3"/>
  <c r="BK145" i="3"/>
  <c r="J145" i="3"/>
  <c r="BE145" i="3"/>
  <c r="BI138" i="3"/>
  <c r="BH138" i="3"/>
  <c r="BG138" i="3"/>
  <c r="BF138" i="3"/>
  <c r="T138" i="3"/>
  <c r="R138" i="3"/>
  <c r="P138" i="3"/>
  <c r="BK138" i="3"/>
  <c r="J138" i="3"/>
  <c r="BE138" i="3"/>
  <c r="BI135" i="3"/>
  <c r="BH135" i="3"/>
  <c r="BG135" i="3"/>
  <c r="BF135" i="3"/>
  <c r="T135" i="3"/>
  <c r="R135" i="3"/>
  <c r="P135" i="3"/>
  <c r="BK135" i="3"/>
  <c r="J135" i="3"/>
  <c r="BE135" i="3"/>
  <c r="BI133" i="3"/>
  <c r="BH133" i="3"/>
  <c r="BG133" i="3"/>
  <c r="BF133" i="3"/>
  <c r="T133" i="3"/>
  <c r="R133" i="3"/>
  <c r="P133" i="3"/>
  <c r="BK133" i="3"/>
  <c r="J133" i="3"/>
  <c r="BE133" i="3"/>
  <c r="BI131" i="3"/>
  <c r="BH131" i="3"/>
  <c r="BG131" i="3"/>
  <c r="BF131" i="3"/>
  <c r="T131" i="3"/>
  <c r="R131" i="3"/>
  <c r="P131" i="3"/>
  <c r="BK131" i="3"/>
  <c r="J131" i="3"/>
  <c r="BE131" i="3"/>
  <c r="BI129" i="3"/>
  <c r="BH129" i="3"/>
  <c r="BG129" i="3"/>
  <c r="BF129" i="3"/>
  <c r="T129" i="3"/>
  <c r="R129" i="3"/>
  <c r="P129" i="3"/>
  <c r="BK129" i="3"/>
  <c r="J129" i="3"/>
  <c r="BE129" i="3"/>
  <c r="BI125" i="3"/>
  <c r="BH125" i="3"/>
  <c r="BG125" i="3"/>
  <c r="BF125" i="3"/>
  <c r="T125" i="3"/>
  <c r="R125" i="3"/>
  <c r="P125" i="3"/>
  <c r="BK125" i="3"/>
  <c r="J125" i="3"/>
  <c r="BE125" i="3"/>
  <c r="BI123" i="3"/>
  <c r="BH123" i="3"/>
  <c r="BG123" i="3"/>
  <c r="BF123" i="3"/>
  <c r="T123" i="3"/>
  <c r="R123" i="3"/>
  <c r="P123" i="3"/>
  <c r="BK123" i="3"/>
  <c r="J123" i="3"/>
  <c r="BE123" i="3"/>
  <c r="BI119" i="3"/>
  <c r="BH119" i="3"/>
  <c r="BG119" i="3"/>
  <c r="BF119" i="3"/>
  <c r="T119" i="3"/>
  <c r="R119" i="3"/>
  <c r="P119" i="3"/>
  <c r="BK119" i="3"/>
  <c r="J119" i="3"/>
  <c r="BE119" i="3"/>
  <c r="BI116" i="3"/>
  <c r="BH116" i="3"/>
  <c r="BG116" i="3"/>
  <c r="BF116" i="3"/>
  <c r="T116" i="3"/>
  <c r="R116" i="3"/>
  <c r="P116" i="3"/>
  <c r="BK116" i="3"/>
  <c r="J116" i="3"/>
  <c r="BE116" i="3"/>
  <c r="BI112" i="3"/>
  <c r="BH112" i="3"/>
  <c r="BG112" i="3"/>
  <c r="BF112" i="3"/>
  <c r="T112" i="3"/>
  <c r="R112" i="3"/>
  <c r="P112" i="3"/>
  <c r="BK112" i="3"/>
  <c r="J112" i="3"/>
  <c r="BE112" i="3"/>
  <c r="BI108" i="3"/>
  <c r="BH108" i="3"/>
  <c r="BG108" i="3"/>
  <c r="BF108" i="3"/>
  <c r="T108" i="3"/>
  <c r="R108" i="3"/>
  <c r="P108" i="3"/>
  <c r="BK108" i="3"/>
  <c r="J108" i="3"/>
  <c r="BE108" i="3"/>
  <c r="BI106" i="3"/>
  <c r="BH106" i="3"/>
  <c r="BG106" i="3"/>
  <c r="BF106" i="3"/>
  <c r="T106" i="3"/>
  <c r="R106" i="3"/>
  <c r="P106" i="3"/>
  <c r="BK106" i="3"/>
  <c r="J106" i="3"/>
  <c r="BE106" i="3"/>
  <c r="BI103" i="3"/>
  <c r="BH103" i="3"/>
  <c r="BG103" i="3"/>
  <c r="BF103" i="3"/>
  <c r="T103" i="3"/>
  <c r="R103" i="3"/>
  <c r="P103" i="3"/>
  <c r="BK103" i="3"/>
  <c r="J103" i="3"/>
  <c r="BE103" i="3"/>
  <c r="BI101" i="3"/>
  <c r="BH101" i="3"/>
  <c r="BG101" i="3"/>
  <c r="BF101" i="3"/>
  <c r="T101" i="3"/>
  <c r="R101" i="3"/>
  <c r="P101" i="3"/>
  <c r="BK101" i="3"/>
  <c r="J101" i="3"/>
  <c r="BE101" i="3"/>
  <c r="BI97" i="3"/>
  <c r="F36" i="3"/>
  <c r="BD54" i="1" s="1"/>
  <c r="BH97" i="3"/>
  <c r="F35" i="3" s="1"/>
  <c r="BC54" i="1" s="1"/>
  <c r="BG97" i="3"/>
  <c r="F34" i="3"/>
  <c r="BB54" i="1" s="1"/>
  <c r="BF97" i="3"/>
  <c r="T97" i="3"/>
  <c r="T96" i="3"/>
  <c r="T95" i="3" s="1"/>
  <c r="T94" i="3" s="1"/>
  <c r="R97" i="3"/>
  <c r="R96" i="3"/>
  <c r="R95" i="3" s="1"/>
  <c r="P97" i="3"/>
  <c r="P96" i="3"/>
  <c r="P95" i="3" s="1"/>
  <c r="P94" i="3" s="1"/>
  <c r="AU54" i="1" s="1"/>
  <c r="BK97" i="3"/>
  <c r="BK96" i="3" s="1"/>
  <c r="BK95" i="3" s="1"/>
  <c r="BK94" i="3" s="1"/>
  <c r="J94" i="3" s="1"/>
  <c r="J97" i="3"/>
  <c r="BE97" i="3" s="1"/>
  <c r="J32" i="3"/>
  <c r="AV54" i="1" s="1"/>
  <c r="J90" i="3"/>
  <c r="F90" i="3"/>
  <c r="F88" i="3"/>
  <c r="E86" i="3"/>
  <c r="J55" i="3"/>
  <c r="F55" i="3"/>
  <c r="F53" i="3"/>
  <c r="E51" i="3"/>
  <c r="J20" i="3"/>
  <c r="E20" i="3"/>
  <c r="F91" i="3" s="1"/>
  <c r="F56" i="3"/>
  <c r="J19" i="3"/>
  <c r="J14" i="3"/>
  <c r="J88" i="3" s="1"/>
  <c r="E7" i="3"/>
  <c r="E82" i="3"/>
  <c r="E47" i="3"/>
  <c r="AY53" i="1"/>
  <c r="AX53" i="1"/>
  <c r="BI87" i="2"/>
  <c r="F36" i="2" s="1"/>
  <c r="BD53" i="1"/>
  <c r="BH87" i="2"/>
  <c r="F35" i="2"/>
  <c r="BC53" i="1" s="1"/>
  <c r="BG87" i="2"/>
  <c r="F34" i="2" s="1"/>
  <c r="BB53" i="1"/>
  <c r="BF87" i="2"/>
  <c r="J33" i="2"/>
  <c r="AW53" i="1" s="1"/>
  <c r="F33" i="2"/>
  <c r="BA53" i="1" s="1"/>
  <c r="T87" i="2"/>
  <c r="T86" i="2" s="1"/>
  <c r="T85" i="2" s="1"/>
  <c r="T84" i="2" s="1"/>
  <c r="R87" i="2"/>
  <c r="R86" i="2" s="1"/>
  <c r="R85" i="2" s="1"/>
  <c r="R84" i="2" s="1"/>
  <c r="P87" i="2"/>
  <c r="P86" i="2" s="1"/>
  <c r="P85" i="2" s="1"/>
  <c r="P84" i="2" s="1"/>
  <c r="AU53" i="1" s="1"/>
  <c r="BK87" i="2"/>
  <c r="BK86" i="2"/>
  <c r="J86" i="2" s="1"/>
  <c r="J62" i="2" s="1"/>
  <c r="J87" i="2"/>
  <c r="BE87" i="2"/>
  <c r="J80" i="2"/>
  <c r="F80" i="2"/>
  <c r="F78" i="2"/>
  <c r="E76" i="2"/>
  <c r="J55" i="2"/>
  <c r="F55" i="2"/>
  <c r="F53" i="2"/>
  <c r="E51" i="2"/>
  <c r="J20" i="2"/>
  <c r="E20" i="2"/>
  <c r="F81" i="2"/>
  <c r="F56" i="2"/>
  <c r="J19" i="2"/>
  <c r="J14" i="2"/>
  <c r="J78" i="2"/>
  <c r="J53" i="2"/>
  <c r="E7" i="2"/>
  <c r="E72" i="2" s="1"/>
  <c r="AS52" i="1"/>
  <c r="AS51" i="1"/>
  <c r="L47" i="1"/>
  <c r="AM46" i="1"/>
  <c r="L46" i="1"/>
  <c r="AM44" i="1"/>
  <c r="L44" i="1"/>
  <c r="L42" i="1"/>
  <c r="L41" i="1"/>
  <c r="F165" i="10" l="1"/>
  <c r="AG57" i="1" s="1"/>
  <c r="AN57" i="1" s="1"/>
  <c r="G97" i="11"/>
  <c r="BK87" i="7"/>
  <c r="BK86" i="7" s="1"/>
  <c r="F33" i="7"/>
  <c r="BA58" i="1" s="1"/>
  <c r="AU52" i="1"/>
  <c r="AU51" i="1" s="1"/>
  <c r="J60" i="3"/>
  <c r="J29" i="3"/>
  <c r="AT56" i="1"/>
  <c r="J95" i="3"/>
  <c r="J61" i="3" s="1"/>
  <c r="J32" i="2"/>
  <c r="AV53" i="1" s="1"/>
  <c r="AT53" i="1" s="1"/>
  <c r="F32" i="2"/>
  <c r="AZ53" i="1" s="1"/>
  <c r="AZ52" i="1" s="1"/>
  <c r="J33" i="3"/>
  <c r="AW54" i="1" s="1"/>
  <c r="AT54" i="1" s="1"/>
  <c r="F33" i="3"/>
  <c r="BA54" i="1" s="1"/>
  <c r="J32" i="4"/>
  <c r="AV55" i="1" s="1"/>
  <c r="AT55" i="1" s="1"/>
  <c r="F32" i="4"/>
  <c r="AZ55" i="1" s="1"/>
  <c r="E47" i="2"/>
  <c r="BK85" i="2"/>
  <c r="J53" i="3"/>
  <c r="J96" i="3"/>
  <c r="J62" i="3" s="1"/>
  <c r="J273" i="3"/>
  <c r="J72" i="3" s="1"/>
  <c r="E47" i="4"/>
  <c r="BK86" i="4"/>
  <c r="F34" i="4"/>
  <c r="BB55" i="1" s="1"/>
  <c r="BB52" i="1" s="1"/>
  <c r="F36" i="4"/>
  <c r="BD55" i="1" s="1"/>
  <c r="BD52" i="1" s="1"/>
  <c r="BD51" i="1" s="1"/>
  <c r="W30" i="1" s="1"/>
  <c r="F56" i="5"/>
  <c r="BK93" i="5"/>
  <c r="P92" i="5"/>
  <c r="P91" i="5" s="1"/>
  <c r="AU56" i="1" s="1"/>
  <c r="T92" i="5"/>
  <c r="T91" i="5" s="1"/>
  <c r="J33" i="5"/>
  <c r="AW56" i="1" s="1"/>
  <c r="F33" i="5"/>
  <c r="BA56" i="1" s="1"/>
  <c r="F35" i="5"/>
  <c r="BC56" i="1" s="1"/>
  <c r="BC52" i="1" s="1"/>
  <c r="J32" i="8"/>
  <c r="AV59" i="1" s="1"/>
  <c r="AT59" i="1" s="1"/>
  <c r="F32" i="8"/>
  <c r="AZ59" i="1" s="1"/>
  <c r="AW57" i="1"/>
  <c r="AT57" i="1" s="1"/>
  <c r="BA57" i="1"/>
  <c r="F56" i="8"/>
  <c r="P94" i="8"/>
  <c r="P93" i="8" s="1"/>
  <c r="P92" i="8" s="1"/>
  <c r="AU59" i="1" s="1"/>
  <c r="T94" i="8"/>
  <c r="T93" i="8" s="1"/>
  <c r="T92" i="8" s="1"/>
  <c r="J33" i="8"/>
  <c r="AW59" i="1" s="1"/>
  <c r="F33" i="8"/>
  <c r="BA59" i="1" s="1"/>
  <c r="F35" i="8"/>
  <c r="BC59" i="1" s="1"/>
  <c r="BK106" i="8"/>
  <c r="J106" i="8" s="1"/>
  <c r="J66" i="8" s="1"/>
  <c r="J87" i="7" l="1"/>
  <c r="BE87" i="7" s="1"/>
  <c r="F32" i="7" s="1"/>
  <c r="AZ58" i="1" s="1"/>
  <c r="J86" i="7"/>
  <c r="J62" i="7" s="1"/>
  <c r="BK85" i="7"/>
  <c r="BC51" i="1"/>
  <c r="AY52" i="1"/>
  <c r="AX52" i="1"/>
  <c r="BB51" i="1"/>
  <c r="J85" i="2"/>
  <c r="J61" i="2" s="1"/>
  <c r="BK84" i="2"/>
  <c r="J84" i="2" s="1"/>
  <c r="BA52" i="1"/>
  <c r="BK93" i="8"/>
  <c r="BK92" i="5"/>
  <c r="J93" i="5"/>
  <c r="J62" i="5" s="1"/>
  <c r="J86" i="4"/>
  <c r="J61" i="4" s="1"/>
  <c r="BK85" i="4"/>
  <c r="J85" i="4" s="1"/>
  <c r="AV52" i="1"/>
  <c r="AZ51" i="1"/>
  <c r="AG54" i="1"/>
  <c r="AN54" i="1" s="1"/>
  <c r="J38" i="3"/>
  <c r="J32" i="7" l="1"/>
  <c r="AV58" i="1" s="1"/>
  <c r="AT58" i="1" s="1"/>
  <c r="J85" i="7"/>
  <c r="J61" i="7" s="1"/>
  <c r="BK84" i="7"/>
  <c r="J84" i="7" s="1"/>
  <c r="AV51" i="1"/>
  <c r="J29" i="4"/>
  <c r="J60" i="4"/>
  <c r="J93" i="8"/>
  <c r="J61" i="8" s="1"/>
  <c r="BK92" i="8"/>
  <c r="J92" i="8" s="1"/>
  <c r="J29" i="2"/>
  <c r="J60" i="2"/>
  <c r="W28" i="1"/>
  <c r="AX51" i="1"/>
  <c r="AT52" i="1"/>
  <c r="BK91" i="5"/>
  <c r="J91" i="5" s="1"/>
  <c r="J92" i="5"/>
  <c r="J61" i="5" s="1"/>
  <c r="AW52" i="1"/>
  <c r="BA51" i="1"/>
  <c r="W29" i="1"/>
  <c r="AY51" i="1"/>
  <c r="J29" i="7" l="1"/>
  <c r="J60" i="7"/>
  <c r="J60" i="5"/>
  <c r="J29" i="5"/>
  <c r="J29" i="8"/>
  <c r="J60" i="8"/>
  <c r="AW51" i="1"/>
  <c r="J38" i="2"/>
  <c r="AG53" i="1"/>
  <c r="J38" i="4"/>
  <c r="AG55" i="1"/>
  <c r="AN55" i="1" s="1"/>
  <c r="J38" i="7" l="1"/>
  <c r="AG58" i="1"/>
  <c r="AN58" i="1" s="1"/>
  <c r="AN52" i="1" s="1"/>
  <c r="AN51" i="1" s="1"/>
  <c r="AN53" i="1"/>
  <c r="AT51" i="1"/>
  <c r="AG56" i="1"/>
  <c r="AN56" i="1" s="1"/>
  <c r="J38" i="5"/>
  <c r="AG59" i="1"/>
  <c r="AN59" i="1" s="1"/>
  <c r="J38" i="8"/>
  <c r="AG52" i="1" l="1"/>
  <c r="AG51" i="1" s="1"/>
  <c r="AK23" i="1" l="1"/>
  <c r="W26" i="1" l="1"/>
  <c r="AK26" i="1" s="1"/>
  <c r="AK32" i="1" s="1"/>
</calcChain>
</file>

<file path=xl/sharedStrings.xml><?xml version="1.0" encoding="utf-8"?>
<sst xmlns="http://schemas.openxmlformats.org/spreadsheetml/2006/main" count="9244" uniqueCount="1811">
  <si>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</si>
  <si>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</si>
  <si>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</si>
  <si>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</si>
  <si>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</si>
  <si>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</si>
  <si>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</si>
  <si>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{4e3e8761-163e-474d-9bd1-69493aaa8757}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</si>
  <si>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</si>
  <si>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</si>
  <si>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</si>
  <si>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</si>
  <si>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</si>
  <si>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</si>
  <si>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</si>
  <si>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</si>
  <si>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</si>
  <si>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HDP_Brno-217020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</si>
  <si>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</si>
  <si>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</si>
  <si>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hydrantové sítě v areálu ČEPRO Loukov</t>
  </si>
  <si>
    <t>KSO:</t>
  </si>
  <si>
    <t>CC-CZ:</t>
  </si>
  <si>
    <t>Místo:</t>
  </si>
  <si>
    <t xml:space="preserve"> </t>
  </si>
  <si>
    <t>Datum:</t>
  </si>
  <si>
    <t>29. 1. 2018</t>
  </si>
  <si>
    <t>Zadavatel:</t>
  </si>
  <si>
    <t>IČ:</t>
  </si>
  <si>
    <t>ČEPRO, a.s.</t>
  </si>
  <si>
    <t>DIČ:</t>
  </si>
  <si>
    <t>Uchazeč:</t>
  </si>
  <si>
    <t>Vyplň údaj</t>
  </si>
  <si>
    <t>Projektant:</t>
  </si>
  <si>
    <t>Sweco Hydroprojekt a.s., divize Morava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</si>
  <si>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</si>
  <si>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</si>
  <si>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</si>
  <si>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</si>
  <si>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</si>
  <si>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</si>
  <si>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</si>
  <si>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</si>
  <si>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</si>
  <si>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</si>
  <si>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</si>
  <si>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</si>
  <si>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</si>
  <si>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</si>
  <si>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</si>
  <si>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</si>
  <si>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</si>
  <si>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</si>
  <si>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</si>
  <si>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</si>
  <si>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</si>
  <si>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</si>
  <si>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</si>
  <si>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</si>
  <si>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</si>
  <si>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</si>
  <si>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</si>
  <si>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</si>
  <si>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</si>
  <si>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</si>
  <si>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</si>
  <si>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</si>
  <si>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</si>
  <si>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</si>
  <si>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</si>
  <si>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</si>
  <si>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</si>
  <si>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</si>
  <si>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</si>
  <si>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</si>
  <si>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</si>
  <si>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STA</t>
  </si>
  <si>
    <t>1</t>
  </si>
  <si>
    <t>{7920ce19-56e3-49dc-99ca-7813d27251dd}</t>
  </si>
  <si>
    <t>2</t>
  </si>
  <si>
    <t>/</t>
  </si>
  <si>
    <t>001</t>
  </si>
  <si>
    <t>SO 315/1 Čerpací stanice ČS1 - stavební úpravy</t>
  </si>
  <si>
    <t>Soupis</t>
  </si>
  <si>
    <t>{c4e64d9d-06b3-4585-9157-f0b84ebee24a}</t>
  </si>
  <si>
    <t>002</t>
  </si>
  <si>
    <t>SO 315/2 Čerpací stanice ČS 2</t>
  </si>
  <si>
    <t>{4235688e-cb6b-4d97-9051-484b71786ab4}</t>
  </si>
  <si>
    <t>003</t>
  </si>
  <si>
    <t>SO 315/3 Čerpací stanice ČS 3</t>
  </si>
  <si>
    <t>{484ef621-61b2-404b-8e21-95fa47fdced2}</t>
  </si>
  <si>
    <t>004</t>
  </si>
  <si>
    <t>SO 316 Hydrantová síť 2</t>
  </si>
  <si>
    <t>{27fab9a9-8a49-4086-8563-b7884becd4dc}</t>
  </si>
  <si>
    <t>005</t>
  </si>
  <si>
    <t>PS 01 Strojně-technologická část</t>
  </si>
  <si>
    <t>{50ff4edc-587d-4daa-b887-3a2b6d7d22b5}</t>
  </si>
  <si>
    <t>006</t>
  </si>
  <si>
    <t>PS 02 Provozní soubor silnoproudu a PS 03 MaR a SŘTP</t>
  </si>
  <si>
    <t>{3cfe5946-a713-45b7-b429-835d050bc6a0}</t>
  </si>
  <si>
    <t>007</t>
  </si>
  <si>
    <t>Ostatní a vedlejší náklady</t>
  </si>
  <si>
    <t>{60204061-9227-4550-a030-20df1823786a}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</si>
  <si>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</si>
  <si>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</si>
  <si>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</si>
  <si>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</si>
  <si>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</si>
  <si>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</si>
  <si>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</si>
  <si>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Rekonstrukce hydrantové sítě v areálu ČEPRO Loukov</t>
  </si>
  <si>
    <t>Soupis:</t>
  </si>
  <si>
    <t>001 - SO 315/1 Čerpací stanice ČS1 - stavební úpravy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</si>
  <si>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</si>
  <si>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</si>
  <si>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</si>
  <si>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</si>
  <si>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</si>
  <si>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</si>
  <si>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</si>
  <si>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</si>
  <si>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</si>
  <si>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</si>
  <si>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</si>
  <si>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</si>
  <si>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</si>
  <si>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</si>
  <si>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</si>
  <si>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</si>
  <si>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</si>
  <si>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</si>
  <si>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</si>
  <si>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</si>
  <si>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</si>
  <si>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</si>
  <si>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</si>
  <si>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</si>
  <si>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</si>
  <si>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</si>
  <si>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</si>
  <si>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900,1-R</t>
  </si>
  <si>
    <t>Drobné stavební úpravy stávajících betonových bloků pro osazení TLG zařízení</t>
  </si>
  <si>
    <t>soubor</t>
  </si>
  <si>
    <t>4</t>
  </si>
  <si>
    <t>-1506251347</t>
  </si>
  <si>
    <t>PP</t>
  </si>
  <si>
    <t xml:space="preserve">Drobné stavební úpravy stávajících betonových bloků pro osazení TLG zařízení
Tyto úpravy budou upřesněny přímo v průběhu montáže dle aktuální situace na stavbě. </t>
  </si>
  <si>
    <t>P</t>
  </si>
  <si>
    <t>Poznámka k položce:
viz TZ př.č. D.1.0</t>
  </si>
  <si>
    <t>002 - SO 315/2 Čerpací stanice ČS 2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</si>
  <si>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</si>
  <si>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</si>
  <si>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</si>
  <si>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</si>
  <si>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</si>
  <si>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</si>
  <si>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</si>
  <si>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</si>
  <si>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</si>
  <si>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</si>
  <si>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Zemní práce</t>
  </si>
  <si>
    <t>111201101R</t>
  </si>
  <si>
    <t>Odstranění křovin a stromů průměru kmene do 100 mm i s kořeny z celkové plochy do 1000 m2, vč. odvozu a likvidace</t>
  </si>
  <si>
    <t>m2</t>
  </si>
  <si>
    <t>878188635</t>
  </si>
  <si>
    <t>Odstranění křovin a stromů s odstraněním kořenů průměru kmene do 100 mm do sklonu terénu 1 : 5, při celkové ploše do 1 000 m2</t>
  </si>
  <si>
    <t>Poznámka k položce:
viz TZ př.č. D.1.0 a v.č. D.1.2.1 až 9</t>
  </si>
  <si>
    <t>VV</t>
  </si>
  <si>
    <t>6*5</t>
  </si>
  <si>
    <t>115,1-R</t>
  </si>
  <si>
    <t>Dodávka + montáž čerpací studna z potrubí DN 500, vč. pomocných zemních prací a následného odstranění</t>
  </si>
  <si>
    <t>ks</t>
  </si>
  <si>
    <t>1472508491</t>
  </si>
  <si>
    <t>3</t>
  </si>
  <si>
    <t>115101201</t>
  </si>
  <si>
    <t>Čerpání vody na dopravní výšku do 10 m průměrný přítok do 500 l/min</t>
  </si>
  <si>
    <t>hod</t>
  </si>
  <si>
    <t>CS ÚRS 2017 02</t>
  </si>
  <si>
    <t>-1252548722</t>
  </si>
  <si>
    <t>Čerpání vody na dopravní výšku do 10 m s uvažovaným průměrným přítokem do 500 l/min</t>
  </si>
  <si>
    <t>45*8</t>
  </si>
  <si>
    <t>115101301</t>
  </si>
  <si>
    <t>Pohotovost čerpací soupravy pro dopravní výšku do 10 m přítok do 500 l/min</t>
  </si>
  <si>
    <t>den</t>
  </si>
  <si>
    <t>50616535</t>
  </si>
  <si>
    <t>Pohotovost záložní čerpací soupravy pro dopravní výšku do 10 m s uvažovaným průměrným přítokem do 500 l/min</t>
  </si>
  <si>
    <t>5</t>
  </si>
  <si>
    <t>121101101</t>
  </si>
  <si>
    <t>Sejmutí ornice s přemístěním na vzdálenost do 50 m</t>
  </si>
  <si>
    <t>m3</t>
  </si>
  <si>
    <t>1749704111</t>
  </si>
  <si>
    <t>Sejmutí ornice nebo lesní půdy s vodorovným přemístěním na hromady v místě upotřebení nebo na dočasné či trvalé skládky se složením, na vzdálenost do 50 m</t>
  </si>
  <si>
    <t>8*7*0,15</t>
  </si>
  <si>
    <t>6</t>
  </si>
  <si>
    <t>131201201</t>
  </si>
  <si>
    <t>Hloubení jam zapažených v hornině tř. 3 objemu do 100 m3</t>
  </si>
  <si>
    <t>674851995</t>
  </si>
  <si>
    <t>Hloubení zapažených jam a zářezů s urovnáním dna do předepsaného profilu a spádu v hornině tř. 3 do 100 m3</t>
  </si>
  <si>
    <t>6*5*3,2</t>
  </si>
  <si>
    <t>7</t>
  </si>
  <si>
    <t>131201209</t>
  </si>
  <si>
    <t>Příplatek za lepivost u hloubení jam zapažených v hornině tř. 3</t>
  </si>
  <si>
    <t>1839860619</t>
  </si>
  <si>
    <t>Hloubení zapažených jam a zářezů s urovnáním dna do předepsaného profilu a spádu Příplatek k cenám za lepivost horniny tř. 3</t>
  </si>
  <si>
    <t>96,000/2</t>
  </si>
  <si>
    <t>8</t>
  </si>
  <si>
    <t>151101201</t>
  </si>
  <si>
    <t>Zřízení příložného pažení stěn výkopu hl do 4 m</t>
  </si>
  <si>
    <t>-969544571</t>
  </si>
  <si>
    <t>Zřízení pažení stěn výkopu bez rozepření nebo vzepření příložné, hloubky do 4 m</t>
  </si>
  <si>
    <t>2*(6+5)*(3,2+0,15)</t>
  </si>
  <si>
    <t>151101211</t>
  </si>
  <si>
    <t>Odstranění příložného pažení stěn hl do 4 m</t>
  </si>
  <si>
    <t>1352433785</t>
  </si>
  <si>
    <t>Odstranění pažení stěn výkopu s uložením pažin na vzdálenost do 3 m od okraje výkopu příložné, hloubky do 4 m</t>
  </si>
  <si>
    <t>10</t>
  </si>
  <si>
    <t>151101301</t>
  </si>
  <si>
    <t>Zřízení rozepření stěn při pažení příložném hl do 4 m</t>
  </si>
  <si>
    <t>-384319294</t>
  </si>
  <si>
    <t>Zřízení rozepření zapažených stěn výkopů s potřebným přepažováním při roubení příložném, hloubky do 4 m</t>
  </si>
  <si>
    <t>6*5*(3,2+0,15)</t>
  </si>
  <si>
    <t>11</t>
  </si>
  <si>
    <t>151101311</t>
  </si>
  <si>
    <t>Odstranění rozepření stěn při pažení příložném hl do 4 m</t>
  </si>
  <si>
    <t>-1674908639</t>
  </si>
  <si>
    <t>Odstranění rozepření stěn výkopů s uložením materiálu na vzdálenost do 3 m od okraje výkopu roubení příložného, hloubky do 4 m</t>
  </si>
  <si>
    <t>12</t>
  </si>
  <si>
    <t>151101401</t>
  </si>
  <si>
    <t>Zřízení vzepření stěn při pažení příložném hl do 4 m</t>
  </si>
  <si>
    <t>208666324</t>
  </si>
  <si>
    <t>Zřízení vzepření zapažených stěn výkopů s potřebným přepažováním při roubení příložném, hloubky do 4 m</t>
  </si>
  <si>
    <t>13</t>
  </si>
  <si>
    <t>151101411</t>
  </si>
  <si>
    <t>Odstranění vzepření stěn při pažení příložném hl do 4 m</t>
  </si>
  <si>
    <t>-235320155</t>
  </si>
  <si>
    <t>Odstranění vzepření stěn výkopů s uložením materiálu na vzdálenost do 3 m od kraje výkopu při roubení příložném, hloubky do 4 m</t>
  </si>
  <si>
    <t>14</t>
  </si>
  <si>
    <t>161101102</t>
  </si>
  <si>
    <t>Svislé přemístění výkopku z horniny tř. 1 až 4 hl výkopu do 4 m</t>
  </si>
  <si>
    <t>-480123922</t>
  </si>
  <si>
    <t>Svislé přemístění výkopku bez naložení do dopravní nádoby avšak s vyprázdněním dopravní nádoby na hromadu nebo do dopravního prostředku z horniny tř. 1 až 4, při hloubce výkopu přes 2,5 do 4 m</t>
  </si>
  <si>
    <t>96*0,55</t>
  </si>
  <si>
    <t>162701105</t>
  </si>
  <si>
    <t>Vodorovné přemístění do 10000 m výkopku/sypaniny z horniny tř. 1 až 4</t>
  </si>
  <si>
    <t>-62430752</t>
  </si>
  <si>
    <t>Vodorovné přemístění výkopku nebo sypaniny po suchu na obvyklém dopravním prostředku, bez naložení výkopku, avšak se složením bez rozhrnutí z horniny tř. 1 až 4 na vzdálenost přes 9 000 do 10 000 m</t>
  </si>
  <si>
    <t>výkop</t>
  </si>
  <si>
    <t>96</t>
  </si>
  <si>
    <t>zásyp</t>
  </si>
  <si>
    <t>-46,424</t>
  </si>
  <si>
    <t>Součet</t>
  </si>
  <si>
    <t>16</t>
  </si>
  <si>
    <t>162701109</t>
  </si>
  <si>
    <t>Příplatek k vodorovnému přemístění výkopku/sypaniny z horniny tř. 1 až 4 ZKD 1000 m přes 10000 m - na trvalou skládku</t>
  </si>
  <si>
    <t>1491313096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</si>
  <si>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</si>
  <si>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49,576*5 'Přepočtené koeficientem množství</t>
  </si>
  <si>
    <t>17</t>
  </si>
  <si>
    <t>167101101</t>
  </si>
  <si>
    <t>Nakládání výkopku z hornin tř. 1 až 4 do 100 m3</t>
  </si>
  <si>
    <t>-227865760</t>
  </si>
  <si>
    <t>Nakládání, skládání a překládání neulehlého výkopku nebo sypaniny nakládání, množství do 100 m3, z hornin tř. 1 až 4</t>
  </si>
  <si>
    <t>18</t>
  </si>
  <si>
    <t>171201201</t>
  </si>
  <si>
    <t>Uložení sypaniny na skládky</t>
  </si>
  <si>
    <t>-1522181701</t>
  </si>
  <si>
    <t>19</t>
  </si>
  <si>
    <t>171201211</t>
  </si>
  <si>
    <t>Poplatek za uložení odpadu ze sypaniny na skládce (skládkovné)</t>
  </si>
  <si>
    <t>t</t>
  </si>
  <si>
    <t>1020468481</t>
  </si>
  <si>
    <t>Uložení sypaniny poplatek za uložení sypaniny na skládce (skládkovné)</t>
  </si>
  <si>
    <t>49,576*1,8 'Přepočtené koeficientem množství</t>
  </si>
  <si>
    <t>20</t>
  </si>
  <si>
    <t>174101101</t>
  </si>
  <si>
    <t>Zásyp jam, šachet rýh nebo kolem objektů sypaninou se zhutněním</t>
  </si>
  <si>
    <t>-1372579212</t>
  </si>
  <si>
    <t>Zásyp sypaninou z jakékoliv horniny s uložením výkopku ve vrstvách se zhutněním jam, šachet, rýh nebo kolem objektů v těchto vykopávkách</t>
  </si>
  <si>
    <t>podsyp</t>
  </si>
  <si>
    <t>-4,5</t>
  </si>
  <si>
    <t>podladní</t>
  </si>
  <si>
    <t>-2</t>
  </si>
  <si>
    <t>OP ČS</t>
  </si>
  <si>
    <t>-4,8*3,8*0,3</t>
  </si>
  <si>
    <t>-4,3*3,3*2,65</t>
  </si>
  <si>
    <t>181,4-R</t>
  </si>
  <si>
    <t>Zatravnění a ohumusování, vč. dodávky materiálů a zálivky vodou</t>
  </si>
  <si>
    <t>497954847</t>
  </si>
  <si>
    <t>22</t>
  </si>
  <si>
    <t>181301102</t>
  </si>
  <si>
    <t>Rozprostření ornice tl vrstvy do 150 mm pl do 500 m2 v rovině nebo ve svahu do 1:5</t>
  </si>
  <si>
    <t>-330685409</t>
  </si>
  <si>
    <t>Rozprostření a urovnání ornice v rovině nebo ve svahu sklonu do 1:5 při souvislé ploše do 500 m2, tl. vrstvy přes 100 do 150 mm</t>
  </si>
  <si>
    <t>8*7</t>
  </si>
  <si>
    <t>Zakládání</t>
  </si>
  <si>
    <t>23</t>
  </si>
  <si>
    <t>271532212</t>
  </si>
  <si>
    <t>Podsyp pod základové konstrukce se zhutněním z hrubého kameniva frakce 16 až 32 mm</t>
  </si>
  <si>
    <t>328836647</t>
  </si>
  <si>
    <t>Podsyp pod základové konstrukce se zhutněním a urovnáním povrchu z kameniva hrubého, frakce 16 - 32 mm</t>
  </si>
  <si>
    <t>6*5*0,15</t>
  </si>
  <si>
    <t>24</t>
  </si>
  <si>
    <t>273313311</t>
  </si>
  <si>
    <t>Základové desky z betonu tř. C 8/10 - podkladní</t>
  </si>
  <si>
    <t>967557723</t>
  </si>
  <si>
    <t>Základy z betonu prostého desky z betonu kamenem neprokládaného tř. C 8/10</t>
  </si>
  <si>
    <t>5*4*0,1</t>
  </si>
  <si>
    <t>Svislé a kompletní konstrukce</t>
  </si>
  <si>
    <t>25</t>
  </si>
  <si>
    <t>380321663</t>
  </si>
  <si>
    <t>Kompletní konstrukce ČOV, nádrží, vodojemů, žlabů nebo kanálů ze ŽB tř. C 30/37 tl nad 300 mm</t>
  </si>
  <si>
    <t>-434572414</t>
  </si>
  <si>
    <t>Kompletní konstrukce čistíren odpadních vod, nádrží, vodojemů, kanálů z betonu železového bez výztuže a bednění bez zvýšených nároků na prostředí tř. C 30/37, tl. přes 300 mm</t>
  </si>
  <si>
    <t>základový blok pod čerpadla</t>
  </si>
  <si>
    <t>1,9*0,6*0,2</t>
  </si>
  <si>
    <t>26</t>
  </si>
  <si>
    <t>380326122R</t>
  </si>
  <si>
    <t>Kompletní konstrukce ČOV, nádrží atd. z ŽB vodostavební se zvýšenými nároky na prostředí tř. C 25/30 tl do 300 mm XC3, XA1 (XC4, XF3 nad úrovní terénu - zanedbatelné množství)</t>
  </si>
  <si>
    <t>-1507816154</t>
  </si>
  <si>
    <t>Kompletní konstrukce čistíren odpadních vod, nádrží, vodojemů, kanálů z betonu železového bez výztuže a bednění se zvýšenými nároky na prostředí tř. C 25/30, tl. přes 150 do 300 mm
Beton s pomalým nárůstem pevnosti, plná pevnost betonu v tlaku bude dosažena za 90 dní. Hmotnostní koncentrace cementu max. 400 kg/m3.</t>
  </si>
  <si>
    <t>"deska" 4,8*3,8*0,3</t>
  </si>
  <si>
    <t>"stěny + strop" 4,3*3,3*2,65</t>
  </si>
  <si>
    <t>-3,8*2,8*2,4</t>
  </si>
  <si>
    <t>"otvory" -0,9*0,9*0,25-1,1*0,6*0,25-0,6*0,6*0,25</t>
  </si>
  <si>
    <t>"komínky" 1,3*1,3*0,3-0,9*0,9*0,3</t>
  </si>
  <si>
    <t>2,2*0,9*0,3-1,1*0,6*0,3-0,6*0,6*0,3</t>
  </si>
  <si>
    <t>27</t>
  </si>
  <si>
    <t>380356231</t>
  </si>
  <si>
    <t>Bednění kompletních konstrukcí ČOV, nádrží nebo vodojemů neomítaných ploch rovinných zřízení, na vnitřní straně použít drénážní fólii)</t>
  </si>
  <si>
    <t>1094784310</t>
  </si>
  <si>
    <t>Bednění kompletních konstrukcí čistíren odpadních vod, nádrží, vodojemů, kanálů konstrukcí neomítaných z betonu prostého nebo železového ploch rovinných zřízení</t>
  </si>
  <si>
    <t>"deska" 2*(4,8+3,8)*0,3</t>
  </si>
  <si>
    <t>"stěny + strop" 2*(4,3+3,3)*2,65</t>
  </si>
  <si>
    <t>2*(3,8+2,8)*2,4</t>
  </si>
  <si>
    <t>3,8*2,8-0,9*0,9-1,1*0,6-0,6*0,6</t>
  </si>
  <si>
    <t>"otvory" 2*(0,9+0,9)*0,25+2*(1,1+0,6)*0,25+2*(0,6+0,6)*0,25</t>
  </si>
  <si>
    <t>"komínky" 2*(1,3+1,3)*0,3+2*(0,9+0,9)*0,3</t>
  </si>
  <si>
    <t>2*(2,2+0,9)*0,3+2*(1,1+0,6)*0,3+2*(0,6+0,6)*0,3</t>
  </si>
  <si>
    <t>"jímka" 2*(0,35+0,35)*0,15</t>
  </si>
  <si>
    <t>"základový blok pod čerpadla" 2*(1,9+0,6)*0,2</t>
  </si>
  <si>
    <t>28</t>
  </si>
  <si>
    <t>380356232</t>
  </si>
  <si>
    <t>Bednění kompletních konstrukcí ČOV, nádrží nebo vodojemů neomítaných ploch rovinných odstranění</t>
  </si>
  <si>
    <t>2100855613</t>
  </si>
  <si>
    <t>Bednění kompletních konstrukcí čistíren odpadních vod, nádrží, vodojemů, kanálů konstrukcí neomítaných z betonu prostého nebo železového ploch rovinných odstranění</t>
  </si>
  <si>
    <t>29</t>
  </si>
  <si>
    <t>380361006</t>
  </si>
  <si>
    <t>Výztuž kompletních konstrukcí ČOV, nádrží nebo vodojemů z betonářské oceli 10 505</t>
  </si>
  <si>
    <t>1467007775</t>
  </si>
  <si>
    <t>Výztuž kompletních konstrukcí čistíren odpadních vod, nádrží, vodojemů, kanálů z oceli 10 505 (R) nebo BSt 500</t>
  </si>
  <si>
    <t>(6+1266+748+116)/1000*1,05</t>
  </si>
  <si>
    <t>Vodorovné konstrukce</t>
  </si>
  <si>
    <t>30</t>
  </si>
  <si>
    <t>411354313</t>
  </si>
  <si>
    <t>Zřízení podpěrné konstrukce stropů výšky do 4 m tl do 25 cm</t>
  </si>
  <si>
    <t>1801700611</t>
  </si>
  <si>
    <t>Podpěrná konstrukce stropů - desek, kleneb a skořepin výška podepření do 4 m tloušťka stropu přes 15 do 25 cm zřízení</t>
  </si>
  <si>
    <t>3,8*2,8</t>
  </si>
  <si>
    <t>31</t>
  </si>
  <si>
    <t>411354314</t>
  </si>
  <si>
    <t>Odstranění podpěrné konstrukce stropů výšky do 4 m tl do 25 cm</t>
  </si>
  <si>
    <t>-1940610417</t>
  </si>
  <si>
    <t>Podpěrná konstrukce stropů - desek, kleneb a skořepin výška podepření do 4 m tloušťka stropu přes 15 do 25 cm odstranění</t>
  </si>
  <si>
    <t>Úpravy povrchů, podlahy a osazování výplní</t>
  </si>
  <si>
    <t>32</t>
  </si>
  <si>
    <t>631311116</t>
  </si>
  <si>
    <t>Mazanina tl do 80 mm z betonu prostého bez zvýšených nároků na prostředí tř. C 25/30</t>
  </si>
  <si>
    <t>1584239245</t>
  </si>
  <si>
    <t>Mazanina z betonu prostého bez zvýšených nároků na prostředí tl. přes 50 do 80 mm tř. C 25/30</t>
  </si>
  <si>
    <t>spádový beton</t>
  </si>
  <si>
    <t>3,8*2,8*0,05</t>
  </si>
  <si>
    <t>33</t>
  </si>
  <si>
    <t>633111111</t>
  </si>
  <si>
    <t>Povrchová úprava průmyslových podlah vsypovou minerální směsí tl 2 mm</t>
  </si>
  <si>
    <t>1974642675</t>
  </si>
  <si>
    <t>Povrchová úprava vsypovou směsí průmyslových betonových podlah pro lehký provoz s přísadou křemíku, tl. 2 mm</t>
  </si>
  <si>
    <t>Trubní vedení</t>
  </si>
  <si>
    <t>34</t>
  </si>
  <si>
    <t>899501411</t>
  </si>
  <si>
    <t>Z/1 - Stupadla do šachet ocelová PE povlak vidlicová s vysekáním otvoru v betonu</t>
  </si>
  <si>
    <t>kus</t>
  </si>
  <si>
    <t>-477359912</t>
  </si>
  <si>
    <t>Stupadla do šachet a drobných objektů ocelová s PE povlakem vidlicová s vysekáním otvoru v betonu</t>
  </si>
  <si>
    <t>35</t>
  </si>
  <si>
    <t>933901111</t>
  </si>
  <si>
    <t>Provedení zkoušky vodotěsnosti nádrže do 1000 m3</t>
  </si>
  <si>
    <t>544815173</t>
  </si>
  <si>
    <t>Zkoušky objektů a vymývání provedení zkoušky vodotěsnosti betonové nádrže jakéhokoliv druhu a tvaru, o obsahu do 1000 m3</t>
  </si>
  <si>
    <t>3,8*2,8*2,4</t>
  </si>
  <si>
    <t>36</t>
  </si>
  <si>
    <t>M</t>
  </si>
  <si>
    <t>082113210</t>
  </si>
  <si>
    <t>voda pitná pro ostatní odběratele</t>
  </si>
  <si>
    <t>884541239</t>
  </si>
  <si>
    <t>37</t>
  </si>
  <si>
    <t>952903112</t>
  </si>
  <si>
    <t>Vyčištění objektů ČOV, nádrží, žlabů a kanálů při v do 3,5 m</t>
  </si>
  <si>
    <t>1450873467</t>
  </si>
  <si>
    <t>Vyčištění objektů čistíren odpadních vod, nádrží, žlabů nebo kanálů světlé výšky prostoru do 3,5 m</t>
  </si>
  <si>
    <t>38</t>
  </si>
  <si>
    <t>953334115</t>
  </si>
  <si>
    <t>Bobtnavý pásek do pracovních spar betonových kcí bentonitový 20 x 05 mm se samolepící vrstvou</t>
  </si>
  <si>
    <t>m</t>
  </si>
  <si>
    <t>-1825803265</t>
  </si>
  <si>
    <t>Bobtnavý pásek do pracovních spar betonových konstrukcí bentonitový, rozměru 20 x 05 mm se samolepící vrstvou</t>
  </si>
  <si>
    <t>39</t>
  </si>
  <si>
    <t>953334423</t>
  </si>
  <si>
    <t>Těsnící plech do pracovních spar betonových kcí s bitumenovým povrchem oboustranným š 160 mm</t>
  </si>
  <si>
    <t>394272660</t>
  </si>
  <si>
    <t>Těsnící plech do pracovních spar betonových konstrukcí horizontálních i vertikálních (podlaha - zeď, zeď - strop a technologických) délky do 2,5 m s nožičkou s bitumenovým povrchem oboustranným, šířky 160 mm</t>
  </si>
  <si>
    <t>2*(4,3+3,3)</t>
  </si>
  <si>
    <t>40</t>
  </si>
  <si>
    <t>977151127</t>
  </si>
  <si>
    <t>Jádrové vrty diamantovými korunkami do D 250 mm do stavebních materiálů</t>
  </si>
  <si>
    <t>1295675370</t>
  </si>
  <si>
    <t>Jádrové vrty diamantovými korunkami do stavebních materiálů (železobetonu, betonu, cihel, obkladů, dlažeb, kamene) průměru přes 225 do 250 mm</t>
  </si>
  <si>
    <t>Poznámka k položce:
viz TZ př.č. D.1.0 a v.č. D.1.2.1 až 9
utěsnění prostupů viz SO 316</t>
  </si>
  <si>
    <t>"P1" 0,25*2</t>
  </si>
  <si>
    <t>"P2" 0,25*1</t>
  </si>
  <si>
    <t>997</t>
  </si>
  <si>
    <t>Přesun sutě</t>
  </si>
  <si>
    <t>41</t>
  </si>
  <si>
    <t>997013509</t>
  </si>
  <si>
    <t>Příplatek k odvozu suti a vybouraných hmot na skládku ZKD 1 km přes 1 km</t>
  </si>
  <si>
    <t>1874020543</t>
  </si>
  <si>
    <t>Odvoz suti a vybouraných hmot na skládku nebo meziskládku se složením, na vzdálenost Příplatek k ceně za každý další i započatý 1 km přes 1 km</t>
  </si>
  <si>
    <t>0,183*14 'Přepočtené koeficientem množství</t>
  </si>
  <si>
    <t>42</t>
  </si>
  <si>
    <t>997013511</t>
  </si>
  <si>
    <t>Odvoz suti a vybouraných hmot z meziskládky na skládku do 1 km s naložením a se složením</t>
  </si>
  <si>
    <t>1484141080</t>
  </si>
  <si>
    <t>Odvoz suti a vybouraných hmot z meziskládky na skládku s naložením a se složením, na vzdálenost do 1 km</t>
  </si>
  <si>
    <t>43</t>
  </si>
  <si>
    <t>997013802</t>
  </si>
  <si>
    <t>Poplatek za uložení stavebního železobetonového odpadu na skládce (skládkovné)</t>
  </si>
  <si>
    <t>-248392982</t>
  </si>
  <si>
    <t>Poplatek za uložení stavebního odpadu na skládce (skládkovné) železobetonového</t>
  </si>
  <si>
    <t>998</t>
  </si>
  <si>
    <t>Přesun hmot</t>
  </si>
  <si>
    <t>44</t>
  </si>
  <si>
    <t>998142251</t>
  </si>
  <si>
    <t>Přesun hmot pro nádrže, jímky, zásobníky a jámy betonové monolitické v do 25 m</t>
  </si>
  <si>
    <t>1135528045</t>
  </si>
  <si>
    <t>Přesun hmot pro nádrže, jímky, zásobníky a jámy pozemní mimo zemědělství se svislou nosnou konstrukcí monolitickou betonovou tyčovou nebo plošnou vodorovná dopravní vzdálenost do 50 m výšky do 25 m</t>
  </si>
  <si>
    <t>PSV</t>
  </si>
  <si>
    <t>Práce a dodávky PSV</t>
  </si>
  <si>
    <t>767</t>
  </si>
  <si>
    <t>Konstrukce zámečnické</t>
  </si>
  <si>
    <t>45</t>
  </si>
  <si>
    <t>767,1-R</t>
  </si>
  <si>
    <t>Z/2 - Dodávka + montáž výstupové madlo výšky 1,1m z nerez oceli tř. 17, bez nátěru, kotvení na chemickou kotvu, vč. kotvící desky</t>
  </si>
  <si>
    <t>kg</t>
  </si>
  <si>
    <t>-1169136422</t>
  </si>
  <si>
    <t>46</t>
  </si>
  <si>
    <t>767,2-R</t>
  </si>
  <si>
    <t>Z/3 - Dodávka + montáž poklop 1100x600mm z nerez oceli tř. 17, odnímatelný, vodotěsný,bez nátěru, vč. rámu s kotvami pro zabetonování, kryt poklopu rýhovaný ocel. plech se spodními výztuhami</t>
  </si>
  <si>
    <t>-2112824550</t>
  </si>
  <si>
    <t>Z/3 - Dodávka + montáž poklop 1100x600mm z nerez oceli tř. 17, odnímatelný, vodotěsný,bez nátěru, vč. rámu s kotvami pro zabetonování, kryt poklopu rýhovaný ocel. plech se spodními výztuhami
-S OHLEDEM NA MANIPULAČNÍ HMOTNOST PROVÉST PŘÍPADNÉ DĚLENÍ KRYTU POKLOPU NA 2 ČÁSTI SAMOSTATNĚ VYJÍMATELNÉ
-DETAILY PROVEDENÍ-VIZ DÍLENSKÁ DOKUMENTACE ZHOTOVITELE</t>
  </si>
  <si>
    <t>47</t>
  </si>
  <si>
    <t>767,3-R</t>
  </si>
  <si>
    <t>Z/4 - Dodávka + montáž poklop 600x600mm z nerez oceli tř. 17, odnímatelný, vodotěsný,bez nátěru, vč. rámu s kotvami pro zabetonování, kryt poklopu rýhovaný ocel. plech se spodními výztuhami</t>
  </si>
  <si>
    <t>1183294622</t>
  </si>
  <si>
    <t>Z/4 - Dodávka + montáž poklop 600x600mm z nerez oceli tř. 17, odnímatelný, vodotěsný,bez nátěru, vč. rámu s kotvami pro zabetonování, kryt poklopu rýhovaný ocel. plech se spodními výztuham
-DETAILY PROVEDENÍ-VIZ DÍLENSKÁ DOKUMENTACE ZHOTOVITELE</t>
  </si>
  <si>
    <t>48</t>
  </si>
  <si>
    <t>767,4-R</t>
  </si>
  <si>
    <t>Z/5 - Dodávka + montáž poklop 900x900mm z nerez oceli tř. 17, odnímatelný, vodotěsný,bez nátěru, vč. rámu s kotvami pro zabetonování, kryt poklopu rýhovaný ocel. plech se spodními výztuhami</t>
  </si>
  <si>
    <t>1186238877</t>
  </si>
  <si>
    <t>Z/5 - Dodávka + montáž poklop 900x900mm z nerez oceli tř. 17, odnímatelný, vodotěsný,bez nátěru, vč. rámu s kotvami pro zabetonování, kryt poklopu rýhovaný ocel. plech se spodními výztuham
-DETAILY PROVEDENÍ-VIZ DÍLENSKÁ DOKUMENTACE ZHOTOVITELE</t>
  </si>
  <si>
    <t>49</t>
  </si>
  <si>
    <t>767,5-R</t>
  </si>
  <si>
    <t>Z/6 - Dodávka + montáž ventilační nástavec z nerez oceli tř. 17, bez nátěru, osazený při betonáži do stropu jímky</t>
  </si>
  <si>
    <t>-325754186</t>
  </si>
  <si>
    <t>Z/6 - Dodávka + montáž ventilační nástavec z nerez oceli tř. 17, bez nátěru, osazený při betonáži do stropu jímky
ATYPICKÁ VĚTRACÍ TROUBA Z NEREZOVÉ OCELI, VODOTĚSNĚ OSAZENÁ DO STROPU JÍMKY, OPATŘENÁ NA VÝFUKU KRYCÍ MŘÍŽKOU PROTI VNIKNUTÍ DROBNÝCH ŽIVOČICHŮ. OSAZOVACÍ PŘÍRUBY PŘIVAŘENY PRŮBĚŽNÝM VODOTĚSNÝM SVAREM
-DETAILY PROVEDENÍ-VIZ DÍLENSKÁ DOKUMENTACE ZHOTOVITELE</t>
  </si>
  <si>
    <t>003 - SO 315/3 Čerpací stanice ČS 3</t>
  </si>
  <si>
    <t>977151118</t>
  </si>
  <si>
    <t>Jádrové vrty diamantovými korunkami do D 100 mm do stavebních materiálů</t>
  </si>
  <si>
    <t>522859723</t>
  </si>
  <si>
    <t>Jádrové vrty diamantovými korunkami do stavebních materiálů (železobetonu, betonu, cihel, obkladů, dlažeb, kamene) průměru přes 90 do 100 mm</t>
  </si>
  <si>
    <t>Poznámka k položce:
viz TZ př.č. D.1.0 
utěsnění prostupů viz SO 316</t>
  </si>
  <si>
    <t>"cca" 0,3</t>
  </si>
  <si>
    <t>-188464453</t>
  </si>
  <si>
    <t>0,009*14 'Přepočtené koeficientem množství</t>
  </si>
  <si>
    <t>1092782447</t>
  </si>
  <si>
    <t>302528601</t>
  </si>
  <si>
    <t>004 - SO 316 Hydrantová síť 2</t>
  </si>
  <si>
    <t>-1434193639</t>
  </si>
  <si>
    <t>-1817161810</t>
  </si>
  <si>
    <t>264878443</t>
  </si>
  <si>
    <t>119001401</t>
  </si>
  <si>
    <t>Dočasné zajištění potrubí ocelového nebo litinového DN do 200</t>
  </si>
  <si>
    <t>137079598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</si>
  <si>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</si>
  <si>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Poznámka k položce:
viz TZ př.č. D.1.4.1 a v.č. D.1.4.6 a výpis tvarovek, potrubí a armatur D.1.4.7</t>
  </si>
  <si>
    <t>"2H01" 8*1,1</t>
  </si>
  <si>
    <t>"odbočka H580" 4*1,1</t>
  </si>
  <si>
    <t>119001402</t>
  </si>
  <si>
    <t>Dočasné zajištění potrubí ocelového nebo litinového DN do 500</t>
  </si>
  <si>
    <t>-1654572643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</si>
  <si>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přes 200 do 500</t>
  </si>
  <si>
    <t>"2H01" 4*1,1</t>
  </si>
  <si>
    <t>"odbočka H580" 1*1,1</t>
  </si>
  <si>
    <t>119001421</t>
  </si>
  <si>
    <t>Dočasné zajištění kabelů a kabelových tratí ze 3 volně ložených kabelů</t>
  </si>
  <si>
    <t>-151576538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</si>
  <si>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</si>
  <si>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"2H01" 11*1,1</t>
  </si>
  <si>
    <t>120001101</t>
  </si>
  <si>
    <t>Příplatek za ztížení vykopávky v blízkosti podzemního vedení</t>
  </si>
  <si>
    <t>-1215433219</t>
  </si>
  <si>
    <t>Příplatek k cenám vykopávek za ztížení vykopávky v blízkosti podzemního vedení nebo výbušnin v horninách jakékoliv třídy</t>
  </si>
  <si>
    <t>"2H01" (8,8+4,4+12,1)*2*1,9</t>
  </si>
  <si>
    <t>"odbočka H580" (4,4+1,1+1,1)*2*1,7</t>
  </si>
  <si>
    <t>1385557054</t>
  </si>
  <si>
    <t>"2h01" 467,62*1,1*0,15</t>
  </si>
  <si>
    <t>"rozšíření pro startovací a koncové jámy" 4*2*0,15-4*1,1*0,15+3*2*0,15-3*1,1*0,15</t>
  </si>
  <si>
    <t>"odbočka H580" 54,63*1,1*0,15</t>
  </si>
  <si>
    <t>"přívod k ČS3" 13,43*1,1*0,15</t>
  </si>
  <si>
    <t>"obtok u ČS2" 15*1,1*0,15</t>
  </si>
  <si>
    <t>"odbočky hydratnu" 45*1,1*0,15</t>
  </si>
  <si>
    <t>"odbočky pro kalníky a vzdušníky" 3*1,1*0,15</t>
  </si>
  <si>
    <t>132201203</t>
  </si>
  <si>
    <t>Hloubení rýh š do 2000 mm v hornině tř. 3 objemu do 5000 m3</t>
  </si>
  <si>
    <t>-1840578122</t>
  </si>
  <si>
    <t>Hloubení zapažených i nezapažených rýh šířky přes 600 do 2 000 mm s urovnáním dna do předepsaného profilu a spádu v hornině tř. 3 přes 1 000 do 5 000 m3</t>
  </si>
  <si>
    <t>2h01, š=1,1m, hl=1,9m</t>
  </si>
  <si>
    <t>"zeleň tl.150mm" 467,62*1,1*(1,9-0,15)</t>
  </si>
  <si>
    <t>"rozšíření jam v zeleni" 4*2*(2,2-0,15)-4*1,1*(2,2-0,15)+3*2*(2,2-0,15)-3*1,1*(2,2-0,15)</t>
  </si>
  <si>
    <t>"asfalt tl.350mm" 83,4*1,1*(1,9-0,35)</t>
  </si>
  <si>
    <t>"štěrk tl.300mm" 2*1,1*(1,9-0,3)</t>
  </si>
  <si>
    <t>"beton tl.300mm" 7,8*1,1*(1,9-0,3)</t>
  </si>
  <si>
    <t>odbočka H580, š=1,1m, hl=1,7m</t>
  </si>
  <si>
    <t>"zeleň tl.150mm" 54,63*1,1*(1,7-0,15)</t>
  </si>
  <si>
    <t>"asfalt tl.350mm" 5,7*1,1*(1,7-0,35)</t>
  </si>
  <si>
    <t>přívod k ČS3, š=1,1m, hl=1,9m</t>
  </si>
  <si>
    <t>"zeleň tl.150mm" 31,43*1,1*(1,9-0,15)</t>
  </si>
  <si>
    <t>obtok u ČS2, š=1,1m, hl=1,7m</t>
  </si>
  <si>
    <t>"zeleň tl.150mm" 15*1,1*(1,7-0,15)</t>
  </si>
  <si>
    <t>odbočky hydratnu, š=1,1m, hl=1,7m</t>
  </si>
  <si>
    <t>"zeleň tl.150mm" 45*1,1*(1,7-0,15)</t>
  </si>
  <si>
    <t>odbočky pro kalníky a vzdušníky, š=1,1m, hl=1,7m</t>
  </si>
  <si>
    <t>"zeleň tl.150mm" 3*1,1*(1,7-0,15)</t>
  </si>
  <si>
    <t>132201209</t>
  </si>
  <si>
    <t>Příplatek za lepivost k hloubení rýh š do 2000 mm v hornině tř. 3</t>
  </si>
  <si>
    <t>-1210165999</t>
  </si>
  <si>
    <t>Hloubení zapažených i nezapažených rýh šířky přes 600 do 2 000 mm s urovnáním dna do předepsaného profilu a spádu v hornině tř. 3 Příplatek k cenám za lepivost horniny tř. 3</t>
  </si>
  <si>
    <t>1342,056*0,5</t>
  </si>
  <si>
    <t>141721119</t>
  </si>
  <si>
    <t>Řízený zemní protlak hloubky do 6 m vnějšího průměru do 400 mm v hornině tř 1 až 4</t>
  </si>
  <si>
    <t>996648985</t>
  </si>
  <si>
    <t>Řízený zemní protlak v hornině tř. 1 až 4, včetně protlačení trub v hloubce do 6 m vnějšího průměru vrtu přes 350 do 400 mm</t>
  </si>
  <si>
    <t>28613587</t>
  </si>
  <si>
    <t>potrubí dvouvrstvé PE100 RC, SDR17 400x23,7 dl 12m - vhodná k protlačení</t>
  </si>
  <si>
    <t>CS ÚRS 2018 01</t>
  </si>
  <si>
    <t>2131575301</t>
  </si>
  <si>
    <t>potrubí dvouvrstvé PE100 RC, SDR17 400x23,7 dl 12m</t>
  </si>
  <si>
    <t>12*1,05 'Přepočtené koeficientem množství</t>
  </si>
  <si>
    <t>230200122</t>
  </si>
  <si>
    <t xml:space="preserve">Nasunutí potrubní sekce DN 225 do chráničky </t>
  </si>
  <si>
    <t>64</t>
  </si>
  <si>
    <t>1394633350</t>
  </si>
  <si>
    <t>Nasunutí potrubní sekce do chráničky jmenovitá světlost nasouvaného potrubí DN 225</t>
  </si>
  <si>
    <t>151101101</t>
  </si>
  <si>
    <t>Zřízení příložného pažení a rozepření stěn rýh hl do 2 m</t>
  </si>
  <si>
    <t>927188854</t>
  </si>
  <si>
    <t>Zřízení pažení a rozepření stěn rýh pro podzemní vedení pro všechny šířky rýhy příložné pro jakoukoliv mezerovitost, hloubky do 2 m</t>
  </si>
  <si>
    <t>"2h01-most-protlak" (582,09-9,27-12)*1,9*2</t>
  </si>
  <si>
    <t>"odbočka H580" 60,33*1,7*2</t>
  </si>
  <si>
    <t>"přívod k ČS3" 13,43*1,9*2</t>
  </si>
  <si>
    <t>"obtok u ČS2" 15*1,7*2</t>
  </si>
  <si>
    <t>"odbočky hydratnu" 45*1,7*2</t>
  </si>
  <si>
    <t>"odbočky pro kalníky a vzdušníky" 3*1,7*2</t>
  </si>
  <si>
    <t>151101111</t>
  </si>
  <si>
    <t>Odstranění příložného pažení a rozepření stěn rýh hl do 2 m</t>
  </si>
  <si>
    <t>1338289196</t>
  </si>
  <si>
    <t>Odstranění pažení a rozepření stěn rýh pro podzemní vedení s uložením materiálu na vzdálenost do 3 m od kraje výkopu příložné, hloubky do 2 m</t>
  </si>
  <si>
    <t>2044196464</t>
  </si>
  <si>
    <t>1342,056*0,55</t>
  </si>
  <si>
    <t>1504814783</t>
  </si>
  <si>
    <t>1342,056</t>
  </si>
  <si>
    <t>-872,073</t>
  </si>
  <si>
    <t>zásyp v komunikaci</t>
  </si>
  <si>
    <t>199,834/2</t>
  </si>
  <si>
    <t>177935640</t>
  </si>
  <si>
    <t>569,9*5 'Přepočtené koeficientem množství</t>
  </si>
  <si>
    <t>-82129411</t>
  </si>
  <si>
    <t>-169541414</t>
  </si>
  <si>
    <t>569,9*1,8 'Přepočtené koeficientem množství</t>
  </si>
  <si>
    <t>-2096633596</t>
  </si>
  <si>
    <t>lóže</t>
  </si>
  <si>
    <t>-76,733</t>
  </si>
  <si>
    <t>obsyp</t>
  </si>
  <si>
    <t>-393,25</t>
  </si>
  <si>
    <t>58344199</t>
  </si>
  <si>
    <t>štěrkodrť frakce 0-63</t>
  </si>
  <si>
    <t>-2110063990</t>
  </si>
  <si>
    <t>zásyp v komunikacích</t>
  </si>
  <si>
    <t>"asfalt tl.350mm" 83,4*1,1*(1,9-0,35-0,1-0,525)</t>
  </si>
  <si>
    <t>"štěrk tl.300mm" 2*1,1*(1,9-0,3-0,1-0,525)</t>
  </si>
  <si>
    <t>"beton tl.300mm" 7,8*1,1*(1,9-0,3-0,1-0,525)</t>
  </si>
  <si>
    <t>"asfalt tl.350mm" 5,7*1,1*(1,7-0,35-0,1-0,525)</t>
  </si>
  <si>
    <t>99,917*2 'Přepočtené koeficientem množství</t>
  </si>
  <si>
    <t>175111101</t>
  </si>
  <si>
    <t>Obsypání potrubí ručně sypaninou bez prohození, uloženou do 3 m</t>
  </si>
  <si>
    <t>1636346079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</si>
  <si>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</si>
  <si>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"2h01-most-protlak" (582,09-9,27-12)*1,1*0,525</t>
  </si>
  <si>
    <t>"odbočka H580" 60,33*1,1*0,525</t>
  </si>
  <si>
    <t>"přívod k ČS3" 13,43*1,1*0,363</t>
  </si>
  <si>
    <t>"obtok u ČS2" 15*1,1*0,46</t>
  </si>
  <si>
    <t>"odbočky hydratnu" 45*1,1*0,41</t>
  </si>
  <si>
    <t>"odbočky pro kalníky a vzdušníky" 3*1,1*0,39</t>
  </si>
  <si>
    <t>583,1-R</t>
  </si>
  <si>
    <t>písek, vč. dopravy</t>
  </si>
  <si>
    <t>1262292734</t>
  </si>
  <si>
    <t>kamenivo těžené drobné frakce 0-4</t>
  </si>
  <si>
    <t>393,25*2 'Přepočtené koeficientem množství</t>
  </si>
  <si>
    <t>1528244483</t>
  </si>
  <si>
    <t>1999378087</t>
  </si>
  <si>
    <t>"2h01" 467,62*1,1</t>
  </si>
  <si>
    <t>"rozšíření pro startovací a koncové jámy" 4*2-4*1,1+3*2-3*1,1</t>
  </si>
  <si>
    <t>"odbočka H580" 54,63*1,1</t>
  </si>
  <si>
    <t>"přívod k ČS3" 13,43*1,1</t>
  </si>
  <si>
    <t>"obtok u ČS2" 15*1,1</t>
  </si>
  <si>
    <t>"odbočky hydratnu" 45*1,1</t>
  </si>
  <si>
    <t>"odbočky pro kalníky a vzdušníky" 3*1,1</t>
  </si>
  <si>
    <t>212752212</t>
  </si>
  <si>
    <t>Trativod z drenážních trubek plastových flexibilních D do 100 mm včetně lože otevřený výkop</t>
  </si>
  <si>
    <t>-998963026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</si>
  <si>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</si>
  <si>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"2h01-most-protlak" 582,09-9,27-12</t>
  </si>
  <si>
    <t>"odbočka H580" 60,33</t>
  </si>
  <si>
    <t>451573111</t>
  </si>
  <si>
    <t>Lože pod potrubí otevřený výkop z písku</t>
  </si>
  <si>
    <t>1287567306</t>
  </si>
  <si>
    <t>Lože pod potrubí, stoky a drobné objekty v otevřeném výkopu z písku a štěrkopísku do 63 mm</t>
  </si>
  <si>
    <t>"2h01-most-protlak" (582,09-9,27-12)*1,1*0,1</t>
  </si>
  <si>
    <t>"odbočka H580" 60,33*1,1*0,1</t>
  </si>
  <si>
    <t>"přívod k ČS3" 13,43*1,1*0,1</t>
  </si>
  <si>
    <t>"obtok u ČS2" 15*1,1*0,1</t>
  </si>
  <si>
    <t>"odbočky hydratnu" 45*1,1*0,1</t>
  </si>
  <si>
    <t>"odbočky pro kalníky a vzdušníky" 3*1,1*0,1</t>
  </si>
  <si>
    <t>857242122</t>
  </si>
  <si>
    <t>Montáž litinových tvarovek jednoosých přírubových otevřený výkop do DN 80</t>
  </si>
  <si>
    <t>2122687439</t>
  </si>
  <si>
    <t>Montáž litinových tvarovek na potrubí litinovém tlakovém jednoosých na potrubí z trub přírubových v otevřeném výkopu, kanálu nebo v šachtě DN 80</t>
  </si>
  <si>
    <t>1+2+1+1+1+1+2+4</t>
  </si>
  <si>
    <t>552534870</t>
  </si>
  <si>
    <t>tvarovka přírubová litinová s hladkým koncem,práškový epoxid, tl.250µm F-kus DN 50 mm</t>
  </si>
  <si>
    <t>-315858767</t>
  </si>
  <si>
    <t>552,6-R</t>
  </si>
  <si>
    <t>speciální tvarovka s přírubou DN 50 pro spojení dvou holých konců, jištěná proti vytržení )pro tůzné materiály</t>
  </si>
  <si>
    <t>-159491388</t>
  </si>
  <si>
    <t>55253090</t>
  </si>
  <si>
    <t>trouba přírubová litinová vodovodní  PN 10/16 DN 80 dl 350mm</t>
  </si>
  <si>
    <t>-1746653948</t>
  </si>
  <si>
    <t>0,35*1</t>
  </si>
  <si>
    <t>55253093</t>
  </si>
  <si>
    <t>trouba přírubová litinová vodovodní  PN 10/16 DN 80 dl 525mm</t>
  </si>
  <si>
    <t>6491220</t>
  </si>
  <si>
    <t>0,525*1</t>
  </si>
  <si>
    <t>55253095</t>
  </si>
  <si>
    <t>trouba přírubová litinová vodovodní  PN 10/16 DN 80 dl 700mm</t>
  </si>
  <si>
    <t>406299868</t>
  </si>
  <si>
    <t>0,7*1</t>
  </si>
  <si>
    <t>55253097</t>
  </si>
  <si>
    <t>trouba přírubová litinová vodovodní  PN 10/16 DN 80 dl 900mm</t>
  </si>
  <si>
    <t>-49229274</t>
  </si>
  <si>
    <t>0,9*1</t>
  </si>
  <si>
    <t>55254025R</t>
  </si>
  <si>
    <t>koleno přírubové z tvárné litiny,práškový epoxid tl250µm Q-kus DN 80-90°</t>
  </si>
  <si>
    <t>-516756465</t>
  </si>
  <si>
    <t>55254047</t>
  </si>
  <si>
    <t>koleno 90° s patkou přírubové litinové vodovodní N-kus PN 10/40 DN 80</t>
  </si>
  <si>
    <t>-2134870500</t>
  </si>
  <si>
    <t>857262122</t>
  </si>
  <si>
    <t>Montáž litinových tvarovek jednoosých přírubových otevřený výkop DN 100</t>
  </si>
  <si>
    <t>1829658930</t>
  </si>
  <si>
    <t>Montáž litinových tvarovek na potrubí litinovém tlakovém jednoosých na potrubí z trub přírubových v otevřeném výkopu, kanálu nebo v šachtě DN 100</t>
  </si>
  <si>
    <t>14+14+14</t>
  </si>
  <si>
    <t>552540480</t>
  </si>
  <si>
    <t>koleno přírubové z tvárné litiny,práškový epoxid, tl.250µm s patkou N-kus DN 100 mm</t>
  </si>
  <si>
    <t>-1365153414</t>
  </si>
  <si>
    <t>55253107</t>
  </si>
  <si>
    <t>trouba přírubová litinová vodovodní  PN 10/16 DN 100 dl 500mm</t>
  </si>
  <si>
    <t>-1017467490</t>
  </si>
  <si>
    <t>14*0,5</t>
  </si>
  <si>
    <t>55253101</t>
  </si>
  <si>
    <t>trouba přírubová litinová vodovodní  PN 10/16 DN 100 dl 200mm</t>
  </si>
  <si>
    <t>1892784449</t>
  </si>
  <si>
    <t>0,2*14</t>
  </si>
  <si>
    <t>857312122</t>
  </si>
  <si>
    <t>Montáž litinových tvarovek jednoosých přírubových otevřený výkop DN 150</t>
  </si>
  <si>
    <t>-1157604665</t>
  </si>
  <si>
    <t>Montáž litinových tvarovek na potrubí litinovém tlakovém jednoosých na potrubí z trub přírubových v otevřeném výkopu, kanálu nebo v šachtě DN 150</t>
  </si>
  <si>
    <t>2+4+2</t>
  </si>
  <si>
    <t>552534920</t>
  </si>
  <si>
    <t>tvarovka přírubová litinová s hladkým koncem,práškový epoxid, tl.250µm F-kus DN 150 mm</t>
  </si>
  <si>
    <t>309204805</t>
  </si>
  <si>
    <t>552,2-R</t>
  </si>
  <si>
    <t>kotevní příruba DN 150</t>
  </si>
  <si>
    <t>-1628782860</t>
  </si>
  <si>
    <t>552,7-R</t>
  </si>
  <si>
    <t>speciální tvarovka s přírubou DN 150 pro montáž na holý konec, jištěná proti vytržení )pro tůzné materiály</t>
  </si>
  <si>
    <t>854291681</t>
  </si>
  <si>
    <t>857314122</t>
  </si>
  <si>
    <t>Montáž litinových tvarovek odbočných přírubových otevřený výkop DN 150</t>
  </si>
  <si>
    <t>1572455334</t>
  </si>
  <si>
    <t>Montáž litinových tvarovek na potrubí litinovém tlakovém odbočných na potrubí z trub přírubových v otevřeném výkopu, kanálu nebo v šachtě DN 150</t>
  </si>
  <si>
    <t>552535250</t>
  </si>
  <si>
    <t>tvarovka přírubová litinová s přírubovou odbočkou,práškový epoxid, tl.250µm T-kus DN 150/50 mm</t>
  </si>
  <si>
    <t>1798978568</t>
  </si>
  <si>
    <t>857352122</t>
  </si>
  <si>
    <t>Montáž litinových tvarovek jednoosých přírubových otevřený výkop DN 200</t>
  </si>
  <si>
    <t>833026107</t>
  </si>
  <si>
    <t>Montáž litinových tvarovek na potrubí litinovém tlakovém jednoosých na potrubí z trub přírubových v otevřeném výkopu, kanálu nebo v šachtě DN 200</t>
  </si>
  <si>
    <t>1+2+1</t>
  </si>
  <si>
    <t>552534930</t>
  </si>
  <si>
    <t>tvarovka přírubová litinová s hladkým koncem,práškový epoxid, tl.250µm F-kus DN 200 mm</t>
  </si>
  <si>
    <t>-900628573</t>
  </si>
  <si>
    <t>50</t>
  </si>
  <si>
    <t>552,3-R</t>
  </si>
  <si>
    <t>kotevní příruba DN 200</t>
  </si>
  <si>
    <t>-704356302</t>
  </si>
  <si>
    <t>51</t>
  </si>
  <si>
    <t>552,8-R</t>
  </si>
  <si>
    <t>speciální tvarovka s přírubou DN 200 pro montáž na holý konec, jištěná proti vytržení )pro tůzné materiály</t>
  </si>
  <si>
    <t>980694985</t>
  </si>
  <si>
    <t>52</t>
  </si>
  <si>
    <t>871211141</t>
  </si>
  <si>
    <t>Montáž potrubí z PE100 SDR 11 otevřený výkop svařovaných na tupo D 63 x 5,8 mm</t>
  </si>
  <si>
    <t>-1924523548</t>
  </si>
  <si>
    <t>Montáž vodovodního potrubí z plastů v otevřeném výkopu z polyetylenu PE 100 svařovaných na tupo SDR 11/PN16 D 63 x 5,8 mm</t>
  </si>
  <si>
    <t>"propoj na ČS3" 14</t>
  </si>
  <si>
    <t>53</t>
  </si>
  <si>
    <t>286131130</t>
  </si>
  <si>
    <t>potrubí vodovodní PE100 PN16 SDR11 6 m, 100 m, 63 x 5,8 mm</t>
  </si>
  <si>
    <t>-846609616</t>
  </si>
  <si>
    <t>14*1,02 'Přepočtené koeficientem množství</t>
  </si>
  <si>
    <t>54</t>
  </si>
  <si>
    <t>871241141</t>
  </si>
  <si>
    <t>Montáž potrubí z PE100 SDR 11 otevřený výkop svařovaných na tupo D 90 x 8,2 mm</t>
  </si>
  <si>
    <t>435989065</t>
  </si>
  <si>
    <t>Montáž vodovodního potrubí z plastů v otevřeném výkopu z polyetylenu PE 100 svařovaných na tupo SDR 11/PN16 D 90 x 8,2 mm</t>
  </si>
  <si>
    <t>"odbočky pro vzdušníky a kalníky" 3</t>
  </si>
  <si>
    <t>55</t>
  </si>
  <si>
    <t>28613115</t>
  </si>
  <si>
    <t>potrubí vodovodní PE100 PN16 SDR11 6m 12m 100m 90x8,2mm</t>
  </si>
  <si>
    <t>1983140239</t>
  </si>
  <si>
    <t>3*1,02 'Přepočtené koeficientem množství</t>
  </si>
  <si>
    <t>56</t>
  </si>
  <si>
    <t>871251141</t>
  </si>
  <si>
    <t>Montáž potrubí z PE100 SDR 11 otevřený výkop svařovaných na tupo D 110 x 10,0 mm</t>
  </si>
  <si>
    <t>1907589993</t>
  </si>
  <si>
    <t>Montáž vodovodního potrubí z plastů v otevřeném výkopu z polyetylenu PE 100 svařovaných na tupo SDR 11/PN16 D 110 x 10,0 mm</t>
  </si>
  <si>
    <t>"odbočky pro hydranty" 45</t>
  </si>
  <si>
    <t>57</t>
  </si>
  <si>
    <t>286131160</t>
  </si>
  <si>
    <t>potrubí vodovodní PE100 PN16 SDR11 6 m, 12 m, 100 m, 110 x 10,0 mm</t>
  </si>
  <si>
    <t>-2020590586</t>
  </si>
  <si>
    <t>45*1,02 'Přepočtené koeficientem množství</t>
  </si>
  <si>
    <t>58</t>
  </si>
  <si>
    <t>871321141</t>
  </si>
  <si>
    <t>Montáž potrubí z PE100 SDR 11 otevřený výkop svařovaných na tupo D 160 x 14,6 mm</t>
  </si>
  <si>
    <t>-212797139</t>
  </si>
  <si>
    <t>Montáž vodovodního potrubí z plastů v otevřeném výkopu z polyetylenu PE 100 svařovaných na tupo SDR 11/PN16 D 160 x 14,6 mm</t>
  </si>
  <si>
    <t>"obtok u ČS2" 15</t>
  </si>
  <si>
    <t>59</t>
  </si>
  <si>
    <t>286131180</t>
  </si>
  <si>
    <t>potrubí vodovodní PE100 PN16 SDR11 6 m, 12 m, 160 x 14,6 mm</t>
  </si>
  <si>
    <t>2127202244</t>
  </si>
  <si>
    <t>15*1,02 'Přepočtené koeficientem množství</t>
  </si>
  <si>
    <t>60</t>
  </si>
  <si>
    <t>871351142</t>
  </si>
  <si>
    <t>Montáž potrubí z PE100 SDR 11 otevřený výkop svařovaných na tupo D 225 x 20,5 mm</t>
  </si>
  <si>
    <t>2069128643</t>
  </si>
  <si>
    <t>Montáž vodovodního potrubí z plastů v otevřeném výkopu z polyetylenu PE 100 svařovaných na tupo SDR 11/PN16 D 225 x 20,5 mm</t>
  </si>
  <si>
    <t>"hlavní řad + odbočka pro hydrant" 618</t>
  </si>
  <si>
    <t>61</t>
  </si>
  <si>
    <t>28613607</t>
  </si>
  <si>
    <t>potrubí dvouvrstvé PE100 SDR 11 225x20,5 dl 12m PN16</t>
  </si>
  <si>
    <t>-103280964</t>
  </si>
  <si>
    <t>618*1,02 'Přepočtené koeficientem množství</t>
  </si>
  <si>
    <t>62</t>
  </si>
  <si>
    <t>871351142R</t>
  </si>
  <si>
    <t>Montáž potrubí z PE100 SDR 11 D 225, předizolované, na mostní konstrukci, vč. objímek pro ukotvení ke konzolám</t>
  </si>
  <si>
    <t>-1227940343</t>
  </si>
  <si>
    <t>Montáž vodovodního potrubí z plastů z polyetylenu PE 100 SDR 11/PN16 D 225, předizolované, na mostní konstrukci, vč. objímek pro ukotvení ke konzolám</t>
  </si>
  <si>
    <t>63</t>
  </si>
  <si>
    <t>552,1-R</t>
  </si>
  <si>
    <t>potrubí předizolované temperované De 225, 2.izolační třída = D355mm (plášť z ocelového pozinkovaného spirálově překládaného plechu</t>
  </si>
  <si>
    <t>-1041011385</t>
  </si>
  <si>
    <t>potrubí předizolované kompaktní systém, délka 6 m, DN 250/450 tl. izol. 81 mm</t>
  </si>
  <si>
    <t>25*1,02 'Přepočtené koeficientem množství</t>
  </si>
  <si>
    <t>877211101</t>
  </si>
  <si>
    <t>Montáž elektrospojek na potrubí z PE trub d 63</t>
  </si>
  <si>
    <t>-1065524732</t>
  </si>
  <si>
    <t>Montáž tvarovek na vodovodním plastovém potrubí z polyetylenu PE 100 elektrotvarovek SDR 11/PN16 spojek, oblouků nebo redukcí d 63</t>
  </si>
  <si>
    <t>65</t>
  </si>
  <si>
    <t>286123420</t>
  </si>
  <si>
    <t>nákružek lemový  PE100 SDR11 d 63</t>
  </si>
  <si>
    <t>955323151</t>
  </si>
  <si>
    <t>nákružek lemový  PE100 SDR 11, d 63</t>
  </si>
  <si>
    <t>66</t>
  </si>
  <si>
    <t>286123440</t>
  </si>
  <si>
    <t>nákružek lemový  PE100 SDR11 d 90</t>
  </si>
  <si>
    <t>-50485765</t>
  </si>
  <si>
    <t>nákružek lemový  PE100 SDR 11, d 90</t>
  </si>
  <si>
    <t>67</t>
  </si>
  <si>
    <t>286123920</t>
  </si>
  <si>
    <t>příruba PP-V PN10/16, d  63 DN50</t>
  </si>
  <si>
    <t>-627825618</t>
  </si>
  <si>
    <t>příruba plastová PP kanalizačního potrubí PN 10/16, d  63 DN 50</t>
  </si>
  <si>
    <t>68</t>
  </si>
  <si>
    <t>286123940</t>
  </si>
  <si>
    <t>příruba PP-V PN10/16, d 90 DN80</t>
  </si>
  <si>
    <t>-1630525742</t>
  </si>
  <si>
    <t>příruba plastová PP kanalizačního potrubí PN 10/16, d 90 DN 80</t>
  </si>
  <si>
    <t>69</t>
  </si>
  <si>
    <t>877211112</t>
  </si>
  <si>
    <t>Montáž elektrokolen 90° na potrubí z PE trub d 63</t>
  </si>
  <si>
    <t>-250715762</t>
  </si>
  <si>
    <t>Montáž tvarovek na vodovodním plastovém potrubí z polyetylenu PE 100 elektrotvarovek SDR 11/PN16 kolen 90 st. d 63</t>
  </si>
  <si>
    <t>70</t>
  </si>
  <si>
    <t>286149340</t>
  </si>
  <si>
    <t>elektrokoleno 90°, PE 100, PN 16, d 63</t>
  </si>
  <si>
    <t>-1626785606</t>
  </si>
  <si>
    <t>71</t>
  </si>
  <si>
    <t>877241101</t>
  </si>
  <si>
    <t>Montáž elektrospojek na vodovodním potrubí z PE trub d 90</t>
  </si>
  <si>
    <t>266399338</t>
  </si>
  <si>
    <t>Montáž tvarovek na vodovodním plastovém potrubí z polyetylenu PE 100 elektrotvarovek SDR 11/PN16 spojek, oblouků nebo redukcí d 90</t>
  </si>
  <si>
    <t>4+4</t>
  </si>
  <si>
    <t>72</t>
  </si>
  <si>
    <t>28615974</t>
  </si>
  <si>
    <t>elektrospojka SDR 11 PE 100 PN 16 d 90</t>
  </si>
  <si>
    <t>-452047471</t>
  </si>
  <si>
    <t>73</t>
  </si>
  <si>
    <t>877261101</t>
  </si>
  <si>
    <t>Montáž elektrospojek na potrubí z PE trub d 110</t>
  </si>
  <si>
    <t>1241617542</t>
  </si>
  <si>
    <t>Montáž tvarovek na vodovodním plastovém potrubí z polyetylenu PE 100 elektrotvarovek SDR 11/PN16 spojek, oblouků nebo redukcí d 110</t>
  </si>
  <si>
    <t>4+15</t>
  </si>
  <si>
    <t>74</t>
  </si>
  <si>
    <t>286159750</t>
  </si>
  <si>
    <t>elektrospojka SDR 11, PE 100, PN 16 d 110</t>
  </si>
  <si>
    <t>1566259832</t>
  </si>
  <si>
    <t>75</t>
  </si>
  <si>
    <t>286123450</t>
  </si>
  <si>
    <t>nákružek lemový  PE100 SDR11 d 110</t>
  </si>
  <si>
    <t>-1135782810</t>
  </si>
  <si>
    <t>nákružek lemový  PE100 SDR 11, d 110</t>
  </si>
  <si>
    <t>76</t>
  </si>
  <si>
    <t>286123950</t>
  </si>
  <si>
    <t>příruba PP-V PN10/16, d 110 DN100</t>
  </si>
  <si>
    <t>-1812565966</t>
  </si>
  <si>
    <t>příruba plastová PP kanalizačního potrubí PN 10/16, d 110 DN 100</t>
  </si>
  <si>
    <t>77</t>
  </si>
  <si>
    <t>877321101</t>
  </si>
  <si>
    <t>Montáž elektrospojek na potrubí z PE trub d 160</t>
  </si>
  <si>
    <t>1119219594</t>
  </si>
  <si>
    <t>Montáž tvarovek na vodovodním plastovém potrubí z polyetylenu PE 100 elektrotvarovek SDR 11/PN16 spojek, oblouků nebo redukcí d 160</t>
  </si>
  <si>
    <t>10+6+6</t>
  </si>
  <si>
    <t>78</t>
  </si>
  <si>
    <t>286159780</t>
  </si>
  <si>
    <t>elektrospojka SDR 11, PE 100, PN 16 d 160</t>
  </si>
  <si>
    <t>1456785617</t>
  </si>
  <si>
    <t>79</t>
  </si>
  <si>
    <t>286149800</t>
  </si>
  <si>
    <t>elektroredukce, PE 100, PN 16, d 160-110</t>
  </si>
  <si>
    <t>1658791121</t>
  </si>
  <si>
    <t>80</t>
  </si>
  <si>
    <t>286123480</t>
  </si>
  <si>
    <t>nákružek lemový  PE100 SDR11 d 160</t>
  </si>
  <si>
    <t>1793369543</t>
  </si>
  <si>
    <t>nákružek lemový  PE100 SDR 11, d 160</t>
  </si>
  <si>
    <t>81</t>
  </si>
  <si>
    <t>286123980</t>
  </si>
  <si>
    <t>příruba PP-V PN10/16, d 160 DN150</t>
  </si>
  <si>
    <t>-346153098</t>
  </si>
  <si>
    <t>příruba plastová PP kanalizačního potrubí PN 10/16, d 160 DN 150</t>
  </si>
  <si>
    <t>82</t>
  </si>
  <si>
    <t>877321110</t>
  </si>
  <si>
    <t>Montáž elektrokolen 45° na potrubí z PE trub d 160</t>
  </si>
  <si>
    <t>-1554672110</t>
  </si>
  <si>
    <t>Montáž tvarovek na vodovodním plastovém potrubí z polyetylenu PE 100 elektrotvarovek SDR 11/PN16 kolen 22 st. nebo 45 st. d 160</t>
  </si>
  <si>
    <t>83</t>
  </si>
  <si>
    <t>286149510</t>
  </si>
  <si>
    <t>elektrokoleno 45°, PE 100, PN 16, d 160</t>
  </si>
  <si>
    <t>358098561</t>
  </si>
  <si>
    <t>84</t>
  </si>
  <si>
    <t>877321113</t>
  </si>
  <si>
    <t>Montáž elektro T-kusů na potrubí z PE trub d 160</t>
  </si>
  <si>
    <t>2134643902</t>
  </si>
  <si>
    <t>Montáž tvarovek na vodovodním plastovém potrubí z polyetylenu PE 100 elektrotvarovek SDR 11/PN16 T-kusů d 160</t>
  </si>
  <si>
    <t>85</t>
  </si>
  <si>
    <t>286149630</t>
  </si>
  <si>
    <t>elektro T-kus rovnoramenný, PE 100, PN 16, d 160</t>
  </si>
  <si>
    <t>1945631595</t>
  </si>
  <si>
    <t>elektro tvarovka T-kus rovnoramenný, PE 100, PN 16, d 160</t>
  </si>
  <si>
    <t>86</t>
  </si>
  <si>
    <t>877321116</t>
  </si>
  <si>
    <t>Montáž elektro T-kusů redukovaných na potrubí z PE trub d 160/110</t>
  </si>
  <si>
    <t>-1312856540</t>
  </si>
  <si>
    <t>Montáž tvarovek na vodovodním plastovém potrubí z polyetylenu PE 100 elektrotvarovek SDR 11/PN16 T-kusů redukovaných d 160/110</t>
  </si>
  <si>
    <t>87</t>
  </si>
  <si>
    <t>286149700</t>
  </si>
  <si>
    <t>elektro T-kus redukovaný, PE 100, PN 16, d 160-110</t>
  </si>
  <si>
    <t>-1586405963</t>
  </si>
  <si>
    <t>elektro tvarovka T-kus redukovaný, PE 100, PN 16, d 160-110</t>
  </si>
  <si>
    <t>88</t>
  </si>
  <si>
    <t>877321116R</t>
  </si>
  <si>
    <t>Montáž elektro T-kusů redukovaných na potrubí z PE trub d 225/110, 90</t>
  </si>
  <si>
    <t>1042398166</t>
  </si>
  <si>
    <t>Montáž tvarovek na vodovodním plastovém potrubí z polyetylenu PE 100 elektrotvarovek SDR 11/PN16 T-kusů redukovaných d 225/110</t>
  </si>
  <si>
    <t>2+4</t>
  </si>
  <si>
    <t>89</t>
  </si>
  <si>
    <t>286,1-R</t>
  </si>
  <si>
    <t>elektro T-kus redukovaný, PE 100, PN 16, SDR11, d 225-110</t>
  </si>
  <si>
    <t>-95129916</t>
  </si>
  <si>
    <t>elektro tvarovka T-kus redukovaný, PE 100, PN 16, d 225-110</t>
  </si>
  <si>
    <t>90</t>
  </si>
  <si>
    <t>286,3-R</t>
  </si>
  <si>
    <t>elektro T-kus redukovaný, PE 100, PN 16, SDR11, d 225-90</t>
  </si>
  <si>
    <t>725769882</t>
  </si>
  <si>
    <t>elektro tvarovka T-kus redukovaný, PE 100, PN 16, d 225-90</t>
  </si>
  <si>
    <t>91</t>
  </si>
  <si>
    <t>877351102</t>
  </si>
  <si>
    <t>Montáž elektrospojek na potrubí z PE trub d 225</t>
  </si>
  <si>
    <t>-952354201</t>
  </si>
  <si>
    <t>Montáž tvarovek na vodovodním plastovém potrubí z polyetylenu PE 100 elektrotvarovek SDR 11/PN16 spojek, oblouků nebo redukcí d 225</t>
  </si>
  <si>
    <t>110+1+2</t>
  </si>
  <si>
    <t>92</t>
  </si>
  <si>
    <t>286159810</t>
  </si>
  <si>
    <t>elektrospojka SDR 11, PE 100, PN 16 d 225</t>
  </si>
  <si>
    <t>-872061784</t>
  </si>
  <si>
    <t>93</t>
  </si>
  <si>
    <t>286123510</t>
  </si>
  <si>
    <t>nákružek lemový  PE100 SDR11 d 225</t>
  </si>
  <si>
    <t>-483723132</t>
  </si>
  <si>
    <t>nákružek lemový  PE100 SDR 11, d 225</t>
  </si>
  <si>
    <t>94</t>
  </si>
  <si>
    <t>286124010</t>
  </si>
  <si>
    <t>příruba PP-V PN10/16, d 225 DN200</t>
  </si>
  <si>
    <t>517692479</t>
  </si>
  <si>
    <t>příruba plastová PP kanalizačního potrubí PN 10/16, d 225 DN 200</t>
  </si>
  <si>
    <t>95</t>
  </si>
  <si>
    <t>286149830</t>
  </si>
  <si>
    <t>elektroredukce, PE 100, PN 16, d 225-110</t>
  </si>
  <si>
    <t>1629324600</t>
  </si>
  <si>
    <t>877351130</t>
  </si>
  <si>
    <t>Montáž elektro navrtávacích T-kusů ventil a 360° otočná odbočka na potrubí z PE trub d 225/63</t>
  </si>
  <si>
    <t>-1334248387</t>
  </si>
  <si>
    <t>Montáž tvarovek na vodovodním plastovém potrubí z polyetylenu PE 100 elektrotvarovek SDR 11/PN16 T-kusů navrtávacích s ventilem a 360 st. otočnou odbočkou d 225/63</t>
  </si>
  <si>
    <t>97</t>
  </si>
  <si>
    <t>286140630</t>
  </si>
  <si>
    <t>tvarovka navrtávací T-kus s ventilem, s odbočkou 360°, d 225-63</t>
  </si>
  <si>
    <t>1937044689</t>
  </si>
  <si>
    <t>tvarovka T-kus navrtávací s ventilem, s odbočkou 360°, 225-63</t>
  </si>
  <si>
    <t>98</t>
  </si>
  <si>
    <t>877361110</t>
  </si>
  <si>
    <t>Montáž elektrokolen do 45° na potrubí z PE trub d 225</t>
  </si>
  <si>
    <t>-1101468404</t>
  </si>
  <si>
    <t>Montáž tvarovek na vodovodním plastovém potrubí z polyetylenu PE 100 elektrotvarovek SDR 11/PN16 kolen 22 st. nebo 45 st. d 225</t>
  </si>
  <si>
    <t>7+6+7+5</t>
  </si>
  <si>
    <t>99</t>
  </si>
  <si>
    <t>286149540</t>
  </si>
  <si>
    <t>elektrokoleno 45°, PE 100, PN 16, d 225</t>
  </si>
  <si>
    <t>1446918727</t>
  </si>
  <si>
    <t>100</t>
  </si>
  <si>
    <t>286149541R</t>
  </si>
  <si>
    <t>elektrokoleno 30°, PE 100, PN 16, d 225</t>
  </si>
  <si>
    <t>-1003551697</t>
  </si>
  <si>
    <t>101</t>
  </si>
  <si>
    <t>286149542R</t>
  </si>
  <si>
    <t>elektrokoleno 22°, PE 100, PN 16, d 225</t>
  </si>
  <si>
    <t>-635903919</t>
  </si>
  <si>
    <t>102</t>
  </si>
  <si>
    <t>286149543R</t>
  </si>
  <si>
    <t>elektrokoleno 11°, PE 100, PN 16, d 225</t>
  </si>
  <si>
    <t>-1005500490</t>
  </si>
  <si>
    <t>103</t>
  </si>
  <si>
    <t>877361110R</t>
  </si>
  <si>
    <t>Montáž elektrokolen do 45° na potrubí z PE trub d 225 předizolované</t>
  </si>
  <si>
    <t>-1659655782</t>
  </si>
  <si>
    <t>Montáž tvarovek na vodovodním plastovém potrubí z polyetylenu PE 100 elektrotvarovek SDR 11/PN16 kolen 22 st. nebo 45 st. d 225 předizolované</t>
  </si>
  <si>
    <t>104</t>
  </si>
  <si>
    <t>286,2-R</t>
  </si>
  <si>
    <t>elektro koleno 225/45⁰ předizolovaná temperovaná tvarovka, vnější průměr 2.izolační třída = D355mm (plášť z ocelového pozinkovaného spirálově překládaného plechu)</t>
  </si>
  <si>
    <t>-114287055</t>
  </si>
  <si>
    <t>105</t>
  </si>
  <si>
    <t>877361113</t>
  </si>
  <si>
    <t>Montáž elektro T-kusů na potrubí z PE trub d 225</t>
  </si>
  <si>
    <t>2117867719</t>
  </si>
  <si>
    <t>Montáž tvarovek na vodovodním plastovém potrubí z polyetylenu PE 100 elektrotvarovek SDR 11/PN16 T-kusů d 225</t>
  </si>
  <si>
    <t>106</t>
  </si>
  <si>
    <t>286149660</t>
  </si>
  <si>
    <t>elektro T-kus rovnoramenný, PE 100, PN 16, d 225</t>
  </si>
  <si>
    <t>1839558266</t>
  </si>
  <si>
    <t>elektro tvarovka T-kus rovnoramenný, PE 100, PN 16, d 225</t>
  </si>
  <si>
    <t>107</t>
  </si>
  <si>
    <t>891211112</t>
  </si>
  <si>
    <t>Montáž vodovodních šoupátek otevřený výkop DN 50</t>
  </si>
  <si>
    <t>-961171875</t>
  </si>
  <si>
    <t>Montáž vodovodních armatur na potrubí šoupátek nebo klapek uzavíracích v otevřeném výkopu nebo v šachtách s osazením zemní soupravy (bez poklopů) DN 50</t>
  </si>
  <si>
    <t>108</t>
  </si>
  <si>
    <t>422213210</t>
  </si>
  <si>
    <t>šoupátko pitná voda F5, PN10/16 DN 50 x 250 mm</t>
  </si>
  <si>
    <t>472126029</t>
  </si>
  <si>
    <t>šoupátko pitná voda, litina GGG 50, dlouhá stavební délka, PN10/16 DN 50 x 250 mm</t>
  </si>
  <si>
    <t>109</t>
  </si>
  <si>
    <t>422910780</t>
  </si>
  <si>
    <t>souprava zemní pro šoupátka DN 40-50 mm, Rd 1,3-1,8 m</t>
  </si>
  <si>
    <t>1566904098</t>
  </si>
  <si>
    <t>souprava zemní pro šoupátka DN 40-50 mm, Rd do 2,0 m</t>
  </si>
  <si>
    <t>110</t>
  </si>
  <si>
    <t>891241112</t>
  </si>
  <si>
    <t>Montáž vodovodních šoupátek otevřený výkop DN 80</t>
  </si>
  <si>
    <t>-1843353404</t>
  </si>
  <si>
    <t>Montáž vodovodních armatur na potrubí šoupátek nebo klapek uzavíracích v otevřeném výkopu nebo v šachtách s osazením zemní soupravy (bez poklopů) DN 80</t>
  </si>
  <si>
    <t>111</t>
  </si>
  <si>
    <t>42221323</t>
  </si>
  <si>
    <t>šoupátko pitná voda F5, PN10/16 DN 80 x 280 mm</t>
  </si>
  <si>
    <t>-1077306645</t>
  </si>
  <si>
    <t>šoupátko pitná voda, litina GGG 50, dlouhá stavební délka, PN10/16 DN 80 x 280 mm</t>
  </si>
  <si>
    <t>112</t>
  </si>
  <si>
    <t>42291079</t>
  </si>
  <si>
    <t>souprava zemní pro šoupátka DN 65-80 mm, Rd 1,3-1,8 m</t>
  </si>
  <si>
    <t>792676014</t>
  </si>
  <si>
    <t>113</t>
  </si>
  <si>
    <t>891247211</t>
  </si>
  <si>
    <t>Montáž hydrantů nadzemních DN 80</t>
  </si>
  <si>
    <t>372541311</t>
  </si>
  <si>
    <t>Montáž vodovodních armatur na potrubí hydrantů nadzemních DN 80</t>
  </si>
  <si>
    <t>114</t>
  </si>
  <si>
    <t>422,2-R</t>
  </si>
  <si>
    <t>hydrant nadzemní litinový tuhý DN80 PN16 dle zvyklostí provozovatele pro krytí 0,8m, se vsakovacím drenážním blokem</t>
  </si>
  <si>
    <t>-33753308</t>
  </si>
  <si>
    <t>115</t>
  </si>
  <si>
    <t>891261112</t>
  </si>
  <si>
    <t>Montáž vodovodních šoupátek otevřený výkop DN 100</t>
  </si>
  <si>
    <t>1955355215</t>
  </si>
  <si>
    <t>Montáž vodovodních armatur na potrubí šoupátek nebo klapek uzavíracích v otevřeném výkopu nebo v šachtách s osazením zemní soupravy (bez poklopů) DN 100</t>
  </si>
  <si>
    <t>116</t>
  </si>
  <si>
    <t>422213240</t>
  </si>
  <si>
    <t>šoupátko pitná voda F5, PN10/16 DN 100 x 300 mm</t>
  </si>
  <si>
    <t>1898732254</t>
  </si>
  <si>
    <t>šoupátko pitná voda, litina GGG 50, dlouhá stavební délka, PN10/16 DN 100 x 300 mm</t>
  </si>
  <si>
    <t>117</t>
  </si>
  <si>
    <t>422910800,1</t>
  </si>
  <si>
    <t>souprava zemní pro šoupátka DN 100-150 mm, Rd 1,3-1,8 m</t>
  </si>
  <si>
    <t>422921202</t>
  </si>
  <si>
    <t>souprava zemní pro šoupátka DN 100-150 mm, do Rd 2,0 m</t>
  </si>
  <si>
    <t>118</t>
  </si>
  <si>
    <t>891267211</t>
  </si>
  <si>
    <t>Montáž hydrantů nadzemních DN 100</t>
  </si>
  <si>
    <t>-1723461791</t>
  </si>
  <si>
    <t>Montáž vodovodních armatur na potrubí hydrantů nadzemních DN 100</t>
  </si>
  <si>
    <t>119</t>
  </si>
  <si>
    <t>422,1-R</t>
  </si>
  <si>
    <t>hydrant nadzemní DN100 tvárná litina (BBA) s jedním uzávěrem, se vsakovacím drenážním blokem, krytí 1000mm</t>
  </si>
  <si>
    <t>-1993058313</t>
  </si>
  <si>
    <t>120</t>
  </si>
  <si>
    <t>891311112</t>
  </si>
  <si>
    <t>Montáž vodovodních šoupátek otevřený výkop DN 150</t>
  </si>
  <si>
    <t>403022154</t>
  </si>
  <si>
    <t>Montáž vodovodních armatur na potrubí šoupátek nebo klapek uzavíracích v otevřeném výkopu nebo v šachtách s osazením zemní soupravy (bez poklopů) DN 150</t>
  </si>
  <si>
    <t>121</t>
  </si>
  <si>
    <t>422213260</t>
  </si>
  <si>
    <t>šoupátko pitná voda F5, PN10/16 DN 150 x 350 mm</t>
  </si>
  <si>
    <t>464426146</t>
  </si>
  <si>
    <t>šoupátko pitná voda, litina GGG 50, dlouhá stavební délka, PN10/16 DN 150 x 350 mm</t>
  </si>
  <si>
    <t>122</t>
  </si>
  <si>
    <t>422910800</t>
  </si>
  <si>
    <t>-218949330</t>
  </si>
  <si>
    <t>123</t>
  </si>
  <si>
    <t>892,1-R</t>
  </si>
  <si>
    <t>Zabezpečení  potrubí DN do 300 - tlakové zkoušky</t>
  </si>
  <si>
    <t>1308601890</t>
  </si>
  <si>
    <t>Poznámka k položce:
viz TZ př.č. D.1.4.1</t>
  </si>
  <si>
    <t>124</t>
  </si>
  <si>
    <t>892241111</t>
  </si>
  <si>
    <t>Tlaková zkouška vodou potrubí do 80</t>
  </si>
  <si>
    <t>441190490</t>
  </si>
  <si>
    <t>Tlakové zkoušky vodou na potrubí DN do 80</t>
  </si>
  <si>
    <t>14+3</t>
  </si>
  <si>
    <t>125</t>
  </si>
  <si>
    <t>892271111</t>
  </si>
  <si>
    <t>Tlaková zkouška vodou potrubí DN 100 nebo 125</t>
  </si>
  <si>
    <t>659555853</t>
  </si>
  <si>
    <t>Tlakové zkoušky vodou na potrubí DN 100 nebo 125</t>
  </si>
  <si>
    <t>126</t>
  </si>
  <si>
    <t>892351111</t>
  </si>
  <si>
    <t>Tlaková zkouška vodou potrubí DN 150 nebo 200</t>
  </si>
  <si>
    <t>139444018</t>
  </si>
  <si>
    <t>Tlakové zkoušky vodou na potrubí DN 150 nebo 200</t>
  </si>
  <si>
    <t>127</t>
  </si>
  <si>
    <t>892381111</t>
  </si>
  <si>
    <t>Tlaková zkouška vodou potrubí DN 250, DN 300 nebo 350</t>
  </si>
  <si>
    <t>1354935131</t>
  </si>
  <si>
    <t>Tlakové zkoušky vodou na potrubí DN 250, 300 nebo 350</t>
  </si>
  <si>
    <t>618+25</t>
  </si>
  <si>
    <t>128</t>
  </si>
  <si>
    <t>894411311</t>
  </si>
  <si>
    <t>Osazení železobetonových dílců pro šachty skruží rovných</t>
  </si>
  <si>
    <t>-2004848357</t>
  </si>
  <si>
    <t>kolem hydrantu</t>
  </si>
  <si>
    <t>129</t>
  </si>
  <si>
    <t>59224067</t>
  </si>
  <si>
    <t>skruž betonová DN 1000x500, 100x50x12 cm</t>
  </si>
  <si>
    <t>-984374553</t>
  </si>
  <si>
    <t>130</t>
  </si>
  <si>
    <t>899,1-R</t>
  </si>
  <si>
    <t>Přírubové spoje DN 200 (těsnění s kordem + nerez šrouby, 2x podložka a mosazné matice), PN 16, vč. dodávky materiálů</t>
  </si>
  <si>
    <t>-1036914856</t>
  </si>
  <si>
    <t>131</t>
  </si>
  <si>
    <t>899,2-R</t>
  </si>
  <si>
    <t>Přírubové spoje DN 150 (těsnění s kordem + nerez šrouby, 2x podložka a mosazné matice), PN 16, vč. dodávky materiálů</t>
  </si>
  <si>
    <t>1506787496</t>
  </si>
  <si>
    <t>132</t>
  </si>
  <si>
    <t>899,3-R</t>
  </si>
  <si>
    <t>Přírubové spoje DN 100 (těsnění s kordem + nerez šrouby, 2x podložka a mosazné matice), PN 16, vč. dodávky materiálů</t>
  </si>
  <si>
    <t>45847080</t>
  </si>
  <si>
    <t>133</t>
  </si>
  <si>
    <t>899,4-R</t>
  </si>
  <si>
    <t>Přírubové spoje DN 80 (těsnění s kordem + nerez šrouby, 2x podložka a mosazné matice), PN 16, vč. dodávky materiálů</t>
  </si>
  <si>
    <t>103537717</t>
  </si>
  <si>
    <t>134</t>
  </si>
  <si>
    <t>899,5-R</t>
  </si>
  <si>
    <t>Dodávka + montáž identifikační markery</t>
  </si>
  <si>
    <t>-64161878</t>
  </si>
  <si>
    <t>135</t>
  </si>
  <si>
    <t>899,6-R</t>
  </si>
  <si>
    <t>Dodávka + montáž těsnící řetězy pro utěsnění prostupu pro potrubí DN150</t>
  </si>
  <si>
    <t>-1024014885</t>
  </si>
  <si>
    <t>2+1</t>
  </si>
  <si>
    <t>136</t>
  </si>
  <si>
    <t>899,7-R</t>
  </si>
  <si>
    <t>Dodávka + montáž těsnící řetězy pro utěsnění prostupu pro potrubí DN50</t>
  </si>
  <si>
    <t>735787996</t>
  </si>
  <si>
    <t>137</t>
  </si>
  <si>
    <t>899401112</t>
  </si>
  <si>
    <t>Osazení poklopů litinových šoupátkových, vč. podkladové desky</t>
  </si>
  <si>
    <t>-247101380</t>
  </si>
  <si>
    <t>Osazení poklopů litinových šoupátkových</t>
  </si>
  <si>
    <t>3+14+1</t>
  </si>
  <si>
    <t>138</t>
  </si>
  <si>
    <t>422913520</t>
  </si>
  <si>
    <t>poklop litinový-šoupátkový</t>
  </si>
  <si>
    <t>1697436</t>
  </si>
  <si>
    <t>poklop litinový typ - šoupátkový</t>
  </si>
  <si>
    <t>139</t>
  </si>
  <si>
    <t>562306360R</t>
  </si>
  <si>
    <t>deska podkladová univerzální</t>
  </si>
  <si>
    <t>1895365862</t>
  </si>
  <si>
    <t>deska podkladová uličního poklopu plastového ventilkového a šoupatového</t>
  </si>
  <si>
    <t>140</t>
  </si>
  <si>
    <t>899401113</t>
  </si>
  <si>
    <t>Osazení poklopů litinových hydrantových</t>
  </si>
  <si>
    <t>-767899683</t>
  </si>
  <si>
    <t>141</t>
  </si>
  <si>
    <t>42291452</t>
  </si>
  <si>
    <t>poklop litinový - hydrantový DN 80</t>
  </si>
  <si>
    <t>1824173520</t>
  </si>
  <si>
    <t>142</t>
  </si>
  <si>
    <t>56230638R</t>
  </si>
  <si>
    <t>deska podkladová uličního poklopu hydrantového</t>
  </si>
  <si>
    <t>1423105761</t>
  </si>
  <si>
    <t>deska podkladová uličního poklopu plastového hydrantového</t>
  </si>
  <si>
    <t>143</t>
  </si>
  <si>
    <t>899713111R</t>
  </si>
  <si>
    <t>Orientační tabulky na sloupku betonovém nebo ocelovém, vč. čísel a sloupku</t>
  </si>
  <si>
    <t>-314704012</t>
  </si>
  <si>
    <t>144</t>
  </si>
  <si>
    <t>899721111</t>
  </si>
  <si>
    <t>Signalizační vodič 4mm2 z měděného drátu</t>
  </si>
  <si>
    <t>433898287</t>
  </si>
  <si>
    <t>707</t>
  </si>
  <si>
    <t>145</t>
  </si>
  <si>
    <t>899722112</t>
  </si>
  <si>
    <t xml:space="preserve">Krytí potrubí z plastů výstražnou fólií 25 cm s nápisem "pozor vodovod" - barva modrá </t>
  </si>
  <si>
    <t>110761879</t>
  </si>
  <si>
    <t>Krytí potrubí z plastů výstražnou fólií z PVC šířky 25 cm</t>
  </si>
  <si>
    <t>310</t>
  </si>
  <si>
    <t>146</t>
  </si>
  <si>
    <t>899911127</t>
  </si>
  <si>
    <t>Kluzná objímka výšky 41 mm vnějšího průměru potrubí do 401 mm</t>
  </si>
  <si>
    <t>-812567288</t>
  </si>
  <si>
    <t>Kluzné objímky (pojízdná sedla) pro zasunutí potrubí do chráničky výšky 41 mm vnějšího průměru potrubí do 401 mm</t>
  </si>
  <si>
    <t>147</t>
  </si>
  <si>
    <t>899913163</t>
  </si>
  <si>
    <t>Uzavírací manžeta chráničky potrubí De 400/De225</t>
  </si>
  <si>
    <t>-596947000</t>
  </si>
  <si>
    <t>Koncové uzavírací manžety chrániček DN potrubí x DN chráničky DN 250 x 400</t>
  </si>
  <si>
    <t>148</t>
  </si>
  <si>
    <t>916111123</t>
  </si>
  <si>
    <t>Osazení obruby z drobných kostek s boční opěrou do lože z betonu prostého</t>
  </si>
  <si>
    <t>-768045348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</si>
  <si>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</si>
  <si>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šoupátka mimo pro hydranty</t>
  </si>
  <si>
    <t>2*4</t>
  </si>
  <si>
    <t>149</t>
  </si>
  <si>
    <t>583801100</t>
  </si>
  <si>
    <t>kostka dlažební drobná, žula, I.jakost, velikost 10 cm</t>
  </si>
  <si>
    <t>-1986142776</t>
  </si>
  <si>
    <t>8,000*0,1*0,1*2,4</t>
  </si>
  <si>
    <t>150</t>
  </si>
  <si>
    <t>980,1R</t>
  </si>
  <si>
    <t>Zkouška hutnění. Měření bude prováděno nad obsypem, v polovině zásypu a v úrovni pláně</t>
  </si>
  <si>
    <t>1172863712</t>
  </si>
  <si>
    <t xml:space="preserve">Zkoušky hutnění. Zásypový materiál bude hutněný. Měření bude prováděno nad obsypem, v polovině zásypu a v úrovni pláně komunikace. Bude prováděna 1 zkouška na každých 50 m, celkem 16 úseků. Minimální hodnoty Mvd stanovené pomocí LDD v zásypu dle tabulky TP 146 budou minimálně: 15 MPa - měření nad obsypem potrubí;  20 Mpa - měření cca v polovině zásypu rýhy mezi dolním a horním měřením. 
Před zahájením pokládky konstrukčních vrstev komunikace bude doložen doklad o zkoušce hutnění v úrovni pláně. Na pláni vozovky je požadován modul pružnosti 45 MPa. Kontrola míry hutnění bude prováděna v souladu s ČSN 72 1006. Po provedení jednotlivých konstrukčních vrstev je nutné provést přejímací zkoušky dle příslušných ČSN - 73 6121 - 73 6126. </t>
  </si>
  <si>
    <t>Poznámka k položce:
viz TZ př. č. D.2.-1a</t>
  </si>
  <si>
    <t>151</t>
  </si>
  <si>
    <t>980,2R</t>
  </si>
  <si>
    <t xml:space="preserve">V průběhu zásypu rýhy bude prováděna na náhodně investorem vybraných úsecích zkouška míry hutnění obsypu a zásypu v souladu s ČSN 72 1006. </t>
  </si>
  <si>
    <t>1195379610</t>
  </si>
  <si>
    <t>V průběhu zásypu rýhy bude prováděna na náhodně investorem vybraných úsecích zkouška míry hutnění obsypu a zásypu v souladu s ČSN 72 1006. V rámci objektu bude provedena 1 zkouška.</t>
  </si>
  <si>
    <t xml:space="preserve">Poznámka k položce:
viz TZ př. č. D.2-1.a
</t>
  </si>
  <si>
    <t>152</t>
  </si>
  <si>
    <t>980,5R</t>
  </si>
  <si>
    <t>Zkouška funkčnosti identifikačního kabelu.</t>
  </si>
  <si>
    <t>713405906</t>
  </si>
  <si>
    <t>153</t>
  </si>
  <si>
    <t>980,7R</t>
  </si>
  <si>
    <t>Před uvedením vodovodu do provozu bude ve spolupráci s HZS provedena zkouška vydatnosti (průtoku) u odběrných míst - hydrantů. .</t>
  </si>
  <si>
    <t>490173933</t>
  </si>
  <si>
    <t>Před uvedením vodovodu do provozu bude ve spolupráci s HZS provedena zkouška vydatnosti (průtoku) u odběrných míst - hydrantů. Počet hydrantů 5.</t>
  </si>
  <si>
    <t>154</t>
  </si>
  <si>
    <t>998276101</t>
  </si>
  <si>
    <t>Přesun hmot pro trubní vedení z trub z plastických hmot otevřený výkop</t>
  </si>
  <si>
    <t>830589887</t>
  </si>
  <si>
    <t>Přesun hmot pro trubní vedení hloubené z trub z plastických hmot nebo sklolaminátových pro vodovody nebo kanalizace v otevřeném výkopu dopravní vzdálenost do 15 m</t>
  </si>
  <si>
    <t>155</t>
  </si>
  <si>
    <t>Dodávka + montáž ocelových konzol pro uložení potrubí na mostě, vč. kotvícího materiálu (chemické kotvy</t>
  </si>
  <si>
    <t>136275723</t>
  </si>
  <si>
    <t>Dodávka + montáž konzol pro uložení potrubí na mostě</t>
  </si>
  <si>
    <t>1ks cca 20kg</t>
  </si>
  <si>
    <t>15*20</t>
  </si>
  <si>
    <t>M - Práce a dodávky M</t>
  </si>
  <si>
    <t>Práce a dodávky M</t>
  </si>
  <si>
    <t>006 - PS 02 Provozní soubor silnoproudu a PS 03 MaR a SŘTP</t>
  </si>
  <si>
    <t xml:space="preserve">    21-M - Elektromontáže</t>
  </si>
  <si>
    <t>21-M</t>
  </si>
  <si>
    <t>Elektromontáže</t>
  </si>
  <si>
    <t>M21,1-R</t>
  </si>
  <si>
    <t>PS 02 Provozní rozvod silnoproudu a PS 03 MaR a ASŘTP</t>
  </si>
  <si>
    <t>-2141649366</t>
  </si>
  <si>
    <t>007 - Ostatní a vedlejší náklady</t>
  </si>
  <si>
    <t xml:space="preserve">    1.1 - Zařízení staveniště</t>
  </si>
  <si>
    <t xml:space="preserve">      1.1.1 - Zřízení, údržba a odstranění prostor dodavatele</t>
  </si>
  <si>
    <t xml:space="preserve">      1.1.2 - Geodetické vytyčení stavby</t>
  </si>
  <si>
    <t xml:space="preserve">      1.1.5 - Zajištění čištění komunikací </t>
  </si>
  <si>
    <t xml:space="preserve">    1.3 - Související činnosti</t>
  </si>
  <si>
    <t xml:space="preserve">      1.3.4 - Geodetické zaměření skutečného provedení  stavby</t>
  </si>
  <si>
    <t xml:space="preserve">      1.3.6 - Dokumentace skutečného provedení stavby</t>
  </si>
  <si>
    <t xml:space="preserve">      1.3.7 - Zkoušky a testování.</t>
  </si>
  <si>
    <t xml:space="preserve">      1.3.9 - Kompletační činnost</t>
  </si>
  <si>
    <t>1.1</t>
  </si>
  <si>
    <t>Zařízení staveniště</t>
  </si>
  <si>
    <t>1.1.1</t>
  </si>
  <si>
    <t>Zřízení, údržba a odstranění prostor dodavatele</t>
  </si>
  <si>
    <t>1.1.1.1</t>
  </si>
  <si>
    <t>ZS zhotovitele</t>
  </si>
  <si>
    <t>Kč</t>
  </si>
  <si>
    <t>-478987902</t>
  </si>
  <si>
    <t>Šatny, sociální objekty (mobilní WC...), kancelář pro stavbyvedoucího a mistra, kryté plechové uzamyk. sklady, volné sklady - potrubí, prefa díly, sypké materiály, apod. Oplocení, osvětlení, napojení na média, uvedení plochy do původního stavu apod., vč. Poplatky majiteli veřejných pozemků za dočasný pronájem ploch pro zařízení staveniště                                                                 Pozn.: v případě dočasného pronájmu pozemků v majetku Města Ostravy se předpokládají náklady za pronájem  0,0  Kč. Položka zahrnuje napojení na energie a případné nutné poplatky</t>
  </si>
  <si>
    <t>1.1.2</t>
  </si>
  <si>
    <t>Geodetické vytyčení stavby</t>
  </si>
  <si>
    <t>1.1.2.1</t>
  </si>
  <si>
    <t>Náklady na vytýčení všech inženýrských sítí na staveništi u jednotlivých správců a majitelů před zahájením stavebních prací</t>
  </si>
  <si>
    <t>1765768830</t>
  </si>
  <si>
    <t>1.1.2.2</t>
  </si>
  <si>
    <t>Náklady na vytýčení celé stavby před zahájením stavebních prací</t>
  </si>
  <si>
    <t>1688464448</t>
  </si>
  <si>
    <t>Zhotovitel  zajistí geodetické zaměření oprávněným geodetem navrhnuté trasy hydrantové sítě, náklady na vytýčení polohy čerpací stanice před započetím stavebních prací.</t>
  </si>
  <si>
    <t>1.1.5</t>
  </si>
  <si>
    <t xml:space="preserve">Zajištění čištění komunikací </t>
  </si>
  <si>
    <t>1.1.5.1</t>
  </si>
  <si>
    <t>Čistění komunikací</t>
  </si>
  <si>
    <t>1607753834</t>
  </si>
  <si>
    <t>Zajištění čištění komunikací po celou dobu realizace stavby</t>
  </si>
  <si>
    <t>1.3</t>
  </si>
  <si>
    <t>Související činnosti</t>
  </si>
  <si>
    <t>1.3.4</t>
  </si>
  <si>
    <t>Geodetické zaměření skutečného provedení  stavby</t>
  </si>
  <si>
    <t>1.3.4.1</t>
  </si>
  <si>
    <t>-1040031032</t>
  </si>
  <si>
    <t>Geodetické zaměření skutečného provedení stavby včetně zákresu tras a objektů - předmětem je zaměření veškerých nadzemních i podzemních objektů, veškerých potrubních vedení a veškerých elektro rozvodů. Dokumentace geometrického zaměření skutečného stavu bude ověřena odpovědným geodetem. Dokumentace bude vyhotovena 2x v tištěné verzi a 2x v digitální verzi na CD. Bude provedeno na podkladu katastrální mapy.</t>
  </si>
  <si>
    <t>1.3.6</t>
  </si>
  <si>
    <t>Dokumentace skutečného provedení stavby</t>
  </si>
  <si>
    <t>1.3.6.1</t>
  </si>
  <si>
    <t>Dokumentace skutečného provedení, event. zákres skutečného provedení do ověřené dokumentace</t>
  </si>
  <si>
    <t>-1928632673</t>
  </si>
  <si>
    <t>Vypracování dokumentace skutečného provedení  jednotlivých dílčích staveb celého komplexu včetně zakreslení skutečného provedení stavby do originálu ověřené dokumentace na MMO OVP. Dokumentace skutečného provedení bude vapracována 6x v tištěné verzi a 2x v digitální verzi na CD.</t>
  </si>
  <si>
    <t>1.3.7</t>
  </si>
  <si>
    <t>Zkoušky a testování.</t>
  </si>
  <si>
    <t>1.3.7.1</t>
  </si>
  <si>
    <t>Související zkoušky a atesty</t>
  </si>
  <si>
    <t>895628228</t>
  </si>
  <si>
    <t>Související zkoušky a atesty - zajištění zkoušek a atestů o nezávadnosti či o vhodnosti použití u všech výrobků a u všech materiálů použitých v rámci předmětného komplexu staveb</t>
  </si>
  <si>
    <t>1.3.9</t>
  </si>
  <si>
    <t>Kompletační činnost</t>
  </si>
  <si>
    <t>1.3.9.1</t>
  </si>
  <si>
    <t>Kompletační činnost zhotovitele stavby a příprava k odevzdání stavby zadavateli</t>
  </si>
  <si>
    <t>-1424571347</t>
  </si>
  <si>
    <t>Zajištění a shromáždění všech dokladů potřebných k zahájení stavby, k vlastní realizaci stavby a k ukončení stavby včetně přípravy a shromáždění dokladů ke kolaudaci stavby a k předání stavby zadavateli.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</si>
  <si>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</si>
  <si>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</si>
  <si>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</si>
  <si>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</si>
  <si>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</si>
  <si>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</si>
  <si>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</si>
  <si>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</si>
  <si>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</si>
  <si>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</si>
  <si>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</si>
  <si>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</si>
  <si>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</si>
  <si>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</si>
  <si>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</si>
  <si>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</si>
  <si>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</si>
  <si>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</si>
  <si>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</si>
  <si>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</si>
  <si>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</si>
  <si>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</si>
  <si>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</si>
  <si>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</si>
  <si>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</si>
  <si>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</si>
  <si>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</si>
  <si>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</si>
  <si>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</si>
  <si>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</si>
  <si>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</si>
  <si>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</si>
  <si>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</si>
  <si>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</si>
  <si>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</si>
  <si>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</si>
  <si>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</si>
  <si>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</si>
  <si>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</si>
  <si>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</si>
  <si>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</si>
  <si>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</si>
  <si>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</si>
  <si>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</si>
  <si>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</si>
  <si>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</si>
  <si>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</si>
  <si>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</si>
  <si>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</si>
  <si>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</si>
  <si>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</si>
  <si>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</si>
  <si>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</si>
  <si>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</si>
  <si>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</si>
  <si>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</si>
  <si>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</si>
  <si>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</si>
  <si>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</si>
  <si>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</si>
  <si>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</si>
  <si>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</si>
  <si>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</si>
  <si>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</si>
  <si>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</si>
  <si>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</si>
  <si>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</si>
  <si>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</si>
  <si>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</si>
  <si>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</si>
  <si>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</si>
  <si>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</si>
  <si>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</si>
  <si>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</si>
  <si>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</si>
  <si>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</si>
  <si>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</si>
  <si>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</si>
  <si>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</si>
  <si>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</si>
  <si>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</si>
  <si>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</si>
  <si>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</si>
  <si>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</si>
  <si>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</si>
  <si>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</si>
  <si>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</si>
  <si>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</si>
  <si>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</si>
  <si>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</si>
  <si>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</si>
  <si>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</si>
  <si>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</si>
  <si>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</si>
  <si>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</si>
  <si>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</si>
  <si>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</si>
  <si>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</si>
  <si>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</si>
  <si>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</si>
  <si>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</si>
  <si>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</si>
  <si>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</si>
  <si>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</si>
  <si>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</si>
  <si>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</si>
  <si>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</si>
  <si>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</si>
  <si>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</si>
  <si>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</si>
  <si>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</si>
  <si>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</si>
  <si>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</si>
  <si>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</si>
  <si>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</si>
  <si>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</si>
  <si>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</si>
  <si>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</si>
  <si>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</si>
  <si>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</si>
  <si>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</si>
  <si>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</si>
  <si>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</si>
  <si>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</si>
  <si>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</si>
  <si>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</si>
  <si>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</si>
  <si>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</si>
  <si>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</si>
  <si>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</si>
  <si>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</si>
  <si>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</si>
  <si>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</si>
  <si>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</si>
  <si>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</si>
  <si>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</si>
  <si>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</si>
  <si>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</si>
  <si>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</si>
  <si>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</si>
  <si>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</si>
  <si>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</si>
  <si>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</si>
  <si>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</si>
  <si>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</si>
  <si>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</si>
  <si>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</si>
  <si>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</si>
  <si>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</si>
  <si>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</si>
  <si>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</si>
  <si>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</si>
  <si>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</si>
  <si>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</si>
  <si>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</si>
  <si>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</si>
  <si>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</si>
  <si>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</si>
  <si>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</si>
  <si>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</si>
  <si>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</si>
  <si>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</si>
  <si>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</si>
  <si>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</si>
  <si>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</si>
  <si>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</si>
  <si>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</si>
  <si>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</si>
  <si>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</si>
  <si>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</si>
  <si>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</si>
  <si>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</si>
  <si>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</si>
  <si>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</si>
  <si>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</si>
  <si>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</si>
  <si>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</si>
  <si>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</si>
  <si>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</si>
  <si>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</si>
  <si>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</si>
  <si>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</si>
  <si>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PS 01</t>
  </si>
  <si>
    <t>PS 01  Strojně- technologická část</t>
  </si>
  <si>
    <t>Položka č.</t>
  </si>
  <si>
    <t>Popis položky</t>
  </si>
  <si>
    <t>Jednotka</t>
  </si>
  <si>
    <t>Jedn. cena</t>
  </si>
  <si>
    <t>Celk. cena bez DPH</t>
  </si>
  <si>
    <t xml:space="preserve"> -</t>
  </si>
  <si>
    <t>-</t>
  </si>
  <si>
    <r>
      <t xml:space="preserve">P-11,12   Čerpadlo ČS 1 </t>
    </r>
    <r>
      <rPr>
        <sz val="9"/>
        <rFont val="Arial"/>
        <family val="2"/>
        <charset val="238"/>
      </rPr>
      <t>- dodávka a montáž</t>
    </r>
  </si>
  <si>
    <t>viz D.2.1.1  Technická zpráva, D.2.1.2 Seznam strojů a zařízení, 2.1.4. Technologické schéma, D.2.1.5 Dispozice ČS 1</t>
  </si>
  <si>
    <t xml:space="preserve">Typ. celonerezové vertikální vícestupňové in-line  čerpadlo s mechanickou ucpávkou v blok.  provedení s elektromotorem
 Průtok Q: 25 l/s (90 m3/hod)
 Dopravní výška H: max. 70 m 
 Medium:  hydrantová požární voda
 Hustota:  1000 kg/m3
 Maximální tlak na sání čerpadla:  pod nátokem
 Maximální teplota okolí:  40 °C
 Sací hrdlo:                  příruba DN 100/ PN16
 Výtlačné hrdlo:          příruba DN 100/ PN16
 Jmenovitý výkon: 30 kW, IE3, 400V/50Hz, 2965 ot/min, PTC ochrana
 Proud jmenovitý: 53,5 A
 Materiál: těleso čerpadla – nerez DIN 1.4301
                      oběžná kola – nerez DIN 1.4401
                      mechanická ucpávka – SiC/carbon/EPDM
Hmotnost: 380 kg
Příslušenství každého čerpadla:
- podstavec pod čerpadlo – konstrukce ocel mat. tř11 o rozměrech 500x500x240mm včetně kotevního materiálu a nátěru – hmotnost celkem 50 kg
</t>
  </si>
  <si>
    <t>02</t>
  </si>
  <si>
    <r>
      <t xml:space="preserve">P-13   Čerpadlo AT ČS 1 </t>
    </r>
    <r>
      <rPr>
        <sz val="9"/>
        <rFont val="Arial"/>
        <family val="2"/>
        <charset val="238"/>
      </rPr>
      <t>- dodávka a montáž</t>
    </r>
  </si>
  <si>
    <t xml:space="preserve">Typ. celonerezové vertikální vícestupňové in-line  čerpadlo s mechanickou ucpávkou v blok.  provedení s elektromotorem
 Průtok Q: 2,8 l/s (10 m3/hod)
 Dopravní výška H: max. 60 m 
 Medium:  hydrantová voda
 Hustota:  1000 kg/m3
 Maximální tlak na sání čerpadla:  pod nátokem
 Maximální teplota okolí:  40 °C
 Sací hrdlo:          příruba DN 40/ PN16
 Výtlačné hrdlo:          příruba DN 40/ PN16
 Jmenovitý výkon: 3 kW, IE3, 400V/50Hz, 2910 ot/min, , PTC ochrana
 Proud jmenovitý: 5,79 A
 Materiál: těleso čerpadla – nerez DIN 1.4301
                      oběžná kola – nerez DIN 1.4401
  mechanická ucpávka – SiC/carbon/EPDM
 Hmotnost: 43 kg
</t>
  </si>
  <si>
    <t>03</t>
  </si>
  <si>
    <r>
      <rPr>
        <b/>
        <sz val="9"/>
        <rFont val="Arial"/>
        <family val="2"/>
        <charset val="238"/>
      </rPr>
      <t xml:space="preserve">H-14 Tlaková nádoba </t>
    </r>
    <r>
      <rPr>
        <sz val="9"/>
        <rFont val="Arial"/>
        <family val="2"/>
        <charset val="238"/>
      </rPr>
      <t>- dodávka a montáž</t>
    </r>
  </si>
  <si>
    <t xml:space="preserve">Typ: tlaková nádoba pro systémy požární vody
Objem: 0,3 m3
Max. tlak:  16 bar
Umístění: do vnitřního prostředí 
Materiál: ocel/pryžová membrána EPDM
Rozměry: průměr: 634 mm
                  výška: 1 267 mm
Napojení: G 11/4“ vnitřní
Příslušenství:
- kombinovaná uzavírací a vypouštěcí armatura
- podstavec (světlá výška 150 mm)
- manometr ø50mm, 0÷1,6 MPa, G1/4“ 
</t>
  </si>
  <si>
    <r>
      <t xml:space="preserve">P-21,22   Čerpadlo ČS 2 </t>
    </r>
    <r>
      <rPr>
        <sz val="9"/>
        <rFont val="Arial"/>
        <family val="2"/>
        <charset val="238"/>
      </rPr>
      <t>- dodávka a montáž</t>
    </r>
  </si>
  <si>
    <t>viz D.2.1.1  Technická zpráva, D.2.1.2 Seznam strojů a zařízení, 2.1.4. Technologické schéma, D.2.1.6 Dispozice ČS 2</t>
  </si>
  <si>
    <t xml:space="preserve">Typ. celonerezové vertikální vícestupňové in-line  čerpadlo s mechanickou ucpávkou v blok.  provedení s elektromotorem 
 Průtok Q: 25 l/s (90 m3/hod)
 Dopravní výška H: max. 44 m 
 Medium:  hydrantová požární voda
 Hustota:  1000 kg/m3
 Tlak na sání čerpadla:  0,3 MPa
 Maximální teplota okolí:  40 °C
 Sací hrdlo:          příruba DN 100/ PN16
 Výtlačné hrdlo:   příruba DN 100/ PN16
 Jmenovitý výkon: 15 kW, IE3, 400V/50Hz, 2950 ot/min, , PTC ochrana
 Proud jmenovitý: 26,6 A
 Materiál: těleso čerpadla – nerez DIN 1.4301
                      oběžná kola – nerez DIN 1.4401
                      mechanická ucpávka – SiC/carbon/EPDM
 Hmotnost: 182 kg
</t>
  </si>
  <si>
    <t>05</t>
  </si>
  <si>
    <r>
      <t xml:space="preserve">P-23   Čerpadlo AT ČS 2 </t>
    </r>
    <r>
      <rPr>
        <sz val="9"/>
        <rFont val="Arial"/>
        <family val="2"/>
        <charset val="238"/>
      </rPr>
      <t>- dodávka a montáž</t>
    </r>
  </si>
  <si>
    <t xml:space="preserve">Typ. celonerezové vertikální vícestupňové in-line  čerpadlo s mechanickou ucpávkou v blok.  provedení s elektromotorem
 Průtok Q: 2,8 l/s (10 m3/hod)
 Dopravní výška H: max. 60 m 
 Medium:  hydrantová voda
 Hustota:  1000 kg/m3
 Tlak na sání čerpadla:  pod nátokem
 Maximální teplota okolí:  40 °C
 Sací hrdlo:          příruba DN 40/ PN16
 Výtlačné hrdlo:   příruba DN 40/ PN16
 Jmenovitý výkon: 3 kW, IE3, 400V/50Hz, 2910 ot/min, , PTC ochrana
 Proud jmenovitý: 5,79 A
 Materiál: těleso čerpadla – nerez DIN 1.4301
                      oběžná kola – nerez DIN 1.4401
  mechanická ucpávka – SiC/carbon/EPDM
 Hmotnost: 43 kg
</t>
  </si>
  <si>
    <t>06</t>
  </si>
  <si>
    <r>
      <rPr>
        <b/>
        <sz val="9"/>
        <rFont val="Arial"/>
        <family val="2"/>
        <charset val="238"/>
      </rPr>
      <t xml:space="preserve">H-24 Tlaková nádoba </t>
    </r>
    <r>
      <rPr>
        <sz val="9"/>
        <rFont val="Arial"/>
        <family val="2"/>
        <charset val="238"/>
      </rPr>
      <t>- dodávka a montáž</t>
    </r>
  </si>
  <si>
    <t>07</t>
  </si>
  <si>
    <r>
      <rPr>
        <b/>
        <sz val="9"/>
        <rFont val="Arial"/>
        <family val="2"/>
        <charset val="238"/>
      </rPr>
      <t xml:space="preserve">A-35 Armatura se servopohonem </t>
    </r>
    <r>
      <rPr>
        <sz val="9"/>
        <rFont val="Arial"/>
        <family val="2"/>
        <charset val="238"/>
      </rPr>
      <t>- dodávka a montáž</t>
    </r>
  </si>
  <si>
    <t>viz D.2.1.1  Technická zpráva, D.2.1.2 Seznam strojů a zařízení, 2.1.4. Technologické schéma, D.2.1.7 Dispozice ČS 3</t>
  </si>
  <si>
    <t xml:space="preserve">Jmenovitá světlost:  DN 50 / PN 16
 Stavební délka:   165 mm.
 Konstrukční vyhotovení:
 Obousměrná přírubová uzavírací  armatura určená pro trvalý styk s pitnou vodou při dovolené pracovní teplotě až 50°C, s ovládáním elektrickým servopohonem, pro instalaci venku i uvnitř. Připoj. rozměry dle EN 1092-2 s přírubami typ 21, tvar B, stavební délka dle EN 558 řada 14 (dříve F4).
 Materiálové provedení:
 Těleso, víko a klín je z tvárné litiny, klín s pryží EPDM,
 vřeteno nerezové 13 % Cr, šrouby nerez A2-70,
 ucpávkové těsnění pryž NBR, vřetenová matice a ucpávkový šroub je z mosazi.
 Ochrana proti korozi :
 Těžká povrchová ochrana v kvalitě GSK.
 Litinové díly vně i uvnitř epoxidový nástřik - odstín modrý (RAL 5005).
 Pohon:
 - pracovní režim S2 - 15 min
 - síťové napětí třífázový proud, 400 V / 50 Hz
 - počet otáček / uzavírací čas [s] 22 1/min / 68 s
 - jmenovitý výkon 0,25 kW 
 - Nominální proud 1,3 A 
 - Rozběhový proud 4,5 A
 - topení 110 V až 250 V
 - teplotní provedení standard -30°C až +70°C
 - třída ochran IP68 
 - ochrana proti korozi KS
 - barevný odstín stříbrně šedá
 - přídavná redukční převodovka 
 - mech. ukazatel polohy
 - blikač pro signalizaci chodu
</t>
  </si>
  <si>
    <t>08-10</t>
  </si>
  <si>
    <t xml:space="preserve">Potrubí, armatury a příslušenství pol.11-60 </t>
  </si>
  <si>
    <t>viz D.2.1.1.4 Specifikace potrubních součástí</t>
  </si>
  <si>
    <t>Armatury ruční:</t>
  </si>
  <si>
    <r>
      <t>Šoupátko měkkotěsnící DN 150, PN 16</t>
    </r>
    <r>
      <rPr>
        <sz val="9"/>
        <rFont val="Arial"/>
        <family val="2"/>
        <charset val="238"/>
      </rPr>
      <t xml:space="preserve"> - dodávka a montáž</t>
    </r>
  </si>
  <si>
    <t xml:space="preserve">Měkkotěsnicí plnoprůtočné šoupátko DN150, PN16 se třemi O-kroužky v ucpávce. Vřeteno točivé nestoupající se závitem uvnitř šoupátkové komory. Klín celopogumován antibakteriální pryží s vedením po celé délce zdvihu. Připoj. rozměry dle EN 1092-2 s přírubami typ 21, tvar B, stavební délka dle EN 558 řada 14 (dříve F4). Médium – užitková voda;                                                                                                                                                   Materiálové provedení:
- těleso, víko, klín: tvárná litina EN-GJS-400-15 (GGG-40)
- klín: celopogumován antibakteriální pryží EPDM
- vřeteno: korozivzdorná ocel 1.4021 (13% Cr)
- O-kroužky: pryž NBR
- spojovací šrouby víka: korozivzdorná ocel A2 dle ISO 3506
- ucpávkový šroub, vřetenová matice: kovaná mosaz
- těžká protikorozní povrchová ochrana, odpovídající kvalitě GSK; litinové díly jsou vně i uvnitř opatřeny epoxidovým povrstvením ( odstín RAL 5005).  </t>
  </si>
  <si>
    <r>
      <t>Šoupátko měkkotěsnící DN 125, PN 16</t>
    </r>
    <r>
      <rPr>
        <sz val="9"/>
        <rFont val="Arial"/>
        <family val="2"/>
        <charset val="238"/>
      </rPr>
      <t xml:space="preserve"> - dodávka a montáž</t>
    </r>
  </si>
  <si>
    <t xml:space="preserve">Měkkotěsnicí plnoprůtočné šoupátko DN125, PN16 se třemi O-kroužky v ucpávce. Vřeteno točivé nestoupající se závitem uvnitř šoupátkové komory. Klín celopogumován antibakteriální pryží s vedením po celé délce zdvihu. Připoj. rozměry dle EN 1092-2 s přírubami typ 21, tvar B, stavební délka dle EN 558 řada 14 (dříve F4). Médium – užitková voda;                                                                                                                                                   Materiálové provedení:
- těleso, víko, klín: tvárná litina EN-GJS-400-15 (GGG-40)
- klín: celopogumován antibakteriální pryží EPDM
- vřeteno: korozivzdorná ocel 1.4021 (13% Cr)
- O-kroužky: pryž NBR
- spojovací šrouby víka: korozivzdorná ocel A2 dle ISO 3506
- ucpávkový šroub, vřetenová matice: kovaná mosaz
- těžká protikorozní povrchová ochrana, odpovídající kvalitě GSK; litinové díly jsou vně i uvnitř opatřeny epoxidovým povrstvením ( odstín RAL 5005).  </t>
  </si>
  <si>
    <r>
      <t>Šoupátko měkkotěsnící DN 100, PN 16</t>
    </r>
    <r>
      <rPr>
        <sz val="9"/>
        <rFont val="Arial"/>
        <family val="2"/>
        <charset val="238"/>
      </rPr>
      <t xml:space="preserve"> - dodávka a montáž</t>
    </r>
  </si>
  <si>
    <t xml:space="preserve">Měkkotěsnicí plnoprůtočné šoupátko DN100, PN16 se třemi O-kroužky v ucpávce. Vřeteno točivé nestoupající se závitem uvnitř šoupátkové komory. Klín celopogumován antibakteriální pryží s vedením po celé délce zdvihu. Připoj. rozměry dle EN 1092-2 s přírubami typ 21, tvar B, stavební délka dle EN 558 řada 14 (dříve F4). Médium – užitková voda;                                                                                                                                                   Materiálové provedení:
- těleso, víko, klín: tvárná litina EN-GJS-400-15 (GGG-40)
- klín: celopogumován antibakteriální pryží EPDM
- vřeteno: korozivzdorná ocel 1.4021 (13% Cr)
- O-kroužky: pryž NBR
- spojovací šrouby víka: korozivzdorná ocel A2 dle ISO 3506
- ucpávkový šroub, vřetenová matice: kovaná mosaz
- těžká protikorozní povrchová ochrana, odpovídající kvalitě GSK; litinové díly jsou vně i uvnitř opatřeny epoxidovým povrstvením ( odstín RAL 5005).  </t>
  </si>
  <si>
    <r>
      <t>Šoupátko měkkotěsnící DN 50, PN 16</t>
    </r>
    <r>
      <rPr>
        <sz val="9"/>
        <rFont val="Arial"/>
        <family val="2"/>
        <charset val="238"/>
      </rPr>
      <t xml:space="preserve"> - dodávka a montáž</t>
    </r>
  </si>
  <si>
    <t xml:space="preserve">Měkkotěsnicí plnoprůtočné šoupátko DN50, PN16 se třemi O-kroužky v ucpávce. Vřeteno točivé nestoupající se závitem uvnitř šoupátkové komory. Klín celopogumován antibakteriální pryží s vedením po celé délce zdvihu. Připoj. rozměry dle EN 1092-2 s přírubami typ 21, tvar B, stavební délka dle EN 558 řada 14 (dříve F4). Médium – užitková voda;                                                                                                                                                   Materiálové provedení:
- těleso, víko, klín: tvárná litina EN-GJS-400-15 (GGG-40)
- klín: celopogumován antibakteriální pryží EPDM
- vřeteno: korozivzdorná ocel 1.4021 (13% Cr)
- O-kroužky: pryž NBR
- spojovací šrouby víka: korozivzdorná ocel A2 dle ISO 3506
- ucpávkový šroub, vřetenová matice: kovaná mosaz
- těžká protikorozní povrchová ochrana, odpovídající kvalitě GSK; litinové díly jsou vně i uvnitř opatřeny epoxidovým povrstvením ( odstín RAL 5005).  </t>
  </si>
  <si>
    <r>
      <t>Šoupátko měkkotěsnící DN 40, PN 16</t>
    </r>
    <r>
      <rPr>
        <sz val="9"/>
        <rFont val="Arial"/>
        <family val="2"/>
        <charset val="238"/>
      </rPr>
      <t xml:space="preserve"> - dodávka a montáž</t>
    </r>
  </si>
  <si>
    <t xml:space="preserve">Měkkotěsnicí plnoprůtočné šoupátko DN40, PN16 se třemi O-kroužky v ucpávce. Vřeteno točivé nestoupající se závitem uvnitř šoupátkové komory. Klín celopogumován antibakteriální pryží s vedením po celé délce zdvihu. Připoj. rozměry dle EN 1092-2 s přírubami typ 21, tvar B, stavební délka dle EN 558 řada 14 (dříve F4). Médium – užitková voda;                                                                                                                                                   Materiálové provedení:
- těleso, víko, klín: tvárná litina EN-GJS-400-15 (GGG-40)
- klín: celopogumován antibakteriální pryží EPDM
- vřeteno: korozivzdorná ocel 1.4021 (13% Cr)
- O-kroužky: pryž NBR
- spojovací šrouby víka: korozivzdorná ocel A2 dle ISO 3506
- ucpávkový šroub, vřetenová matice: kovaná mosaz
- těžká protikorozní povrchová ochrana, odpovídající kvalitě GSK; litinové díly jsou vně i uvnitř opatřeny epoxidovým povrstvením ( odstín RAL 5005).  </t>
  </si>
  <si>
    <t>Zpětná klapka se šikmým sedlem DN 100, PN 16 - dodávka a montáž</t>
  </si>
  <si>
    <t xml:space="preserve">Měkkotěsnicí zpětná klapka se šikmým sedlem DN100, PN16 . Velký stupeň otevření (více než 90 % průtočné plochy). S čisticí zátkou. Připoj. rozměry dle EN 1092-2 s přírubami typ 21, tvar B, stavební délka dle EN 558 řada 48 (dříve F6).  Médium – užitková voda                                                                                                                                                   Materiálové provedení:
- těleso, víko, disk: tvárná litina EN-GJS-400-15 (GGG-40)
- disk: celopogumován antibakteriální pryží EPDM
- spojovací šrouby víka: korozivzdorná ocel A2 dle ISO 3506
- těsnění: pryž NBR                                                                                                                                                                    - čistící zátka, obtokový ventil: mosaz                                                                     
- těžká protikorozní povrchová ochrana, odpovídající kvalitě GSK; litinové díly jsou vně i uvnitř opatřeny epoxidovým povrstvením ( odstín RAL 5005).  </t>
  </si>
  <si>
    <t>Zpětná klapka se šikmým sedlem DN 50, PN 16 - dodávka a montáž</t>
  </si>
  <si>
    <t xml:space="preserve">Měkkotěsnicí zpětná klapka se šikmým sedlem DN50, PN16 . Velký stupeň otevření (více než 90 % průtočné plochy). S čisticí zátkou. Připoj. rozměry dle EN 1092-2 s přírubami typ 21, tvar B, stavební délka dle EN 558 řada 48 (dříve F6).  Médium – užitková voda                                                                                                                                                   Materiálové provedení:
- těleso, víko, disk: tvárná litina EN-GJS-400-15 (GGG-40)
- disk: celopogumován antibakteriální pryží EPDM
- spojovací šrouby víka: korozivzdorná ocel A2 dle ISO 3506
- těsnění: pryž NBR                                                                                                                                                                    - čistící zátka, obtokový ventil: mosaz                                                                     
- těžká protikorozní povrchová ochrana, odpovídající kvalitě GSK; litinové díly jsou vně i uvnitř opatřeny epoxidovým povrstvením ( odstín RAL 5005).  </t>
  </si>
  <si>
    <t>Zpětná klapka se šikmým sedlem DN 40, PN 16 - dodávka a montáž</t>
  </si>
  <si>
    <t xml:space="preserve">Měkkotěsnicí zpětná klapka se šikmým sedlem DN40, PN16 . Velký stupeň otevření (více než 90 % průtočné plochy). S čisticí zátkou. Připoj. rozměry dle EN 1092-2 s přírubami typ 21, tvar B, stavební délka dle EN 558 řada 48 (dříve F6).  Médium – užitková voda                                                                                                                                                   Materiálové provedení:
- těleso, víko, disk: tvárná litina EN-GJS-400-15 (GGG-40)
- disk: celopogumován antibakteriální pryží EPDM
- spojovací šrouby víka: korozivzdorná ocel A2 dle ISO 3506
- těsnění: pryž NBR                                                                                                                                                                    - čistící zátka, obtokový ventil: mosaz                                                                     
- těžká protikorozní povrchová ochrana, odpovídající kvalitě GSK; litinové díly jsou vně i uvnitř opatřeny epoxidovým povrstvením ( odstín RAL 5005).  </t>
  </si>
  <si>
    <t>Filtr přírubový DN 100, PN 16 - dodávka a montáž</t>
  </si>
  <si>
    <t>Jednosměrný filtr k zachycení mechanických nečistot z pracovního média.                                                            Světlost DN100, PN16 .                                                                                                                                                   Připoj. rozměry dle EN 1092-2 s přírubami typ 21, tvar B. EN 1092-2 s přírubami typ 21, tvar B.
Stavební délka dle EN 558 řada 1 (dříve F1).                                                                                                                                               Síto z drátěné tkaniny
S ochrannou klecí zabraňující zborcení síta (DN 40 … 300)
Médium – užitková voda      Materiálové provedení:
 Materiálové provedení:
- těleso, čistící víko: šedá litina EN-GJL-250 (GG-25)
- síto, ochranná klec: korozivzdorná ocel 1.4301 (17% Cr)
- spojovací šrouby víka: uhlíková ocel, pozinkovány
Ochrana proti korozi:
Díly z uhlíkové oceli jsou pozinkovány, litinové díly jsou vně i uvnitř opatřeny epoxidovým povrstvením ( odstín RAL 5005)</t>
  </si>
  <si>
    <t>Filtr přírubový DN 50, PN 16 - dodávka a montáž</t>
  </si>
  <si>
    <r>
      <t>Kulový kohout ruční závitový DN 20</t>
    </r>
    <r>
      <rPr>
        <sz val="9"/>
        <rFont val="Arial"/>
        <family val="2"/>
        <charset val="238"/>
      </rPr>
      <t xml:space="preserve"> - dodávka a montáž</t>
    </r>
  </si>
  <si>
    <t>Kulový kohout závitový DN 20, PN 16 nebo vyšší, připojení vnitřními závity, médium – voda, mat. provedení nerezová ocel, těsnění PTFE.
Ovládání: ruční pákou</t>
  </si>
  <si>
    <r>
      <t>Kulový kohout ruční závitový DN 15</t>
    </r>
    <r>
      <rPr>
        <sz val="9"/>
        <rFont val="Arial"/>
        <family val="2"/>
        <charset val="238"/>
      </rPr>
      <t xml:space="preserve"> - dodávka a montáž</t>
    </r>
  </si>
  <si>
    <t>Kulový kohout závitový DN 15, PN 16 nebo vyšší, připojení vnitřními závity, médium – voda, mat. provedení nerezová ocel, těsnění PTFE.
Ovládání: ruční pákou</t>
  </si>
  <si>
    <r>
      <rPr>
        <b/>
        <sz val="9"/>
        <rFont val="Arial"/>
        <family val="2"/>
        <charset val="238"/>
      </rPr>
      <t xml:space="preserve">Vodoměr DN100 </t>
    </r>
    <r>
      <rPr>
        <sz val="9"/>
        <rFont val="Arial"/>
        <family val="2"/>
        <charset val="238"/>
      </rPr>
      <t>- dodávka a montáž</t>
    </r>
  </si>
  <si>
    <t>kpl</t>
  </si>
  <si>
    <t xml:space="preserve">Popis: Přírubový vodoměr pro místní odečet bilance spotřeby požární vody. 
Jmenovitá světlost:  DN 100 / PN16
Stavební délka krátká (WP):   250 mm
Médium: užitková (požární) voda
Požadované parametry:
Provozní průtoky: Qmax = 25 l/s (90 m3/hod)
Technické parametry vodoměru – garantováno výrobcem:
 Qmin  (± 5%) = 0,8 m3/hod , vertikální poloha
 Q2      (± 2%) = 1,28m3/hod – přechodový průtok, vertikální poloha
 Q3      (± 2%) = 160 m3/hod – trvalý průtok, vertikální poloha                                                                                                                                                                                                        Q5 (± 2%) = 300m3/hod – maximální průtok
 Konstrukční vyhotovení:
 pouzdro - šedá litina 
 měřící vložka - úmělá hmota
 lopatkové kolo - úmělá hmota
 ostatní díly převážně mosaz a nerez                                                                                                                                                            Včetně dokladu o ověření měřidla </t>
  </si>
  <si>
    <r>
      <rPr>
        <b/>
        <sz val="9"/>
        <rFont val="Arial"/>
        <family val="2"/>
        <charset val="238"/>
      </rPr>
      <t xml:space="preserve">Vodoměr DN40 </t>
    </r>
    <r>
      <rPr>
        <sz val="9"/>
        <rFont val="Arial"/>
        <family val="2"/>
        <charset val="238"/>
      </rPr>
      <t>- dodávka a montáž</t>
    </r>
  </si>
  <si>
    <t xml:space="preserve">Popis: Přírubový vodoměr pro místní odečet bilance spotřeby požární vody. 
Jmenovitá světlost:  DN 40 / PN16
Stavební délka krátká (WP):   220 mm
Médium: užitková (požární) voda
Požadované parametry:
Provozní průtoky: Qmax = 2,8 l/s (10 m3/hod)
Technické parametry vodoměru – garantováno výrobcem:
 Qmin  (± 5%) = 0,2 m3/hod , horizontální poloha
 Q2      (± 2%) = 0,32m3/hod – přechodový průtok, horizontální poloha
 Q3      (± 2%) = 40 m3/hod – trvalý průtok, horizontální poloha                                                                                                                                                                                              Q5 (± 2%) = 60 m3/hod – maximální průtok
 Konstrukční vyhotovení:
 pouzdro - šedá litina 
 měřící vložka - úmělá hmota
 lopatkové kolo - úmělá hmota
 ostatní díly převážně mosaz a nerez                                                                                                                                                            Včetně dokladu o ověření měřidla </t>
  </si>
  <si>
    <r>
      <t>Ventil tlakoměrový uzavírací G1/2"</t>
    </r>
    <r>
      <rPr>
        <sz val="9"/>
        <rFont val="Arial"/>
        <family val="2"/>
        <charset val="238"/>
      </rPr>
      <t xml:space="preserve"> - dodávka a montáž</t>
    </r>
  </si>
  <si>
    <t xml:space="preserve">Ventil tlakoměrový uzavírací G1/2", PN63 nebo vyšší, připojení G1/2" / M20x1,5, médium – voda, mat. provedení mosaz, vřeteno nerez,  těsnění bezazbestové, ruční kolo plast.
</t>
  </si>
  <si>
    <t>Manometr 0÷16 bar</t>
  </si>
  <si>
    <t xml:space="preserve">Manometr místní rozsah 0÷1,6 MPa, připojení zadní M20 x 1,5, průměr 100mm, médium – voda, mat. provedení  pouzdro:černě lakovaná ocel, průzor:sklo, připojení: zadní, přesnost:1.6%,
</t>
  </si>
  <si>
    <r>
      <t>Výměna armatur v 1. hydrantovém okruhu - Šoupátko měkkotěsnící DN 150, PN 16</t>
    </r>
    <r>
      <rPr>
        <sz val="9"/>
        <rFont val="Arial"/>
        <family val="2"/>
        <charset val="238"/>
      </rPr>
      <t xml:space="preserve"> - dodávka a montáž</t>
    </r>
  </si>
  <si>
    <t xml:space="preserve">Měkkotěsnicí plnoprůtočné šoupátko DN150, PN16 se třemi O-kroužky v ucpávce. Vřeteno točivé nestoupající se závitem uvnitř šoupátkové komory. Klín celopogumován antibakteriální pryží s vedením po celé délce zdvihu. Připoj. rozměry dle EN 1092-2 s přírubami typ 21, tvar B, stavební délka dle EN 558 řada 15 (dříve F5). Médium – užitková voda;                                                                                                                                                   Materiálové provedení:
- těleso, víko, klín: tvárná litina EN-GJS-400-15 (GGG-40)
- klín: celopogumován antibakteriální pryží EPDM
- vřeteno: korozivzdorná ocel 1.4021 (13% Cr)
- O-kroužky: pryž NBR
- spojovací šrouby víka: korozivzdorná ocel A2 dle ISO 3506
- ucpávkový šroub, vřetenová matice: kovaná mosaz
- těžká protikorozní povrchová ochrana, odpovídající kvalitě GSK; litinové díly jsou vně i uvnitř opatřeny epoxidovým povrstvením ( odstín RAL 5005).  </t>
  </si>
  <si>
    <t>29-30</t>
  </si>
  <si>
    <t>Neobsazeno</t>
  </si>
  <si>
    <t>Potrubí:</t>
  </si>
  <si>
    <r>
      <t xml:space="preserve">Trubka DN 200 </t>
    </r>
    <r>
      <rPr>
        <sz val="9"/>
        <rFont val="Arial"/>
        <family val="2"/>
      </rPr>
      <t>- dodávka a montáž</t>
    </r>
  </si>
  <si>
    <t>bm</t>
  </si>
  <si>
    <t>Bezešvá ocelová trubka DN 200, ø 219 x 6,3 mm, ČSN 425715.01, mat. ocel tř.11</t>
  </si>
  <si>
    <r>
      <t xml:space="preserve">Trubka DN 150 </t>
    </r>
    <r>
      <rPr>
        <sz val="9"/>
        <rFont val="Arial"/>
        <family val="2"/>
      </rPr>
      <t>- dodávka a montáž</t>
    </r>
  </si>
  <si>
    <t>Bezešvá ocelová trubka DN 150, ø 159 x 4,5 mm, ČSN 425715.01, mat. ocel tř.11</t>
  </si>
  <si>
    <r>
      <t xml:space="preserve">Trubka DN 125 </t>
    </r>
    <r>
      <rPr>
        <sz val="9"/>
        <rFont val="Arial"/>
        <family val="2"/>
      </rPr>
      <t>- dodávka a montáž</t>
    </r>
  </si>
  <si>
    <t>Bezešvá ocelová trubka DN 125, ø 133 x 4 mm, ČSN 425715.01, mat. ocel tř.11</t>
  </si>
  <si>
    <r>
      <t xml:space="preserve">Trubka DN 100 </t>
    </r>
    <r>
      <rPr>
        <sz val="9"/>
        <rFont val="Arial"/>
        <family val="2"/>
      </rPr>
      <t>- dodávka a montáž</t>
    </r>
  </si>
  <si>
    <t>Bezešvá ocelová trubka DN 100, ø 108 x 4 mm, ČSN 425715.01, mat. ocel tř.11</t>
  </si>
  <si>
    <r>
      <t xml:space="preserve">Trubka DN 50 </t>
    </r>
    <r>
      <rPr>
        <sz val="9"/>
        <rFont val="Arial"/>
        <family val="2"/>
      </rPr>
      <t>- dodávka a montáž</t>
    </r>
  </si>
  <si>
    <t>Bezešvá ocelová trubka DN 50, ø 60,3 x 2,9 mm, ČSN 425715.01, mat. ocel tř.11</t>
  </si>
  <si>
    <r>
      <t xml:space="preserve">Trubka DN 40 </t>
    </r>
    <r>
      <rPr>
        <sz val="9"/>
        <rFont val="Arial"/>
        <family val="2"/>
      </rPr>
      <t>- dodávka a montáž</t>
    </r>
  </si>
  <si>
    <t>Bezešvá ocelová trubka DN 40, ø 48,3 x 2,6 mm, ČSN 425715.01, mat. ocel tř.11</t>
  </si>
  <si>
    <r>
      <t xml:space="preserve">Trubka DN 32 </t>
    </r>
    <r>
      <rPr>
        <sz val="9"/>
        <rFont val="Arial"/>
        <family val="2"/>
      </rPr>
      <t>- dodávka a montáž</t>
    </r>
  </si>
  <si>
    <t>Bezešvá ocelová trubka DN 32, ø 42,4 x  2,6 mm, ČSN 425715.01, mat. ocel tř.11</t>
  </si>
  <si>
    <r>
      <t xml:space="preserve">Trubka DN 20 </t>
    </r>
    <r>
      <rPr>
        <sz val="9"/>
        <rFont val="Arial"/>
        <family val="2"/>
      </rPr>
      <t>- dodávka a montáž</t>
    </r>
  </si>
  <si>
    <t>Bezešvá ocelová trubka DN 20, ø 26,9 x  2,6 mm, ČSN 425715.01, mat. ocel tř.11</t>
  </si>
  <si>
    <t>34-40</t>
  </si>
  <si>
    <t>Tvarovky:</t>
  </si>
  <si>
    <r>
      <t xml:space="preserve">Trubkový oblouk 90°, DN 150 </t>
    </r>
    <r>
      <rPr>
        <sz val="9"/>
        <rFont val="Arial"/>
        <family val="2"/>
      </rPr>
      <t>- dodávka a montáž</t>
    </r>
  </si>
  <si>
    <t>Koleno 90°, R=1,5D, ø 159x4,5 mm, DIN 2605-1, mat. ocel tř.11</t>
  </si>
  <si>
    <r>
      <t xml:space="preserve">Trubkový oblouk 90°, DN 125 </t>
    </r>
    <r>
      <rPr>
        <sz val="9"/>
        <rFont val="Arial"/>
        <family val="2"/>
      </rPr>
      <t>- dodávka a montáž</t>
    </r>
  </si>
  <si>
    <t>Koleno 90°, R=1,5D, ø 133x4 mm, DIN 2605-1, mat. ocel tř.11</t>
  </si>
  <si>
    <r>
      <t xml:space="preserve">Trubkový oblouk 90°, DN 100 </t>
    </r>
    <r>
      <rPr>
        <sz val="9"/>
        <rFont val="Arial"/>
        <family val="2"/>
      </rPr>
      <t>- dodávka a montáž</t>
    </r>
  </si>
  <si>
    <t>Koleno 90°, R=1,5D, ø 108x3,6 mm, DIN 2605-1, mat. ocel tř.11</t>
  </si>
  <si>
    <r>
      <t xml:space="preserve">Trubkový oblouk 90°, DN 50 </t>
    </r>
    <r>
      <rPr>
        <sz val="9"/>
        <rFont val="Arial"/>
        <family val="2"/>
      </rPr>
      <t>- dodávka a montáž</t>
    </r>
  </si>
  <si>
    <t>Koleno 90°, R=1,5D, ø 60,3x2,9 mm, DIN 2605-1, mat. ocel tř.11</t>
  </si>
  <si>
    <r>
      <t xml:space="preserve">Trubkový oblouk 90°, DN 32 </t>
    </r>
    <r>
      <rPr>
        <sz val="9"/>
        <rFont val="Arial"/>
        <family val="2"/>
      </rPr>
      <t>- dodávka a montáž</t>
    </r>
  </si>
  <si>
    <t>Koleno 90°, R=1,5D, ø 42,4x2,6 mm, DIN 2605-1, mat. ocel tř.11</t>
  </si>
  <si>
    <r>
      <t xml:space="preserve">Redukce centrická , DN 200/150 </t>
    </r>
    <r>
      <rPr>
        <sz val="9"/>
        <rFont val="Arial"/>
        <family val="2"/>
      </rPr>
      <t>- dodávka a montáž</t>
    </r>
  </si>
  <si>
    <t>Redukce centrická, ø 219/159x4 mm, DIN 2616, mat. ocel tř.11</t>
  </si>
  <si>
    <r>
      <t xml:space="preserve">Redukce centrická , DN 150/125 </t>
    </r>
    <r>
      <rPr>
        <sz val="9"/>
        <rFont val="Arial"/>
        <family val="2"/>
      </rPr>
      <t>- dodávka a montáž</t>
    </r>
  </si>
  <si>
    <t>Redukce centrická, ø 159/133x4 mm, DIN 2616, mat. ocel tř.11</t>
  </si>
  <si>
    <r>
      <t xml:space="preserve">Redukce centrická , DN 150/100 </t>
    </r>
    <r>
      <rPr>
        <sz val="9"/>
        <rFont val="Arial"/>
        <family val="2"/>
      </rPr>
      <t>- dodávka a montáž</t>
    </r>
  </si>
  <si>
    <t>Redukce centrická, ø 159/108x4 mm, DIN 2616, mat. ocel tř.11</t>
  </si>
  <si>
    <r>
      <t xml:space="preserve">Redukce centrická , DN 125/100 </t>
    </r>
    <r>
      <rPr>
        <sz val="9"/>
        <rFont val="Arial"/>
        <family val="2"/>
      </rPr>
      <t>- dodávka a montáž</t>
    </r>
  </si>
  <si>
    <t>Redukce centrická, ø 133/108x4 mm, DIN 2616, mat. ocel tř.11</t>
  </si>
  <si>
    <r>
      <t xml:space="preserve">Redukce centrická , DN 50/40 </t>
    </r>
    <r>
      <rPr>
        <sz val="9"/>
        <rFont val="Arial"/>
        <family val="2"/>
      </rPr>
      <t>- dodávka a montáž</t>
    </r>
  </si>
  <si>
    <t>Redukce centrická, ø 60,3/48,3x2,6 mm, DIN 2616, mat. ocel tř.11</t>
  </si>
  <si>
    <r>
      <t xml:space="preserve">T-kus , DN 150 </t>
    </r>
    <r>
      <rPr>
        <sz val="9"/>
        <rFont val="Arial"/>
        <family val="2"/>
      </rPr>
      <t>- dodávka a montáž</t>
    </r>
  </si>
  <si>
    <t>T-kus DN150, ø 159/159x4 mm, DIN 2615-1, mat. ocel tř.11</t>
  </si>
  <si>
    <r>
      <t xml:space="preserve">Dno trubkové, DN 200 </t>
    </r>
    <r>
      <rPr>
        <sz val="9"/>
        <rFont val="Arial"/>
        <family val="2"/>
      </rPr>
      <t>- dodávka a montáž</t>
    </r>
  </si>
  <si>
    <t>Dno trubkové DN200, ø 219 mm, mat. ocel tř.11</t>
  </si>
  <si>
    <t>Návarek s vnějším závitem DN20 - dodávka a montáž</t>
  </si>
  <si>
    <t>Návarek s vnějším závitem DN20, 3/4" - 40mm, DIN 2987, typ 308, mat. ocel tř.11</t>
  </si>
  <si>
    <t>Návarek s vnějším závitem DN15 - dodávka a montáž</t>
  </si>
  <si>
    <t>Návarek s vnějším závitem DN15, 1/2"- 40mm, DIN 2987, typ 308, mat. ocel tř.11</t>
  </si>
  <si>
    <r>
      <t xml:space="preserve">Šroubení kompletní DN 32, F/F </t>
    </r>
    <r>
      <rPr>
        <sz val="9"/>
        <rFont val="Arial"/>
        <family val="2"/>
      </rPr>
      <t>- dodávka a montáž</t>
    </r>
  </si>
  <si>
    <t>Šroubení kompletní DN32, 11/4", DIN 2987, typ 311, F/F, přímé, mat. ocel tř.11</t>
  </si>
  <si>
    <t>56-60</t>
  </si>
  <si>
    <t>Příruby a přírubové spoje:</t>
  </si>
  <si>
    <r>
      <t xml:space="preserve">Příruba plochá přivařovací, DN 200, PN 16 </t>
    </r>
    <r>
      <rPr>
        <sz val="9"/>
        <rFont val="Arial"/>
        <family val="2"/>
      </rPr>
      <t>- dodávka a montáž</t>
    </r>
  </si>
  <si>
    <t>Příruba plochá přivařovací  DN200/ PN16, ø 219,1mm, ČSN 12 1224, mat. ocel tř.11</t>
  </si>
  <si>
    <r>
      <t xml:space="preserve">Příruba plochá přivařovací, DN 150, PN 16 </t>
    </r>
    <r>
      <rPr>
        <sz val="9"/>
        <rFont val="Arial"/>
        <family val="2"/>
      </rPr>
      <t>- dodávka a montáž</t>
    </r>
  </si>
  <si>
    <t>Příruba plochá přivařovací  DN150/ PN16, ø 159 mm, ČSN 12 1224, mat. ocel tř.11</t>
  </si>
  <si>
    <r>
      <t xml:space="preserve">Příruba plochá přivařovací, DN 125, PN 16 </t>
    </r>
    <r>
      <rPr>
        <sz val="9"/>
        <rFont val="Arial"/>
        <family val="2"/>
      </rPr>
      <t>- dodávka a montáž</t>
    </r>
  </si>
  <si>
    <t>Příruba plochá přivařovací  DN125/ PN16, ø 133 mm, ČSN 12 1224, mat. ocel tř.11</t>
  </si>
  <si>
    <r>
      <t xml:space="preserve">Příruba plochá přivařovací, DN 100, PN 16 </t>
    </r>
    <r>
      <rPr>
        <sz val="9"/>
        <rFont val="Arial"/>
        <family val="2"/>
      </rPr>
      <t>- dodávka a montáž</t>
    </r>
  </si>
  <si>
    <t>Příruba plochá přivařovací  DN100/ PN16, ø 108 mm, ČSN 12 1224, mat. ocel tř.11</t>
  </si>
  <si>
    <r>
      <t xml:space="preserve">Příruba plochá přivařovací, DN 50, PN 16 </t>
    </r>
    <r>
      <rPr>
        <sz val="9"/>
        <rFont val="Arial"/>
        <family val="2"/>
      </rPr>
      <t>- dodávka a montáž</t>
    </r>
  </si>
  <si>
    <t>Příruba plochá přivařovací  DN50/ PN16, ø 60,3 mm, ČSN 12 1224, mat. ocel tř.11</t>
  </si>
  <si>
    <r>
      <t xml:space="preserve">Příruba plochá přivařovací, DN 40, PN 16 </t>
    </r>
    <r>
      <rPr>
        <sz val="9"/>
        <rFont val="Arial"/>
        <family val="2"/>
      </rPr>
      <t>- dodávka a montáž</t>
    </r>
  </si>
  <si>
    <t>Příruba plochá přivařovací  DN40/ PN16, ø 48,3 mm, ČSN 12 1224, mat. ocel tř.11</t>
  </si>
  <si>
    <r>
      <t xml:space="preserve">Přírubový spoj DN 200, PN 16 </t>
    </r>
    <r>
      <rPr>
        <sz val="9"/>
        <rFont val="Arial"/>
        <family val="2"/>
      </rPr>
      <t>- dodávka a montáž</t>
    </r>
  </si>
  <si>
    <t>Přírubový spoj DN 200, PN 16, mat. – nerez. ocel DIN 1.4301, těsnění ploché - guma</t>
  </si>
  <si>
    <r>
      <t xml:space="preserve">Přírubový spoj DN 150, PN 16 </t>
    </r>
    <r>
      <rPr>
        <sz val="9"/>
        <rFont val="Arial"/>
        <family val="2"/>
      </rPr>
      <t>- dodávka a montáž</t>
    </r>
  </si>
  <si>
    <t>Přírubový spoj DN 150, PN 16, mat. – nerez. ocel DIN 1.4301, těsnění ploché - guma</t>
  </si>
  <si>
    <r>
      <t xml:space="preserve">Přírubový spoj DN 125, PN 16 </t>
    </r>
    <r>
      <rPr>
        <sz val="9"/>
        <rFont val="Arial"/>
        <family val="2"/>
      </rPr>
      <t>- dodávka a montáž</t>
    </r>
  </si>
  <si>
    <t>Přírubový spoj DN 125, PN 16, mat. – nerez. ocel DIN 1.4301, těsnění ploché - guma</t>
  </si>
  <si>
    <r>
      <t xml:space="preserve">Přírubový spoj DN 100, PN 16 </t>
    </r>
    <r>
      <rPr>
        <sz val="9"/>
        <rFont val="Arial"/>
        <family val="2"/>
      </rPr>
      <t>- dodávka a montáž</t>
    </r>
  </si>
  <si>
    <t>Přírubový spoj DN 100, PN 16, mat. – nerez. ocel DIN 1.4301, těsnění ploché - guma</t>
  </si>
  <si>
    <r>
      <t xml:space="preserve">Přírubový spoj DN 50, PN 16 </t>
    </r>
    <r>
      <rPr>
        <sz val="9"/>
        <rFont val="Arial"/>
        <family val="2"/>
      </rPr>
      <t>- dodávka a montáž</t>
    </r>
  </si>
  <si>
    <t>Přírubový spoj DN 50, PN 16, mat. – nerez. ocel DIN 1.4301, těsnění ploché - guma</t>
  </si>
  <si>
    <r>
      <t xml:space="preserve">Přírubový spoj DN 40, PN 16 </t>
    </r>
    <r>
      <rPr>
        <sz val="9"/>
        <rFont val="Arial"/>
        <family val="2"/>
      </rPr>
      <t>- dodávka a montáž</t>
    </r>
  </si>
  <si>
    <t>Přírubový spoj DN 40, PN 16, mat. – nerez. ocel DIN 1.4301, těsnění ploché - guma</t>
  </si>
  <si>
    <r>
      <t xml:space="preserve">Výměna armatur v 1. hydrantovém okruhu - Přírubový spoj DN 150, PN 16 </t>
    </r>
    <r>
      <rPr>
        <sz val="9"/>
        <rFont val="Arial"/>
        <family val="2"/>
      </rPr>
      <t xml:space="preserve">- dodávka a montáž </t>
    </r>
  </si>
  <si>
    <t>Pomocný materiál:</t>
  </si>
  <si>
    <r>
      <t xml:space="preserve">Pomocný materiál (objímky, kotvy, konzole, atd.)   </t>
    </r>
    <r>
      <rPr>
        <sz val="9"/>
        <rFont val="Arial"/>
        <family val="2"/>
      </rPr>
      <t>- dodávka a montáž</t>
    </r>
  </si>
  <si>
    <t>Objímky pro potrubí, podpěrny, konzoly mat. – ocel tř.11 + nátěr, kotvy do betonu, chemické kotvy apod. - mat. nerez</t>
  </si>
  <si>
    <t>72-75</t>
  </si>
  <si>
    <t>Nátěry:</t>
  </si>
  <si>
    <r>
      <t xml:space="preserve">Nátěry potrubí tř.11, armatury a pomocný materiál (objímky, kotvy, konzole, atd.)   </t>
    </r>
    <r>
      <rPr>
        <sz val="9"/>
        <rFont val="Arial"/>
        <family val="2"/>
      </rPr>
      <t>- dodávka a montáž</t>
    </r>
  </si>
  <si>
    <t>viz D.2.1.1.Technická zpráva</t>
  </si>
  <si>
    <t>Technologická část stavby bude kryta ochranným nátěrovým systémem. Nátěrem budou opatřeny všechny části potrubí, příslušenství a zařízení mimo těch, které budou mít vhodnou povrchovou ochranu již při dodávce.
Barevné provedení:
potrubí včetně příslušenství  - odstín RAL 5005 modrá
konzoly                                      - odstín RAL 7001 šedá
zařízení a armatury – dle standardů výrobců
Nátěrový systém:
- A1 - kartáčování plochy 
- A2 - obrušování 10% plochy 
- A3 - oprašování plochy
- A4 - odmašťování plochy 
- A5 -  1x základní nátěr polyuretanový dvousložkový (1x80 µm) 
            2x vrchní nátěr polyuretanový dvousložkový (2 x 80 µm) 
Nominální požadovaná tloušťka nátěru min 240 µm v suchém stavu. 
Nátěrová plocha celkem:  19 m2</t>
  </si>
  <si>
    <t>77-80</t>
  </si>
  <si>
    <t>Demontáže stávajícího technologického vybavení</t>
  </si>
  <si>
    <t>Demontáž veškeré technologie (čerpadla) a potrubního propojení s armaturami ve stávající čerpací stanici ČS1 bude provedena v součinnosti s montáží nové technologie pro omezení potřebné doby odstávky.
Hmotnost demontovaného zařízení a potrubí převážně z materiálu tř.11 odhadem 2500 kg.</t>
  </si>
  <si>
    <t>Výměna armatur 1.hydrantového okruhu</t>
  </si>
  <si>
    <t>Demontáž stávajícíh armatur DN150 ve stávajících zemních šachtách.
Hmotnost demontovaných armatur z materiálu tř.11 odhadem 70 kg.</t>
  </si>
  <si>
    <t>Individuální a komplexní vyzkoušení</t>
  </si>
  <si>
    <t xml:space="preserve">Individuální a komplexní vyzkoušení zařízení provozního souboru PS 01 v koordinaci s PS 02 a PS03. Rozsah zkoušek musí být takový, aby prověřil správnou funkčnost zařízení, spolehlivost automatiky a signalizace. </t>
  </si>
  <si>
    <t>Dokumentace skutečného provedení technologické části</t>
  </si>
  <si>
    <t>Vyhotovení dokumentace strojně-technologické části včetně průvodně-technické dokumentaci k instalovaným strojům a zařízením.</t>
  </si>
  <si>
    <t>Celkem</t>
  </si>
  <si>
    <t>DPS 01.1   Strojně - technologická část</t>
  </si>
  <si>
    <t xml:space="preserve">AKCE :  </t>
  </si>
  <si>
    <t>ČEPRO  LOUKOV</t>
  </si>
  <si>
    <t>PS 02</t>
  </si>
  <si>
    <t>Propočet  nákladů</t>
  </si>
  <si>
    <t>D.2.2</t>
  </si>
  <si>
    <t xml:space="preserve"> TECHNOLOGICKÁ ELEKTROINSTALACE + MaR</t>
  </si>
  <si>
    <t>Poř. číslo</t>
  </si>
  <si>
    <t>Číslo položky</t>
  </si>
  <si>
    <t>Název položky</t>
  </si>
  <si>
    <t>Měrná jednotka</t>
  </si>
  <si>
    <t>Počet měrných jednotek</t>
  </si>
  <si>
    <t>Cena á (Kč)</t>
  </si>
  <si>
    <t>Cena celkem (Kč)</t>
  </si>
  <si>
    <t>ČERPACÍ   STANICE  ČS1</t>
  </si>
  <si>
    <t>POLNÍ  PŘÍSTROJE</t>
  </si>
  <si>
    <t>PIC1           D+M</t>
  </si>
  <si>
    <t>snímač  tlaku  NIPRESS  D200  0-0,6 Mpa , IP 66 , G1/2"  ,  napjen  na  odběrný tlakoměrný ventil - dodávka strojní</t>
  </si>
  <si>
    <t>D+M</t>
  </si>
  <si>
    <t xml:space="preserve">  "P"  Osvětlovací  těleso  zářivkové plastové  třII  , IP66 , 2x 36W , komplet  včetně  závěsá  světlených  zdrojů , prochodek</t>
  </si>
  <si>
    <t>vypínač  nástěnný   IP44   230V / 10A</t>
  </si>
  <si>
    <t>B</t>
  </si>
  <si>
    <t>ROZVADĚČ   - RČS1</t>
  </si>
  <si>
    <t xml:space="preserve">Nástěný  oceloplech  rozvaděč IP 54 / 20, rozměry  š- 800  , v - 1200  hl 300  mm , jednokřídlé  dveře včetně  instalovaných  signálek a  ovladačů , úchyty  provedeny  v  rozměru  pro instalaci  na  stávající  ocel  konstrukci . Doměřit  na  místě, </t>
  </si>
  <si>
    <t>Vývody  spojem pomocí průchodek , a  napojením  na  stávající přivodní  kabel AYKY 4x70  ,  v  rozvaděči  instalována  řídící jednotka ET200M</t>
  </si>
  <si>
    <t>Rozvaděč  pro  napojení  zařízení  a  instalaci  regulátoru  čerpadel  ČS1</t>
  </si>
  <si>
    <t xml:space="preserve">Přístrojová  náplň   viz  výkresová  část - výkres proj  dokumetace  č. D.2.2.6 </t>
  </si>
  <si>
    <t>21019-0054</t>
  </si>
  <si>
    <t>montáž  rozvaděče  do 100kg</t>
  </si>
  <si>
    <t>C</t>
  </si>
  <si>
    <t>El. materiál  -  dodávka  + montáž</t>
  </si>
  <si>
    <t>CYKY  3x1,5mm2</t>
  </si>
  <si>
    <r>
      <t xml:space="preserve"> CYKY-J 4x4 mm2</t>
    </r>
    <r>
      <rPr>
        <sz val="11"/>
        <color indexed="8"/>
        <rFont val="Calibri"/>
        <family val="2"/>
        <charset val="238"/>
      </rPr>
      <t/>
    </r>
  </si>
  <si>
    <t>CYKY  4x16mm2</t>
  </si>
  <si>
    <t>JYTY 4x1mm2</t>
  </si>
  <si>
    <t>ETHERLINEH cat 5, 2x2xAWG24/1</t>
  </si>
  <si>
    <t>Uzemňovací vodič Cu 16 mm2</t>
  </si>
  <si>
    <t>Vodič  CYA 6 mm2 zž</t>
  </si>
  <si>
    <t>elektroinstalační trubka  dvojitá korugovaná KF 09075</t>
  </si>
  <si>
    <t>elektroinstalační trubka  dvojitá korugovaná KF 09050</t>
  </si>
  <si>
    <t>tuhá elektroinstalační trubka  PVC -  EN 4020</t>
  </si>
  <si>
    <t>tuhá elektroinstalační trubka  PVC -  EN 4032</t>
  </si>
  <si>
    <t>tuhá elektroinstalační trubka  PVC -  EN 4040</t>
  </si>
  <si>
    <t>Ocelová trubka závitová   6021N</t>
  </si>
  <si>
    <t>Ocelová trubka závitová   6036N</t>
  </si>
  <si>
    <t>Lišta  plastová LH 40x40</t>
  </si>
  <si>
    <t xml:space="preserve"> Ekvipot  svorkovnice</t>
  </si>
  <si>
    <t>pomocná konstrukce  z prvků  ocel L 50x50 a JOKL  pro uchycení el zařízení do 5 kg</t>
  </si>
  <si>
    <t>Materiál pro uchycení a značení kabelů a svorky</t>
  </si>
  <si>
    <t>kpt</t>
  </si>
  <si>
    <t>svorka uzem  2  šroubová napoj  kovového zařízení</t>
  </si>
  <si>
    <t xml:space="preserve">Zemnící svorky CU-Fe pro pospojení  </t>
  </si>
  <si>
    <t xml:space="preserve"> ŘÍZENÍ - ASŘTP</t>
  </si>
  <si>
    <t>IM 153-4 for ET 200M, PROFINET IO  6ES7153-4AA01-0XB0</t>
  </si>
  <si>
    <t>Digital input, 16 DI, 24V DC; isolated, 6ES7321-1BH02-0AA0</t>
  </si>
  <si>
    <t>Digital output 16 DO, 24 V DC, 0.5 A; isolated,6ES7322-1BH01-0AA0</t>
  </si>
  <si>
    <t>Analog input 2 AI; isolated,6ES7331-7KB02-0AB0</t>
  </si>
  <si>
    <t>DIN rail 480 mm 6ES7390-1AE80-0AA0</t>
  </si>
  <si>
    <t>Front connector, 20-pin, with screw contacts,6ES7392-1AJ00-0AA0</t>
  </si>
  <si>
    <t>Front connector, 20-pin, with spring-loaded terminals,6ES7392-1BJ00-0AA0</t>
  </si>
  <si>
    <t>Micro Memory Card  128 KB,6ES7953-8LG30-0AA0</t>
  </si>
  <si>
    <t>přep  ochrana  typ D - 12,5 kA  - PO2D</t>
  </si>
  <si>
    <t>Instalace  jednotky  ET200M</t>
  </si>
  <si>
    <t>montážní práce</t>
  </si>
  <si>
    <t>Programové vybavení</t>
  </si>
  <si>
    <t>ÚPRAVA   PLC - ROZVODNA  CHČOV</t>
  </si>
  <si>
    <t xml:space="preserve">Doplnění  PLC  regulátoru   </t>
  </si>
  <si>
    <t>programová úprava PLC regulátoru  15  dat bodů</t>
  </si>
  <si>
    <t>ÚPRAVA  PRACOVIŠTĚ - VELÍN   SO 070</t>
  </si>
  <si>
    <t>progamová úprav  na řídícím  pracovišti  - parametrování a vizualizace  pro 15  dat  bodů</t>
  </si>
  <si>
    <t>E</t>
  </si>
  <si>
    <t>DEMONTÁŽNÍ PRÁCE</t>
  </si>
  <si>
    <t>Demontáž původního rozvaděče  sestaveného  z 15 ks  litěných  skříní   450x300</t>
  </si>
  <si>
    <t>Demotáž  kabelových  rozvodů kabel CYKY   do 4 mm2</t>
  </si>
  <si>
    <t>Demotáž  kabelových  rozvodů kabel CYKY   do 16 mm2</t>
  </si>
  <si>
    <t>Odpojení  a zabezpeční beznap.  stavu  , demontování el  zařízení - čerpadel</t>
  </si>
  <si>
    <t>F</t>
  </si>
  <si>
    <t>zemní práce  a  stavební  práce</t>
  </si>
  <si>
    <t>Zaměření stávajících inženýrských sítí před zahájením zem.prací</t>
  </si>
  <si>
    <t>km</t>
  </si>
  <si>
    <t>Vytyčení trasy vedení</t>
  </si>
  <si>
    <t>Hloubení kabelové rýhy 50x80 cm v zemině č.4 strojně včetně pažení</t>
  </si>
  <si>
    <t>Hloubení kabelové rýhy 50x80 cm v zemině č.4 ručně včetně pažení</t>
  </si>
  <si>
    <t xml:space="preserve">Zřízení kabelové lože z kopaného písku </t>
  </si>
  <si>
    <t>bourání  beton  dlažby 50x50 včetně  podbetonování</t>
  </si>
  <si>
    <t>montáž  beton  dlažby  čteverce 50x50 do beton lože  - komplet</t>
  </si>
  <si>
    <t>průtaz  zdí  z  betonu  do  tl 45 cm  velokost  do 10x10  cm a  opětné   zazadění   vodoinstal  beton  směsí</t>
  </si>
  <si>
    <t>bourání beton  chodníku</t>
  </si>
  <si>
    <t>Obetonování a podbetonování chráničky (křížení s ostat. sítěmi)</t>
  </si>
  <si>
    <t xml:space="preserve">Zához kabelové rýhy 50x80 cm </t>
  </si>
  <si>
    <t>odvoz zeminy do 25 km na skládku</t>
  </si>
  <si>
    <t xml:space="preserve">provizorní úprava terénu  tř 4 </t>
  </si>
  <si>
    <t>hutnění zeminy strojně  po  vrstvách  do tl 0,2m</t>
  </si>
  <si>
    <t>písek  kopaný</t>
  </si>
  <si>
    <t xml:space="preserve">konečná teréní úprava   + osetí trávou </t>
  </si>
  <si>
    <t>renovace  nátětů  stávající pomocných    ocelových konstrukcí pro rozvaděč a el  zařízení  /  očištění opískování 2x nátěr/</t>
  </si>
  <si>
    <t>barva  systetická antikorozní</t>
  </si>
  <si>
    <t>G</t>
  </si>
  <si>
    <t>HZS</t>
  </si>
  <si>
    <t>vyhotovedení revizní  zprávy</t>
  </si>
  <si>
    <t>vyhotovedení polohopisného plány</t>
  </si>
  <si>
    <t>geodetické vytýčení kabel  vedení podzemeního</t>
  </si>
  <si>
    <t>vyhotovedení projektu skutečného provedení</t>
  </si>
  <si>
    <t>poplatek - skládka odpadu  - zemina</t>
  </si>
  <si>
    <t>poplatek - skládka  odpadu - kovových zařízení</t>
  </si>
  <si>
    <t>ČERPACÍ   STANICE  ČS2</t>
  </si>
  <si>
    <t>ROZVADĚČ   - RČS2</t>
  </si>
  <si>
    <t>Nástěný  oceloplech  rozvaděč IP 54 / 20, rozměry  š- 800  , v - 1200  hl 300  mm , jednokřídlé  dveře včetně  instalovaných  signálek a  ovladačů , úchyty .</t>
  </si>
  <si>
    <t xml:space="preserve">Vývody  spojem pomocí průchodek , a  napojením  na  stávající přivodní  kabel CYKY 4x35  ,  v  rozvaděči  instalována  řídící jednotka  </t>
  </si>
  <si>
    <t>Rozvaděč  pro  napojení  zařízení  a  instalaci  regulátoru  čerpadle  ČS2</t>
  </si>
  <si>
    <t>Přístrojová  náplň   viz  výkresová  část - výkres proj  dokumetace  č. D.2.2.8</t>
  </si>
  <si>
    <t>CYKY  4x35mm2</t>
  </si>
  <si>
    <t>elektroinstalační trubka  dvojitá korugovaná KF 09110</t>
  </si>
  <si>
    <t>elektroinstalační trubka  PVC  150</t>
  </si>
  <si>
    <t xml:space="preserve">tuhá elektroinstalační trubka  PVC -  EN 4040  včetně příchytek  na  ocel profily  konstrukce   rozvodu potrubí </t>
  </si>
  <si>
    <t>zemnicí pásek  FeZn 4x30</t>
  </si>
  <si>
    <t>zemnicí  propojovací  svorky</t>
  </si>
  <si>
    <t>nátěr  zemničů  a  svorek  v  zemi</t>
  </si>
  <si>
    <t>měření  uzemenění</t>
  </si>
  <si>
    <t xml:space="preserve">Napojení el samoregulačního    kabelu </t>
  </si>
  <si>
    <t>el instalační  krabice pro venkovní použití UV odlná 150x150  včetně  propojovích  svorek , IP 54</t>
  </si>
  <si>
    <t>ÚPRAVA   PLC - ROZVODNA   235</t>
  </si>
  <si>
    <t>ÚPRAVA   - ROZVADĚC   RH rozvodna    235</t>
  </si>
  <si>
    <t xml:space="preserve"> pojistkový odpínač  3f / 125A    aM  pčetně  pojistek  , komplet</t>
  </si>
  <si>
    <t>podružný instalační  materiál - DIN  lišta ,  svorky   4 ks, příchytky, vodiče CY</t>
  </si>
  <si>
    <t>Provedení podvrtu pod  vozovkopu - délka 8 m zemina tř 3 , hl 1m, s instalací 1x chráničky d- 150mm</t>
  </si>
  <si>
    <t>startovací jáma - výkop 1,5x1x1,5 m</t>
  </si>
  <si>
    <t xml:space="preserve">O celová konstrukce z profilu "L" 50x50 </t>
  </si>
  <si>
    <t>ocelový profol L 30x30 včetně  zhotovení konstrukce pro montáž rozvaděče  a  uchycení kabel  vedení</t>
  </si>
  <si>
    <t>motáž  konstrukce  - do betovového   základu  , svaření , osazení</t>
  </si>
  <si>
    <t xml:space="preserve">nátěr  konstrukce  sysntetickou  barvou </t>
  </si>
  <si>
    <t>barva  syntetická antikorozní</t>
  </si>
  <si>
    <t>ČERPACÍ   STANICE  ČS3</t>
  </si>
  <si>
    <t xml:space="preserve">  "P"  Osvětlovací  těleso  zářivkové plastové  třII  , IP66 , 2x 36W , komplet  včetně  závěsů, světlených  zdrojů , průchodek</t>
  </si>
  <si>
    <t>ROZVADĚČ   - RČS3</t>
  </si>
  <si>
    <t xml:space="preserve">Nástěný  oceloplech  rozvaděč IP 40 / 20, rozměry  š- 600  , v - 800  hl 250  mm , jednokřídlé  dveře včetně  instalovaných  signálek a  ovladačů ,  </t>
  </si>
  <si>
    <t xml:space="preserve">Vývody  spojem pomocí průchodek , a  napojením  na  stávající přivodní  kabel CYKY 5C x2,5  ,  v  rozvaděči  instalována telemetrická řídící jednotka  </t>
  </si>
  <si>
    <t>Přístrojová  náplň   viz  výkresová  část - výkres proj  dokumetace  č. D.2.2.9</t>
  </si>
  <si>
    <t>CYKY  5x2,5mm2</t>
  </si>
  <si>
    <r>
      <t xml:space="preserve"> CYKY-J 5x1,5 mm2</t>
    </r>
    <r>
      <rPr>
        <sz val="11"/>
        <color indexed="8"/>
        <rFont val="Calibri"/>
        <family val="2"/>
        <charset val="238"/>
      </rPr>
      <t/>
    </r>
  </si>
  <si>
    <t>JYTY 7x1mm2</t>
  </si>
  <si>
    <t>TCEKFLE 7X2X1</t>
  </si>
  <si>
    <t>plast  kanál 100x60</t>
  </si>
  <si>
    <t>Telemetrická  jednotka multikanálová monitorovací , vestavný GSM/GPRS včetně  přípojné  desky  , anteny  a   propoj  kabelo koax.  TSLP450-00-012-GSM</t>
  </si>
  <si>
    <t>Síťový zdroj 24 V  DC/30W</t>
  </si>
  <si>
    <t xml:space="preserve">AKU-12/7 bezúdržbový akumulátor 12V/ 7 Ah </t>
  </si>
  <si>
    <t>Instalace  jednotky    TSLP 450</t>
  </si>
  <si>
    <t xml:space="preserve">Programové vybavení </t>
  </si>
  <si>
    <t>Úprava  rozvaděče  RH  -  rozvodna</t>
  </si>
  <si>
    <t>Jistič  16A/3/B</t>
  </si>
  <si>
    <t xml:space="preserve">  svorkovnice  řadová  RS 2.5</t>
  </si>
  <si>
    <t>Úprava  rozvaděče  RH  -  rozvodna . krycí plech , průchodky</t>
  </si>
  <si>
    <t>Úprav  rozvaděče  R121 - ČSPV</t>
  </si>
  <si>
    <t>svorkovnice  RS 2.5</t>
  </si>
  <si>
    <t>PC</t>
  </si>
  <si>
    <t>úprava  program  vybavení  řídící jednotky  , napojení . Demont + montýř krycích plechů , lišty</t>
  </si>
  <si>
    <t>Hloubení kabelové rýhy 50x80 cm v zemině č.3 ručně včetně pažení</t>
  </si>
  <si>
    <t>provizorní úprava terénu  tř 3</t>
  </si>
  <si>
    <r>
      <t xml:space="preserve"> CYKY-J 5x4 mm2</t>
    </r>
    <r>
      <rPr>
        <sz val="11"/>
        <color indexed="8"/>
        <rFont val="Calibri"/>
        <family val="2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</si>
</sst>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0.0"/>
    <numFmt numFmtId="169" formatCode="#,##0.00\ &quot;Kč&quot;"/>
    <numFmt numFmtId="170" formatCode="#,##0\ _K_č"/>
    <numFmt numFmtId="171" formatCode="#,##0_ ;\-#,##0\ "/>
  </numFmts>
  <fonts count="94" x14ac:knownFonts="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Trebuchet MS"/>
      <family val="2"/>
      <charset val="238"/>
    </font>
    <font>
      <sz val="10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7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theme="1"/>
      <name val="Arial CE"/>
      <family val="2"/>
      <charset val="238"/>
    </font>
    <font>
      <sz val="11"/>
      <color indexed="8"/>
      <name val="Calibri"/>
      <family val="2"/>
      <charset val="238"/>
    </font>
    <font>
      <sz val="9"/>
      <name val="Arial CE"/>
      <family val="2"/>
      <charset val="238"/>
    </font>
    <font>
      <sz val="9"/>
      <color indexed="8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10"/>
      <name val="Helv"/>
    </font>
    <font>
      <sz val="11"/>
      <color theme="1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9"/>
      <color theme="1"/>
      <name val="Arial CE"/>
      <charset val="238"/>
    </font>
    <font>
      <b/>
      <sz val="9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9" fillId="0" borderId="0" applyNumberFormat="0" applyFill="0" applyBorder="0" applyAlignment="0" applyProtection="0"/>
    <xf numFmtId="0" fontId="52" fillId="0" borderId="1"/>
    <xf numFmtId="0" fontId="2" fillId="0" borderId="1"/>
    <xf numFmtId="0" fontId="68" fillId="0" borderId="1"/>
    <xf numFmtId="44" fontId="79" fillId="0" borderId="1" applyFont="0" applyFill="0" applyBorder="0" applyAlignment="0" applyProtection="0"/>
    <xf numFmtId="0" fontId="83" fillId="0" borderId="1"/>
    <xf numFmtId="0" fontId="75" fillId="0" borderId="1" applyNumberFormat="0" applyFont="0" applyFill="0" applyBorder="0" applyAlignment="0" applyProtection="0"/>
    <xf numFmtId="0" fontId="75" fillId="0" borderId="1" applyNumberFormat="0" applyFont="0" applyFill="0" applyBorder="0" applyAlignment="0" applyProtection="0"/>
    <xf numFmtId="0" fontId="1" fillId="0" borderId="1"/>
  </cellStyleXfs>
  <cellXfs count="795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9" fillId="2" borderId="0" xfId="1" applyFill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4" fillId="4" borderId="0" xfId="0" applyFont="1" applyFill="1" applyBorder="1" applyAlignment="1" applyProtection="1">
      <alignment horizontal="left" vertical="center"/>
      <protection locked="0"/>
    </xf>
    <xf numFmtId="49" fontId="4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4" fillId="6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4" fontId="33" fillId="0" borderId="18" xfId="0" applyNumberFormat="1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166" fontId="33" fillId="0" borderId="0" xfId="0" applyNumberFormat="1" applyFont="1" applyBorder="1" applyAlignment="1">
      <alignment vertical="center"/>
    </xf>
    <xf numFmtId="4" fontId="33" fillId="0" borderId="19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33" fillId="0" borderId="23" xfId="0" applyNumberFormat="1" applyFont="1" applyBorder="1" applyAlignment="1">
      <alignment vertical="center"/>
    </xf>
    <xf numFmtId="4" fontId="33" fillId="0" borderId="24" xfId="0" applyNumberFormat="1" applyFont="1" applyBorder="1" applyAlignment="1">
      <alignment vertical="center"/>
    </xf>
    <xf numFmtId="166" fontId="33" fillId="0" borderId="24" xfId="0" applyNumberFormat="1" applyFont="1" applyBorder="1" applyAlignment="1">
      <alignment vertical="center"/>
    </xf>
    <xf numFmtId="4" fontId="33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7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7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4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right" vertical="center"/>
    </xf>
    <xf numFmtId="0" fontId="5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5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4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4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4" xfId="0" applyFont="1" applyBorder="1" applyAlignment="1">
      <alignment horizontal="left" vertical="center"/>
    </xf>
    <xf numFmtId="0" fontId="8" fillId="0" borderId="24" xfId="0" applyFont="1" applyBorder="1" applyAlignment="1">
      <alignment vertical="center"/>
    </xf>
    <xf numFmtId="0" fontId="8" fillId="0" borderId="24" xfId="0" applyFont="1" applyBorder="1" applyAlignment="1" applyProtection="1">
      <alignment vertical="center"/>
      <protection locked="0"/>
    </xf>
    <xf numFmtId="4" fontId="8" fillId="0" borderId="24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4" xfId="0" applyFont="1" applyBorder="1" applyAlignment="1">
      <alignment horizontal="left" vertical="center"/>
    </xf>
    <xf numFmtId="0" fontId="9" fillId="0" borderId="24" xfId="0" applyFont="1" applyBorder="1" applyAlignment="1">
      <alignment vertical="center"/>
    </xf>
    <xf numFmtId="0" fontId="9" fillId="0" borderId="24" xfId="0" applyFont="1" applyBorder="1" applyAlignment="1" applyProtection="1">
      <alignment vertical="center"/>
      <protection locked="0"/>
    </xf>
    <xf numFmtId="4" fontId="9" fillId="0" borderId="24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 wrapText="1"/>
      <protection locked="0"/>
    </xf>
    <xf numFmtId="0" fontId="4" fillId="6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6" fillId="0" borderId="16" xfId="0" applyNumberFormat="1" applyFont="1" applyBorder="1" applyAlignment="1"/>
    <xf numFmtId="166" fontId="36" fillId="0" borderId="17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10" fillId="0" borderId="5" xfId="0" applyFont="1" applyBorder="1" applyAlignme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 applyProtection="1">
      <protection locked="0"/>
    </xf>
    <xf numFmtId="4" fontId="8" fillId="0" borderId="0" xfId="0" applyNumberFormat="1" applyFont="1" applyAlignment="1"/>
    <xf numFmtId="0" fontId="10" fillId="0" borderId="18" xfId="0" applyFont="1" applyBorder="1" applyAlignment="1"/>
    <xf numFmtId="0" fontId="10" fillId="0" borderId="0" xfId="0" applyFont="1" applyBorder="1" applyAlignment="1"/>
    <xf numFmtId="166" fontId="10" fillId="0" borderId="0" xfId="0" applyNumberFormat="1" applyFont="1" applyBorder="1" applyAlignment="1"/>
    <xf numFmtId="166" fontId="10" fillId="0" borderId="19" xfId="0" applyNumberFormat="1" applyFont="1" applyBorder="1" applyAlignme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3" fillId="4" borderId="28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166" fontId="3" fillId="0" borderId="0" xfId="0" applyNumberFormat="1" applyFont="1" applyBorder="1" applyAlignment="1">
      <alignment vertical="center"/>
    </xf>
    <xf numFmtId="166" fontId="3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8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41" fillId="0" borderId="28" xfId="0" applyFont="1" applyBorder="1" applyAlignment="1" applyProtection="1">
      <alignment horizontal="center" vertical="center"/>
      <protection locked="0"/>
    </xf>
    <xf numFmtId="49" fontId="41" fillId="0" borderId="28" xfId="0" applyNumberFormat="1" applyFont="1" applyBorder="1" applyAlignment="1" applyProtection="1">
      <alignment horizontal="left" vertical="center" wrapText="1"/>
      <protection locked="0"/>
    </xf>
    <xf numFmtId="0" fontId="41" fillId="0" borderId="28" xfId="0" applyFont="1" applyBorder="1" applyAlignment="1" applyProtection="1">
      <alignment horizontal="left" vertical="center" wrapText="1"/>
      <protection locked="0"/>
    </xf>
    <xf numFmtId="0" fontId="41" fillId="0" borderId="28" xfId="0" applyFont="1" applyBorder="1" applyAlignment="1" applyProtection="1">
      <alignment horizontal="center" vertical="center" wrapText="1"/>
      <protection locked="0"/>
    </xf>
    <xf numFmtId="167" fontId="41" fillId="0" borderId="28" xfId="0" applyNumberFormat="1" applyFont="1" applyBorder="1" applyAlignment="1" applyProtection="1">
      <alignment vertical="center"/>
      <protection locked="0"/>
    </xf>
    <xf numFmtId="4" fontId="41" fillId="4" borderId="2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  <protection locked="0"/>
    </xf>
    <xf numFmtId="0" fontId="41" fillId="0" borderId="5" xfId="0" applyFont="1" applyBorder="1" applyAlignment="1">
      <alignment vertical="center"/>
    </xf>
    <xf numFmtId="0" fontId="41" fillId="4" borderId="28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0" borderId="1" xfId="0" applyFont="1" applyFill="1" applyBorder="1" applyAlignment="1" applyProtection="1">
      <alignment horizontal="left" vertical="center"/>
      <protection locked="0"/>
    </xf>
    <xf numFmtId="0" fontId="45" fillId="0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52" fillId="0" borderId="1" xfId="2" applyAlignment="1">
      <alignment vertical="top"/>
    </xf>
    <xf numFmtId="0" fontId="54" fillId="7" borderId="38" xfId="2" applyFont="1" applyFill="1" applyBorder="1" applyAlignment="1">
      <alignment horizontal="center" vertical="top" wrapText="1"/>
    </xf>
    <xf numFmtId="0" fontId="54" fillId="7" borderId="39" xfId="2" applyFont="1" applyFill="1" applyBorder="1" applyAlignment="1">
      <alignment horizontal="left" vertical="top"/>
    </xf>
    <xf numFmtId="0" fontId="54" fillId="7" borderId="39" xfId="2" applyFont="1" applyFill="1" applyBorder="1" applyAlignment="1">
      <alignment horizontal="center" vertical="top"/>
    </xf>
    <xf numFmtId="168" fontId="54" fillId="7" borderId="39" xfId="2" applyNumberFormat="1" applyFont="1" applyFill="1" applyBorder="1" applyAlignment="1">
      <alignment horizontal="center" vertical="top"/>
    </xf>
    <xf numFmtId="0" fontId="54" fillId="7" borderId="39" xfId="2" applyFont="1" applyFill="1" applyBorder="1" applyAlignment="1">
      <alignment horizontal="center" vertical="top" wrapText="1"/>
    </xf>
    <xf numFmtId="0" fontId="54" fillId="7" borderId="40" xfId="2" applyFont="1" applyFill="1" applyBorder="1" applyAlignment="1">
      <alignment horizontal="center" vertical="top" wrapText="1"/>
    </xf>
    <xf numFmtId="0" fontId="56" fillId="0" borderId="1" xfId="2" applyFont="1" applyAlignment="1">
      <alignment vertical="top"/>
    </xf>
    <xf numFmtId="0" fontId="58" fillId="0" borderId="41" xfId="2" applyFont="1" applyFill="1" applyBorder="1" applyAlignment="1">
      <alignment horizontal="center" vertical="top" wrapText="1"/>
    </xf>
    <xf numFmtId="0" fontId="58" fillId="0" borderId="42" xfId="2" applyFont="1" applyFill="1" applyBorder="1" applyAlignment="1">
      <alignment horizontal="center" vertical="top"/>
    </xf>
    <xf numFmtId="168" fontId="58" fillId="0" borderId="42" xfId="2" applyNumberFormat="1" applyFont="1" applyFill="1" applyBorder="1" applyAlignment="1">
      <alignment horizontal="center" vertical="top"/>
    </xf>
    <xf numFmtId="0" fontId="58" fillId="0" borderId="42" xfId="2" applyFont="1" applyFill="1" applyBorder="1" applyAlignment="1">
      <alignment horizontal="center" vertical="top" wrapText="1"/>
    </xf>
    <xf numFmtId="0" fontId="58" fillId="0" borderId="43" xfId="2" applyFont="1" applyFill="1" applyBorder="1" applyAlignment="1">
      <alignment horizontal="center" vertical="top" wrapText="1"/>
    </xf>
    <xf numFmtId="0" fontId="58" fillId="0" borderId="44" xfId="2" applyFont="1" applyFill="1" applyBorder="1" applyAlignment="1">
      <alignment horizontal="center" vertical="top"/>
    </xf>
    <xf numFmtId="0" fontId="58" fillId="0" borderId="45" xfId="2" applyFont="1" applyFill="1" applyBorder="1" applyAlignment="1">
      <alignment horizontal="center" vertical="top"/>
    </xf>
    <xf numFmtId="168" fontId="58" fillId="0" borderId="45" xfId="2" applyNumberFormat="1" applyFont="1" applyFill="1" applyBorder="1" applyAlignment="1">
      <alignment horizontal="center" vertical="top"/>
    </xf>
    <xf numFmtId="0" fontId="58" fillId="0" borderId="46" xfId="2" applyFont="1" applyFill="1" applyBorder="1" applyAlignment="1">
      <alignment horizontal="center" vertical="top"/>
    </xf>
    <xf numFmtId="1" fontId="59" fillId="0" borderId="47" xfId="2" applyNumberFormat="1" applyFont="1" applyBorder="1" applyAlignment="1">
      <alignment horizontal="center" vertical="center"/>
    </xf>
    <xf numFmtId="0" fontId="59" fillId="0" borderId="48" xfId="2" applyFont="1" applyBorder="1" applyAlignment="1">
      <alignment horizontal="left" vertical="center" wrapText="1"/>
    </xf>
    <xf numFmtId="0" fontId="58" fillId="0" borderId="48" xfId="2" applyFont="1" applyBorder="1" applyAlignment="1">
      <alignment horizontal="center" vertical="center"/>
    </xf>
    <xf numFmtId="168" fontId="58" fillId="0" borderId="48" xfId="2" applyNumberFormat="1" applyFont="1" applyBorder="1" applyAlignment="1">
      <alignment horizontal="center" vertical="center" wrapText="1"/>
    </xf>
    <xf numFmtId="3" fontId="58" fillId="0" borderId="48" xfId="2" applyNumberFormat="1" applyFont="1" applyFill="1" applyBorder="1" applyAlignment="1" applyProtection="1">
      <alignment vertical="center"/>
      <protection locked="0"/>
    </xf>
    <xf numFmtId="4" fontId="58" fillId="0" borderId="48" xfId="2" applyNumberFormat="1" applyFont="1" applyBorder="1" applyAlignment="1" applyProtection="1">
      <alignment vertical="center"/>
      <protection locked="0"/>
    </xf>
    <xf numFmtId="49" fontId="59" fillId="0" borderId="47" xfId="2" applyNumberFormat="1" applyFont="1" applyBorder="1" applyAlignment="1">
      <alignment horizontal="center" vertical="center"/>
    </xf>
    <xf numFmtId="0" fontId="61" fillId="0" borderId="48" xfId="2" applyFont="1" applyBorder="1" applyAlignment="1">
      <alignment horizontal="left" vertical="center" wrapText="1"/>
    </xf>
    <xf numFmtId="3" fontId="58" fillId="0" borderId="48" xfId="2" applyNumberFormat="1" applyFont="1" applyBorder="1" applyAlignment="1" applyProtection="1">
      <alignment vertical="center"/>
      <protection locked="0"/>
    </xf>
    <xf numFmtId="49" fontId="59" fillId="0" borderId="49" xfId="2" applyNumberFormat="1" applyFont="1" applyBorder="1" applyAlignment="1">
      <alignment horizontal="center" vertical="center"/>
    </xf>
    <xf numFmtId="0" fontId="60" fillId="0" borderId="50" xfId="2" applyFont="1" applyBorder="1" applyAlignment="1">
      <alignment horizontal="left" vertical="top" wrapText="1"/>
    </xf>
    <xf numFmtId="0" fontId="58" fillId="0" borderId="50" xfId="2" applyFont="1" applyBorder="1" applyAlignment="1">
      <alignment horizontal="center" vertical="center"/>
    </xf>
    <xf numFmtId="168" fontId="58" fillId="0" borderId="50" xfId="2" applyNumberFormat="1" applyFont="1" applyBorder="1" applyAlignment="1">
      <alignment horizontal="center" vertical="center" wrapText="1"/>
    </xf>
    <xf numFmtId="3" fontId="58" fillId="0" borderId="50" xfId="2" applyNumberFormat="1" applyFont="1" applyBorder="1" applyAlignment="1" applyProtection="1">
      <alignment vertical="center"/>
      <protection locked="0"/>
    </xf>
    <xf numFmtId="4" fontId="58" fillId="0" borderId="50" xfId="2" applyNumberFormat="1" applyFont="1" applyBorder="1" applyAlignment="1" applyProtection="1">
      <alignment vertical="center"/>
      <protection locked="0"/>
    </xf>
    <xf numFmtId="49" fontId="59" fillId="0" borderId="51" xfId="2" applyNumberFormat="1" applyFont="1" applyBorder="1" applyAlignment="1">
      <alignment horizontal="center" vertical="center"/>
    </xf>
    <xf numFmtId="0" fontId="58" fillId="0" borderId="52" xfId="2" applyFont="1" applyBorder="1" applyAlignment="1">
      <alignment horizontal="center" vertical="center"/>
    </xf>
    <xf numFmtId="168" fontId="58" fillId="0" borderId="52" xfId="2" applyNumberFormat="1" applyFont="1" applyBorder="1" applyAlignment="1">
      <alignment horizontal="center" vertical="center" wrapText="1"/>
    </xf>
    <xf numFmtId="3" fontId="58" fillId="0" borderId="52" xfId="2" applyNumberFormat="1" applyFont="1" applyBorder="1" applyAlignment="1" applyProtection="1">
      <alignment vertical="center"/>
      <protection locked="0"/>
    </xf>
    <xf numFmtId="4" fontId="58" fillId="0" borderId="52" xfId="2" applyNumberFormat="1" applyFont="1" applyBorder="1" applyAlignment="1" applyProtection="1">
      <alignment vertical="center"/>
      <protection locked="0"/>
    </xf>
    <xf numFmtId="0" fontId="58" fillId="0" borderId="51" xfId="2" applyFont="1" applyBorder="1" applyAlignment="1">
      <alignment horizontal="center" vertical="center"/>
    </xf>
    <xf numFmtId="0" fontId="58" fillId="0" borderId="52" xfId="2" applyFont="1" applyBorder="1" applyAlignment="1" applyProtection="1">
      <alignment horizontal="left" vertical="top" wrapText="1" shrinkToFit="1"/>
      <protection locked="0"/>
    </xf>
    <xf numFmtId="168" fontId="58" fillId="0" borderId="52" xfId="2" applyNumberFormat="1" applyFont="1" applyBorder="1" applyAlignment="1">
      <alignment vertical="center" wrapText="1"/>
    </xf>
    <xf numFmtId="0" fontId="60" fillId="0" borderId="48" xfId="2" applyFont="1" applyBorder="1" applyAlignment="1">
      <alignment horizontal="left" vertical="center" wrapText="1"/>
    </xf>
    <xf numFmtId="49" fontId="60" fillId="0" borderId="47" xfId="2" applyNumberFormat="1" applyFont="1" applyBorder="1" applyAlignment="1">
      <alignment horizontal="center" vertical="center"/>
    </xf>
    <xf numFmtId="0" fontId="60" fillId="0" borderId="48" xfId="2" applyFont="1" applyBorder="1" applyAlignment="1">
      <alignment horizontal="left" vertical="top" wrapText="1"/>
    </xf>
    <xf numFmtId="0" fontId="60" fillId="0" borderId="48" xfId="2" applyFont="1" applyBorder="1" applyAlignment="1">
      <alignment horizontal="center" vertical="center"/>
    </xf>
    <xf numFmtId="168" fontId="60" fillId="0" borderId="48" xfId="2" applyNumberFormat="1" applyFont="1" applyBorder="1" applyAlignment="1">
      <alignment horizontal="center" vertical="center" wrapText="1"/>
    </xf>
    <xf numFmtId="3" fontId="60" fillId="0" borderId="48" xfId="2" applyNumberFormat="1" applyFont="1" applyBorder="1" applyAlignment="1" applyProtection="1">
      <alignment vertical="center"/>
      <protection locked="0"/>
    </xf>
    <xf numFmtId="4" fontId="60" fillId="0" borderId="48" xfId="2" applyNumberFormat="1" applyFont="1" applyBorder="1" applyAlignment="1" applyProtection="1">
      <alignment vertical="center"/>
      <protection locked="0"/>
    </xf>
    <xf numFmtId="0" fontId="52" fillId="0" borderId="1" xfId="2" applyFont="1" applyAlignment="1">
      <alignment vertical="top"/>
    </xf>
    <xf numFmtId="0" fontId="62" fillId="0" borderId="48" xfId="2" applyFont="1" applyBorder="1" applyAlignment="1">
      <alignment horizontal="left" vertical="center" wrapText="1"/>
    </xf>
    <xf numFmtId="4" fontId="58" fillId="0" borderId="53" xfId="2" applyNumberFormat="1" applyFont="1" applyBorder="1" applyAlignment="1" applyProtection="1">
      <alignment vertical="top"/>
      <protection locked="0"/>
    </xf>
    <xf numFmtId="0" fontId="58" fillId="0" borderId="54" xfId="2" applyFont="1" applyBorder="1" applyAlignment="1">
      <alignment horizontal="center" vertical="center"/>
    </xf>
    <xf numFmtId="0" fontId="60" fillId="0" borderId="55" xfId="2" applyFont="1" applyBorder="1" applyAlignment="1">
      <alignment horizontal="left" vertical="center" wrapText="1"/>
    </xf>
    <xf numFmtId="0" fontId="58" fillId="0" borderId="56" xfId="2" applyFont="1" applyBorder="1" applyAlignment="1">
      <alignment horizontal="center" vertical="center"/>
    </xf>
    <xf numFmtId="168" fontId="58" fillId="0" borderId="56" xfId="2" applyNumberFormat="1" applyFont="1" applyBorder="1" applyAlignment="1">
      <alignment horizontal="center" vertical="center" wrapText="1"/>
    </xf>
    <xf numFmtId="3" fontId="58" fillId="0" borderId="56" xfId="2" applyNumberFormat="1" applyFont="1" applyBorder="1" applyAlignment="1" applyProtection="1">
      <alignment vertical="center"/>
      <protection locked="0"/>
    </xf>
    <xf numFmtId="4" fontId="58" fillId="0" borderId="56" xfId="2" applyNumberFormat="1" applyFont="1" applyBorder="1" applyAlignment="1" applyProtection="1">
      <alignment vertical="center"/>
      <protection locked="0"/>
    </xf>
    <xf numFmtId="0" fontId="61" fillId="0" borderId="56" xfId="2" applyFont="1" applyBorder="1" applyAlignment="1">
      <alignment horizontal="left" vertical="center" wrapText="1"/>
    </xf>
    <xf numFmtId="4" fontId="58" fillId="0" borderId="1" xfId="2" applyNumberFormat="1" applyFont="1" applyBorder="1" applyAlignment="1" applyProtection="1">
      <alignment vertical="top"/>
      <protection locked="0"/>
    </xf>
    <xf numFmtId="0" fontId="58" fillId="0" borderId="41" xfId="2" applyFont="1" applyBorder="1" applyAlignment="1">
      <alignment horizontal="center" vertical="center"/>
    </xf>
    <xf numFmtId="0" fontId="63" fillId="0" borderId="57" xfId="2" applyFont="1" applyBorder="1" applyAlignment="1">
      <alignment horizontal="left" vertical="center" wrapText="1"/>
    </xf>
    <xf numFmtId="0" fontId="58" fillId="0" borderId="42" xfId="2" applyFont="1" applyBorder="1" applyAlignment="1">
      <alignment horizontal="center" vertical="center"/>
    </xf>
    <xf numFmtId="168" fontId="58" fillId="0" borderId="42" xfId="2" applyNumberFormat="1" applyFont="1" applyBorder="1" applyAlignment="1">
      <alignment horizontal="center" vertical="center" wrapText="1"/>
    </xf>
    <xf numFmtId="3" fontId="58" fillId="0" borderId="42" xfId="2" applyNumberFormat="1" applyFont="1" applyBorder="1" applyAlignment="1" applyProtection="1">
      <alignment vertical="center"/>
      <protection locked="0"/>
    </xf>
    <xf numFmtId="4" fontId="58" fillId="0" borderId="42" xfId="2" applyNumberFormat="1" applyFont="1" applyBorder="1" applyAlignment="1" applyProtection="1">
      <alignment vertical="center"/>
      <protection locked="0"/>
    </xf>
    <xf numFmtId="0" fontId="59" fillId="0" borderId="50" xfId="2" applyFont="1" applyBorder="1" applyAlignment="1">
      <alignment horizontal="left" vertical="center" wrapText="1"/>
    </xf>
    <xf numFmtId="0" fontId="60" fillId="0" borderId="50" xfId="2" applyFont="1" applyBorder="1" applyAlignment="1">
      <alignment horizontal="center" vertical="center"/>
    </xf>
    <xf numFmtId="168" fontId="60" fillId="0" borderId="50" xfId="2" applyNumberFormat="1" applyFont="1" applyBorder="1" applyAlignment="1">
      <alignment horizontal="center" vertical="center" wrapText="1"/>
    </xf>
    <xf numFmtId="3" fontId="60" fillId="0" borderId="50" xfId="2" applyNumberFormat="1" applyFont="1" applyBorder="1" applyAlignment="1" applyProtection="1">
      <alignment vertical="center"/>
      <protection locked="0"/>
    </xf>
    <xf numFmtId="4" fontId="60" fillId="0" borderId="50" xfId="2" applyNumberFormat="1" applyFont="1" applyBorder="1" applyAlignment="1" applyProtection="1">
      <alignment vertical="center"/>
      <protection locked="0"/>
    </xf>
    <xf numFmtId="0" fontId="64" fillId="0" borderId="1" xfId="2" applyFont="1" applyAlignment="1">
      <alignment vertical="top"/>
    </xf>
    <xf numFmtId="0" fontId="59" fillId="0" borderId="54" xfId="2" applyFont="1" applyBorder="1" applyAlignment="1">
      <alignment horizontal="center" vertical="center"/>
    </xf>
    <xf numFmtId="0" fontId="60" fillId="0" borderId="56" xfId="2" applyFont="1" applyBorder="1" applyAlignment="1">
      <alignment horizontal="center" vertical="center"/>
    </xf>
    <xf numFmtId="168" fontId="60" fillId="0" borderId="56" xfId="2" applyNumberFormat="1" applyFont="1" applyBorder="1" applyAlignment="1">
      <alignment horizontal="center" vertical="center" wrapText="1"/>
    </xf>
    <xf numFmtId="3" fontId="65" fillId="0" borderId="56" xfId="2" applyNumberFormat="1" applyFont="1" applyBorder="1" applyAlignment="1" applyProtection="1">
      <alignment vertical="center"/>
      <protection locked="0"/>
    </xf>
    <xf numFmtId="4" fontId="65" fillId="0" borderId="56" xfId="2" applyNumberFormat="1" applyFont="1" applyBorder="1" applyAlignment="1" applyProtection="1">
      <alignment vertical="center"/>
      <protection locked="0"/>
    </xf>
    <xf numFmtId="3" fontId="60" fillId="0" borderId="48" xfId="2" applyNumberFormat="1" applyFont="1" applyFill="1" applyBorder="1" applyAlignment="1" applyProtection="1">
      <alignment vertical="center"/>
      <protection locked="0"/>
    </xf>
    <xf numFmtId="4" fontId="60" fillId="0" borderId="48" xfId="2" applyNumberFormat="1" applyFont="1" applyFill="1" applyBorder="1" applyAlignment="1" applyProtection="1">
      <alignment vertical="center"/>
      <protection locked="0"/>
    </xf>
    <xf numFmtId="3" fontId="60" fillId="0" borderId="56" xfId="2" applyNumberFormat="1" applyFont="1" applyFill="1" applyBorder="1" applyAlignment="1" applyProtection="1">
      <alignment vertical="center"/>
      <protection locked="0"/>
    </xf>
    <xf numFmtId="4" fontId="60" fillId="0" borderId="56" xfId="2" applyNumberFormat="1" applyFont="1" applyFill="1" applyBorder="1" applyAlignment="1" applyProtection="1">
      <alignment vertical="center"/>
      <protection locked="0"/>
    </xf>
    <xf numFmtId="0" fontId="60" fillId="0" borderId="55" xfId="2" applyFont="1" applyBorder="1" applyAlignment="1">
      <alignment horizontal="left" vertical="top" wrapText="1"/>
    </xf>
    <xf numFmtId="49" fontId="59" fillId="0" borderId="47" xfId="2" applyNumberFormat="1" applyFont="1" applyFill="1" applyBorder="1" applyAlignment="1">
      <alignment horizontal="center" vertical="center"/>
    </xf>
    <xf numFmtId="0" fontId="60" fillId="0" borderId="48" xfId="2" applyFont="1" applyFill="1" applyBorder="1" applyAlignment="1">
      <alignment horizontal="left" vertical="center" wrapText="1"/>
    </xf>
    <xf numFmtId="0" fontId="58" fillId="0" borderId="48" xfId="2" applyFont="1" applyFill="1" applyBorder="1" applyAlignment="1">
      <alignment horizontal="center" vertical="center"/>
    </xf>
    <xf numFmtId="168" fontId="58" fillId="0" borderId="48" xfId="2" applyNumberFormat="1" applyFont="1" applyFill="1" applyBorder="1" applyAlignment="1">
      <alignment horizontal="center" vertical="center" wrapText="1"/>
    </xf>
    <xf numFmtId="49" fontId="60" fillId="0" borderId="47" xfId="2" applyNumberFormat="1" applyFont="1" applyFill="1" applyBorder="1" applyAlignment="1">
      <alignment horizontal="center" vertical="center"/>
    </xf>
    <xf numFmtId="0" fontId="60" fillId="0" borderId="48" xfId="2" applyFont="1" applyFill="1" applyBorder="1" applyAlignment="1">
      <alignment horizontal="left" vertical="top" wrapText="1"/>
    </xf>
    <xf numFmtId="0" fontId="60" fillId="0" borderId="48" xfId="2" applyFont="1" applyFill="1" applyBorder="1" applyAlignment="1">
      <alignment horizontal="center" vertical="center"/>
    </xf>
    <xf numFmtId="168" fontId="60" fillId="0" borderId="48" xfId="2" applyNumberFormat="1" applyFont="1" applyFill="1" applyBorder="1" applyAlignment="1">
      <alignment horizontal="center" vertical="center" wrapText="1"/>
    </xf>
    <xf numFmtId="49" fontId="59" fillId="0" borderId="58" xfId="2" applyNumberFormat="1" applyFont="1" applyBorder="1" applyAlignment="1">
      <alignment horizontal="center" vertical="center"/>
    </xf>
    <xf numFmtId="0" fontId="60" fillId="0" borderId="59" xfId="2" applyFont="1" applyBorder="1" applyAlignment="1">
      <alignment horizontal="left" vertical="center" wrapText="1"/>
    </xf>
    <xf numFmtId="0" fontId="60" fillId="0" borderId="59" xfId="2" applyFont="1" applyBorder="1" applyAlignment="1">
      <alignment horizontal="center" vertical="center"/>
    </xf>
    <xf numFmtId="168" fontId="60" fillId="0" borderId="59" xfId="2" applyNumberFormat="1" applyFont="1" applyBorder="1" applyAlignment="1">
      <alignment horizontal="center" vertical="center" wrapText="1"/>
    </xf>
    <xf numFmtId="3" fontId="60" fillId="0" borderId="59" xfId="2" applyNumberFormat="1" applyFont="1" applyFill="1" applyBorder="1" applyAlignment="1" applyProtection="1">
      <alignment vertical="center"/>
      <protection locked="0"/>
    </xf>
    <xf numFmtId="4" fontId="60" fillId="0" borderId="59" xfId="2" applyNumberFormat="1" applyFont="1" applyFill="1" applyBorder="1" applyAlignment="1" applyProtection="1">
      <alignment vertical="center"/>
      <protection locked="0"/>
    </xf>
    <xf numFmtId="0" fontId="58" fillId="0" borderId="60" xfId="2" applyFont="1" applyBorder="1" applyAlignment="1">
      <alignment horizontal="center" vertical="center"/>
    </xf>
    <xf numFmtId="0" fontId="63" fillId="0" borderId="34" xfId="2" applyFont="1" applyBorder="1" applyAlignment="1">
      <alignment horizontal="left" vertical="center" wrapText="1"/>
    </xf>
    <xf numFmtId="0" fontId="58" fillId="0" borderId="61" xfId="2" applyFont="1" applyBorder="1" applyAlignment="1">
      <alignment horizontal="center" vertical="center"/>
    </xf>
    <xf numFmtId="168" fontId="58" fillId="0" borderId="61" xfId="2" applyNumberFormat="1" applyFont="1" applyBorder="1" applyAlignment="1">
      <alignment horizontal="center" vertical="center" wrapText="1"/>
    </xf>
    <xf numFmtId="3" fontId="60" fillId="0" borderId="61" xfId="2" applyNumberFormat="1" applyFont="1" applyFill="1" applyBorder="1" applyAlignment="1" applyProtection="1">
      <alignment vertical="center"/>
      <protection locked="0"/>
    </xf>
    <xf numFmtId="4" fontId="60" fillId="0" borderId="61" xfId="2" applyNumberFormat="1" applyFont="1" applyFill="1" applyBorder="1" applyAlignment="1" applyProtection="1">
      <alignment vertical="center"/>
      <protection locked="0"/>
    </xf>
    <xf numFmtId="49" fontId="59" fillId="0" borderId="54" xfId="2" applyNumberFormat="1" applyFont="1" applyBorder="1" applyAlignment="1">
      <alignment horizontal="center" vertical="center"/>
    </xf>
    <xf numFmtId="0" fontId="59" fillId="0" borderId="56" xfId="2" applyFont="1" applyBorder="1" applyAlignment="1">
      <alignment horizontal="left" vertical="center" wrapText="1"/>
    </xf>
    <xf numFmtId="0" fontId="52" fillId="0" borderId="1" xfId="2" applyFont="1" applyAlignment="1">
      <alignment horizontal="left" vertical="top"/>
    </xf>
    <xf numFmtId="0" fontId="60" fillId="0" borderId="56" xfId="2" applyFont="1" applyBorder="1" applyAlignment="1">
      <alignment horizontal="left" vertical="center" wrapText="1"/>
    </xf>
    <xf numFmtId="0" fontId="63" fillId="0" borderId="56" xfId="2" applyFont="1" applyBorder="1" applyAlignment="1">
      <alignment horizontal="left" vertical="center" wrapText="1"/>
    </xf>
    <xf numFmtId="0" fontId="60" fillId="0" borderId="50" xfId="2" applyFont="1" applyBorder="1" applyAlignment="1">
      <alignment horizontal="left" vertical="center" wrapText="1"/>
    </xf>
    <xf numFmtId="3" fontId="60" fillId="0" borderId="50" xfId="2" applyNumberFormat="1" applyFont="1" applyFill="1" applyBorder="1" applyAlignment="1" applyProtection="1">
      <alignment vertical="center"/>
      <protection locked="0"/>
    </xf>
    <xf numFmtId="4" fontId="60" fillId="0" borderId="50" xfId="2" applyNumberFormat="1" applyFont="1" applyFill="1" applyBorder="1" applyAlignment="1" applyProtection="1">
      <alignment vertical="center"/>
      <protection locked="0"/>
    </xf>
    <xf numFmtId="0" fontId="60" fillId="0" borderId="52" xfId="2" applyFont="1" applyBorder="1" applyAlignment="1">
      <alignment horizontal="left" vertical="center" wrapText="1"/>
    </xf>
    <xf numFmtId="0" fontId="63" fillId="0" borderId="42" xfId="2" applyFont="1" applyBorder="1" applyAlignment="1">
      <alignment horizontal="left" vertical="center" wrapText="1"/>
    </xf>
    <xf numFmtId="3" fontId="60" fillId="0" borderId="42" xfId="2" applyNumberFormat="1" applyFont="1" applyFill="1" applyBorder="1" applyAlignment="1" applyProtection="1">
      <alignment vertical="center"/>
      <protection locked="0"/>
    </xf>
    <xf numFmtId="4" fontId="60" fillId="0" borderId="42" xfId="2" applyNumberFormat="1" applyFont="1" applyFill="1" applyBorder="1" applyAlignment="1" applyProtection="1">
      <alignment vertical="center"/>
      <protection locked="0"/>
    </xf>
    <xf numFmtId="3" fontId="58" fillId="0" borderId="56" xfId="2" applyNumberFormat="1" applyFont="1" applyFill="1" applyBorder="1" applyAlignment="1" applyProtection="1">
      <alignment vertical="center"/>
      <protection locked="0"/>
    </xf>
    <xf numFmtId="4" fontId="58" fillId="0" borderId="56" xfId="2" applyNumberFormat="1" applyFont="1" applyFill="1" applyBorder="1" applyAlignment="1" applyProtection="1">
      <alignment vertical="center"/>
      <protection locked="0"/>
    </xf>
    <xf numFmtId="49" fontId="59" fillId="0" borderId="41" xfId="2" applyNumberFormat="1" applyFont="1" applyFill="1" applyBorder="1" applyAlignment="1">
      <alignment horizontal="center" vertical="center"/>
    </xf>
    <xf numFmtId="0" fontId="63" fillId="0" borderId="42" xfId="2" applyFont="1" applyFill="1" applyBorder="1" applyAlignment="1">
      <alignment horizontal="left" vertical="center" wrapText="1"/>
    </xf>
    <xf numFmtId="0" fontId="58" fillId="0" borderId="42" xfId="2" applyFont="1" applyFill="1" applyBorder="1" applyAlignment="1">
      <alignment horizontal="center" vertical="center"/>
    </xf>
    <xf numFmtId="168" fontId="58" fillId="0" borderId="42" xfId="2" applyNumberFormat="1" applyFont="1" applyFill="1" applyBorder="1" applyAlignment="1">
      <alignment horizontal="center" vertical="center" wrapText="1"/>
    </xf>
    <xf numFmtId="3" fontId="58" fillId="0" borderId="42" xfId="2" applyNumberFormat="1" applyFont="1" applyFill="1" applyBorder="1" applyAlignment="1" applyProtection="1">
      <alignment vertical="center"/>
      <protection locked="0"/>
    </xf>
    <xf numFmtId="4" fontId="58" fillId="0" borderId="42" xfId="2" applyNumberFormat="1" applyFont="1" applyFill="1" applyBorder="1" applyAlignment="1" applyProtection="1">
      <alignment vertical="center"/>
      <protection locked="0"/>
    </xf>
    <xf numFmtId="0" fontId="52" fillId="0" borderId="1" xfId="2" applyFill="1" applyAlignment="1">
      <alignment vertical="top"/>
    </xf>
    <xf numFmtId="49" fontId="59" fillId="0" borderId="51" xfId="2" applyNumberFormat="1" applyFont="1" applyFill="1" applyBorder="1" applyAlignment="1">
      <alignment horizontal="center" vertical="center"/>
    </xf>
    <xf numFmtId="0" fontId="59" fillId="0" borderId="52" xfId="2" applyFont="1" applyFill="1" applyBorder="1" applyAlignment="1">
      <alignment horizontal="left" vertical="center" wrapText="1"/>
    </xf>
    <xf numFmtId="0" fontId="58" fillId="0" borderId="52" xfId="2" applyFont="1" applyFill="1" applyBorder="1" applyAlignment="1">
      <alignment horizontal="center" vertical="center"/>
    </xf>
    <xf numFmtId="168" fontId="58" fillId="0" borderId="52" xfId="2" applyNumberFormat="1" applyFont="1" applyFill="1" applyBorder="1" applyAlignment="1">
      <alignment horizontal="center" vertical="center" wrapText="1"/>
    </xf>
    <xf numFmtId="3" fontId="58" fillId="0" borderId="52" xfId="2" applyNumberFormat="1" applyFont="1" applyFill="1" applyBorder="1" applyAlignment="1" applyProtection="1">
      <alignment vertical="center"/>
      <protection locked="0"/>
    </xf>
    <xf numFmtId="4" fontId="58" fillId="0" borderId="52" xfId="2" applyNumberFormat="1" applyFont="1" applyFill="1" applyBorder="1" applyAlignment="1" applyProtection="1">
      <alignment vertical="center"/>
      <protection locked="0"/>
    </xf>
    <xf numFmtId="49" fontId="59" fillId="0" borderId="54" xfId="2" applyNumberFormat="1" applyFont="1" applyFill="1" applyBorder="1" applyAlignment="1">
      <alignment horizontal="center" vertical="center"/>
    </xf>
    <xf numFmtId="0" fontId="60" fillId="0" borderId="56" xfId="2" applyFont="1" applyFill="1" applyBorder="1" applyAlignment="1">
      <alignment horizontal="left" vertical="center" wrapText="1"/>
    </xf>
    <xf numFmtId="0" fontId="58" fillId="0" borderId="56" xfId="2" applyFont="1" applyFill="1" applyBorder="1" applyAlignment="1">
      <alignment horizontal="center" vertical="center"/>
    </xf>
    <xf numFmtId="168" fontId="58" fillId="0" borderId="56" xfId="2" applyNumberFormat="1" applyFont="1" applyFill="1" applyBorder="1" applyAlignment="1">
      <alignment horizontal="center" vertical="center" wrapText="1"/>
    </xf>
    <xf numFmtId="4" fontId="58" fillId="0" borderId="53" xfId="2" applyNumberFormat="1" applyFont="1" applyFill="1" applyBorder="1" applyAlignment="1" applyProtection="1">
      <alignment vertical="top"/>
      <protection locked="0"/>
    </xf>
    <xf numFmtId="0" fontId="52" fillId="0" borderId="1" xfId="2" applyFont="1" applyFill="1" applyAlignment="1">
      <alignment vertical="top"/>
    </xf>
    <xf numFmtId="0" fontId="58" fillId="0" borderId="54" xfId="2" applyFont="1" applyFill="1" applyBorder="1" applyAlignment="1">
      <alignment horizontal="center" vertical="center"/>
    </xf>
    <xf numFmtId="0" fontId="61" fillId="0" borderId="56" xfId="2" applyFont="1" applyFill="1" applyBorder="1" applyAlignment="1">
      <alignment horizontal="left" vertical="center" wrapText="1"/>
    </xf>
    <xf numFmtId="4" fontId="58" fillId="0" borderId="1" xfId="2" applyNumberFormat="1" applyFont="1" applyFill="1" applyBorder="1" applyAlignment="1" applyProtection="1">
      <alignment vertical="top"/>
      <protection locked="0"/>
    </xf>
    <xf numFmtId="0" fontId="60" fillId="0" borderId="56" xfId="2" applyFont="1" applyFill="1" applyBorder="1" applyAlignment="1">
      <alignment horizontal="left" vertical="top" wrapText="1"/>
    </xf>
    <xf numFmtId="0" fontId="66" fillId="0" borderId="42" xfId="2" applyFont="1" applyFill="1" applyBorder="1" applyAlignment="1">
      <alignment horizontal="left" vertical="center" wrapText="1"/>
    </xf>
    <xf numFmtId="49" fontId="59" fillId="0" borderId="49" xfId="2" applyNumberFormat="1" applyFont="1" applyFill="1" applyBorder="1" applyAlignment="1">
      <alignment horizontal="center" vertical="center"/>
    </xf>
    <xf numFmtId="0" fontId="59" fillId="0" borderId="50" xfId="2" applyFont="1" applyFill="1" applyBorder="1" applyAlignment="1">
      <alignment horizontal="left" vertical="center" wrapText="1"/>
    </xf>
    <xf numFmtId="0" fontId="60" fillId="0" borderId="50" xfId="2" applyFont="1" applyFill="1" applyBorder="1" applyAlignment="1">
      <alignment horizontal="center" vertical="center"/>
    </xf>
    <xf numFmtId="168" fontId="60" fillId="0" borderId="50" xfId="2" applyNumberFormat="1" applyFont="1" applyFill="1" applyBorder="1" applyAlignment="1">
      <alignment horizontal="center" vertical="center" wrapText="1"/>
    </xf>
    <xf numFmtId="0" fontId="52" fillId="8" borderId="1" xfId="2" applyFill="1" applyAlignment="1">
      <alignment vertical="top"/>
    </xf>
    <xf numFmtId="0" fontId="60" fillId="0" borderId="62" xfId="2" applyFont="1" applyFill="1" applyBorder="1" applyAlignment="1">
      <alignment horizontal="left" vertical="top" wrapText="1"/>
    </xf>
    <xf numFmtId="0" fontId="60" fillId="0" borderId="62" xfId="2" applyFont="1" applyFill="1" applyBorder="1" applyAlignment="1">
      <alignment horizontal="left" vertical="center" wrapText="1"/>
    </xf>
    <xf numFmtId="0" fontId="59" fillId="0" borderId="1" xfId="2" applyFont="1" applyFill="1" applyBorder="1" applyAlignment="1">
      <alignment horizontal="left" vertical="center" wrapText="1"/>
    </xf>
    <xf numFmtId="49" fontId="67" fillId="0" borderId="51" xfId="2" applyNumberFormat="1" applyFont="1" applyFill="1" applyBorder="1" applyAlignment="1">
      <alignment horizontal="center" vertical="center"/>
    </xf>
    <xf numFmtId="0" fontId="60" fillId="0" borderId="1" xfId="2" applyFont="1" applyFill="1" applyBorder="1" applyAlignment="1">
      <alignment horizontal="left" vertical="center" wrapText="1"/>
    </xf>
    <xf numFmtId="0" fontId="60" fillId="0" borderId="52" xfId="2" applyFont="1" applyFill="1" applyBorder="1" applyAlignment="1">
      <alignment horizontal="center" vertical="center"/>
    </xf>
    <xf numFmtId="168" fontId="60" fillId="0" borderId="52" xfId="2" applyNumberFormat="1" applyFont="1" applyFill="1" applyBorder="1" applyAlignment="1">
      <alignment horizontal="center" vertical="center" wrapText="1"/>
    </xf>
    <xf numFmtId="3" fontId="60" fillId="0" borderId="52" xfId="2" applyNumberFormat="1" applyFont="1" applyFill="1" applyBorder="1" applyAlignment="1" applyProtection="1">
      <alignment vertical="center"/>
      <protection locked="0"/>
    </xf>
    <xf numFmtId="4" fontId="60" fillId="0" borderId="52" xfId="2" applyNumberFormat="1" applyFont="1" applyFill="1" applyBorder="1" applyAlignment="1" applyProtection="1">
      <alignment vertical="center"/>
      <protection locked="0"/>
    </xf>
    <xf numFmtId="0" fontId="58" fillId="0" borderId="32" xfId="2" applyFont="1" applyBorder="1" applyAlignment="1">
      <alignment horizontal="left" vertical="center" wrapText="1"/>
    </xf>
    <xf numFmtId="0" fontId="58" fillId="0" borderId="63" xfId="2" applyFont="1" applyBorder="1" applyAlignment="1">
      <alignment horizontal="center" vertical="center"/>
    </xf>
    <xf numFmtId="168" fontId="58" fillId="0" borderId="63" xfId="2" applyNumberFormat="1" applyFont="1" applyBorder="1" applyAlignment="1">
      <alignment horizontal="center" vertical="center" wrapText="1"/>
    </xf>
    <xf numFmtId="3" fontId="58" fillId="0" borderId="63" xfId="2" applyNumberFormat="1" applyFont="1" applyBorder="1" applyAlignment="1" applyProtection="1">
      <alignment vertical="center"/>
      <protection locked="0"/>
    </xf>
    <xf numFmtId="4" fontId="58" fillId="0" borderId="63" xfId="2" applyNumberFormat="1" applyFont="1" applyBorder="1" applyAlignment="1" applyProtection="1">
      <alignment vertical="center"/>
      <protection locked="0"/>
    </xf>
    <xf numFmtId="0" fontId="62" fillId="0" borderId="64" xfId="2" applyFont="1" applyBorder="1" applyAlignment="1">
      <alignment horizontal="left" vertical="center"/>
    </xf>
    <xf numFmtId="4" fontId="54" fillId="0" borderId="68" xfId="2" applyNumberFormat="1" applyFont="1" applyBorder="1" applyAlignment="1">
      <alignment vertical="center"/>
    </xf>
    <xf numFmtId="168" fontId="52" fillId="0" borderId="1" xfId="2" applyNumberFormat="1" applyAlignment="1">
      <alignment vertical="top"/>
    </xf>
    <xf numFmtId="0" fontId="2" fillId="0" borderId="1" xfId="3" applyAlignment="1">
      <alignment horizontal="center" vertical="center"/>
    </xf>
    <xf numFmtId="0" fontId="69" fillId="0" borderId="1" xfId="4" applyFont="1" applyAlignment="1">
      <alignment horizontal="center" vertical="center"/>
    </xf>
    <xf numFmtId="0" fontId="70" fillId="0" borderId="1" xfId="3" applyFont="1"/>
    <xf numFmtId="0" fontId="2" fillId="0" borderId="1" xfId="3"/>
    <xf numFmtId="0" fontId="71" fillId="9" borderId="69" xfId="3" applyFont="1" applyFill="1" applyBorder="1" applyAlignment="1">
      <alignment horizontal="center" vertical="center" wrapText="1"/>
    </xf>
    <xf numFmtId="0" fontId="72" fillId="9" borderId="69" xfId="3" applyFont="1" applyFill="1" applyBorder="1" applyAlignment="1">
      <alignment horizontal="center" vertical="center" wrapText="1"/>
    </xf>
    <xf numFmtId="0" fontId="73" fillId="9" borderId="66" xfId="3" applyFont="1" applyFill="1" applyBorder="1"/>
    <xf numFmtId="0" fontId="74" fillId="9" borderId="66" xfId="3" applyFont="1" applyFill="1" applyBorder="1" applyAlignment="1">
      <alignment horizontal="center" vertical="center"/>
    </xf>
    <xf numFmtId="0" fontId="74" fillId="9" borderId="67" xfId="3" applyFont="1" applyFill="1" applyBorder="1" applyAlignment="1">
      <alignment horizontal="center" vertical="center"/>
    </xf>
    <xf numFmtId="0" fontId="2" fillId="9" borderId="66" xfId="3" applyFill="1" applyBorder="1" applyAlignment="1">
      <alignment horizontal="center" vertical="center"/>
    </xf>
    <xf numFmtId="0" fontId="2" fillId="9" borderId="67" xfId="3" applyFill="1" applyBorder="1" applyAlignment="1">
      <alignment horizontal="center" vertical="center"/>
    </xf>
    <xf numFmtId="0" fontId="75" fillId="0" borderId="68" xfId="3" applyFont="1" applyFill="1" applyBorder="1" applyAlignment="1">
      <alignment horizontal="center" vertical="center" wrapText="1"/>
    </xf>
    <xf numFmtId="0" fontId="75" fillId="0" borderId="67" xfId="3" applyFont="1" applyFill="1" applyBorder="1" applyAlignment="1">
      <alignment horizontal="center" vertical="center" wrapText="1"/>
    </xf>
    <xf numFmtId="0" fontId="75" fillId="0" borderId="67" xfId="3" applyFont="1" applyFill="1" applyBorder="1" applyAlignment="1">
      <alignment horizontal="left" vertical="center" wrapText="1"/>
    </xf>
    <xf numFmtId="0" fontId="51" fillId="0" borderId="1" xfId="3" applyFont="1"/>
    <xf numFmtId="0" fontId="75" fillId="0" borderId="1" xfId="3" applyFont="1" applyFill="1" applyBorder="1" applyAlignment="1">
      <alignment horizontal="center" vertical="center" wrapText="1"/>
    </xf>
    <xf numFmtId="0" fontId="74" fillId="0" borderId="1" xfId="3" applyFont="1" applyFill="1" applyBorder="1" applyAlignment="1">
      <alignment horizontal="left" vertical="center" wrapText="1"/>
    </xf>
    <xf numFmtId="0" fontId="76" fillId="9" borderId="42" xfId="3" applyFont="1" applyFill="1" applyBorder="1" applyAlignment="1">
      <alignment horizontal="center" vertical="center"/>
    </xf>
    <xf numFmtId="0" fontId="77" fillId="9" borderId="42" xfId="3" applyFont="1" applyFill="1" applyBorder="1" applyAlignment="1">
      <alignment vertical="center"/>
    </xf>
    <xf numFmtId="0" fontId="76" fillId="0" borderId="1" xfId="3" applyFont="1" applyAlignment="1">
      <alignment vertical="center"/>
    </xf>
    <xf numFmtId="0" fontId="76" fillId="0" borderId="42" xfId="3" applyFont="1" applyBorder="1" applyAlignment="1">
      <alignment horizontal="center" vertical="center"/>
    </xf>
    <xf numFmtId="0" fontId="78" fillId="0" borderId="42" xfId="3" applyFont="1" applyBorder="1" applyAlignment="1">
      <alignment horizontal="center" vertical="center" wrapText="1"/>
    </xf>
    <xf numFmtId="0" fontId="76" fillId="0" borderId="42" xfId="3" applyFont="1" applyBorder="1" applyAlignment="1">
      <alignment vertical="center" wrapText="1"/>
    </xf>
    <xf numFmtId="1" fontId="80" fillId="0" borderId="42" xfId="5" applyNumberFormat="1" applyFont="1" applyFill="1" applyBorder="1" applyAlignment="1">
      <alignment horizontal="center" vertical="center" wrapText="1"/>
    </xf>
    <xf numFmtId="1" fontId="81" fillId="0" borderId="42" xfId="3" applyNumberFormat="1" applyFont="1" applyFill="1" applyBorder="1" applyAlignment="1">
      <alignment horizontal="center" vertical="center" wrapText="1"/>
    </xf>
    <xf numFmtId="1" fontId="76" fillId="0" borderId="42" xfId="3" applyNumberFormat="1" applyFont="1" applyBorder="1" applyAlignment="1">
      <alignment horizontal="center" vertical="center"/>
    </xf>
    <xf numFmtId="0" fontId="76" fillId="0" borderId="42" xfId="3" applyFont="1" applyBorder="1" applyAlignment="1">
      <alignment vertical="center"/>
    </xf>
    <xf numFmtId="0" fontId="78" fillId="9" borderId="70" xfId="3" applyFont="1" applyFill="1" applyBorder="1" applyAlignment="1">
      <alignment vertical="center"/>
    </xf>
    <xf numFmtId="0" fontId="76" fillId="9" borderId="1" xfId="3" applyFont="1" applyFill="1" applyAlignment="1">
      <alignment horizontal="center" vertical="center"/>
    </xf>
    <xf numFmtId="1" fontId="76" fillId="9" borderId="1" xfId="3" applyNumberFormat="1" applyFont="1" applyFill="1" applyAlignment="1">
      <alignment horizontal="center" vertical="center"/>
    </xf>
    <xf numFmtId="0" fontId="78" fillId="9" borderId="42" xfId="3" applyFont="1" applyFill="1" applyBorder="1" applyAlignment="1">
      <alignment horizontal="center" vertical="center"/>
    </xf>
    <xf numFmtId="0" fontId="82" fillId="9" borderId="42" xfId="3" applyFont="1" applyFill="1" applyBorder="1" applyAlignment="1">
      <alignment horizontal="left" vertical="center"/>
    </xf>
    <xf numFmtId="1" fontId="76" fillId="9" borderId="42" xfId="3" applyNumberFormat="1" applyFont="1" applyFill="1" applyBorder="1" applyAlignment="1">
      <alignment horizontal="center" vertical="center"/>
    </xf>
    <xf numFmtId="0" fontId="80" fillId="0" borderId="42" xfId="4" applyFont="1" applyBorder="1" applyAlignment="1">
      <alignment vertical="center"/>
    </xf>
    <xf numFmtId="0" fontId="81" fillId="0" borderId="42" xfId="3" applyFont="1" applyBorder="1" applyAlignment="1">
      <alignment horizontal="center" vertical="center"/>
    </xf>
    <xf numFmtId="1" fontId="81" fillId="0" borderId="42" xfId="3" applyNumberFormat="1" applyFont="1" applyBorder="1" applyAlignment="1">
      <alignment horizontal="center" vertical="center" wrapText="1"/>
    </xf>
    <xf numFmtId="0" fontId="80" fillId="0" borderId="42" xfId="6" applyFont="1" applyFill="1" applyBorder="1" applyAlignment="1">
      <alignment vertical="center" wrapText="1"/>
    </xf>
    <xf numFmtId="0" fontId="80" fillId="0" borderId="42" xfId="6" applyFont="1" applyFill="1" applyBorder="1" applyAlignment="1">
      <alignment horizontal="center" vertical="center"/>
    </xf>
    <xf numFmtId="0" fontId="76" fillId="0" borderId="42" xfId="3" applyFont="1" applyFill="1" applyBorder="1" applyAlignment="1">
      <alignment horizontal="center" vertical="center"/>
    </xf>
    <xf numFmtId="0" fontId="80" fillId="0" borderId="42" xfId="4" applyFont="1" applyFill="1" applyBorder="1" applyAlignment="1">
      <alignment vertical="center"/>
    </xf>
    <xf numFmtId="0" fontId="81" fillId="0" borderId="42" xfId="3" applyFont="1" applyFill="1" applyBorder="1" applyAlignment="1">
      <alignment horizontal="center" vertical="center"/>
    </xf>
    <xf numFmtId="1" fontId="76" fillId="0" borderId="42" xfId="3" applyNumberFormat="1" applyFont="1" applyFill="1" applyBorder="1" applyAlignment="1">
      <alignment horizontal="center" vertical="center"/>
    </xf>
    <xf numFmtId="0" fontId="81" fillId="0" borderId="42" xfId="3" applyFont="1" applyBorder="1" applyAlignment="1">
      <alignment horizontal="left" vertical="center" wrapText="1"/>
    </xf>
    <xf numFmtId="0" fontId="81" fillId="0" borderId="42" xfId="3" applyFont="1" applyBorder="1" applyAlignment="1">
      <alignment horizontal="center" vertical="center" wrapText="1"/>
    </xf>
    <xf numFmtId="0" fontId="80" fillId="0" borderId="52" xfId="4" applyFont="1" applyFill="1" applyBorder="1" applyAlignment="1">
      <alignment vertical="center"/>
    </xf>
    <xf numFmtId="0" fontId="81" fillId="0" borderId="52" xfId="3" applyFont="1" applyFill="1" applyBorder="1" applyAlignment="1">
      <alignment horizontal="center" vertical="center"/>
    </xf>
    <xf numFmtId="0" fontId="76" fillId="0" borderId="52" xfId="3" applyFont="1" applyFill="1" applyBorder="1" applyAlignment="1">
      <alignment horizontal="center" vertical="center"/>
    </xf>
    <xf numFmtId="1" fontId="76" fillId="0" borderId="52" xfId="3" applyNumberFormat="1" applyFont="1" applyFill="1" applyBorder="1" applyAlignment="1">
      <alignment horizontal="center" vertical="center"/>
    </xf>
    <xf numFmtId="1" fontId="81" fillId="0" borderId="52" xfId="3" applyNumberFormat="1" applyFont="1" applyFill="1" applyBorder="1" applyAlignment="1">
      <alignment horizontal="center" vertical="center" wrapText="1"/>
    </xf>
    <xf numFmtId="0" fontId="80" fillId="0" borderId="42" xfId="4" applyFont="1" applyFill="1" applyBorder="1" applyAlignment="1">
      <alignment vertical="center" wrapText="1"/>
    </xf>
    <xf numFmtId="0" fontId="76" fillId="0" borderId="1" xfId="3" applyFont="1" applyAlignment="1">
      <alignment horizontal="center" vertical="center"/>
    </xf>
    <xf numFmtId="1" fontId="76" fillId="0" borderId="1" xfId="3" applyNumberFormat="1" applyFont="1" applyAlignment="1">
      <alignment horizontal="center" vertical="center"/>
    </xf>
    <xf numFmtId="0" fontId="82" fillId="9" borderId="42" xfId="3" applyFont="1" applyFill="1" applyBorder="1" applyAlignment="1">
      <alignment horizontal="left" vertical="center" wrapText="1"/>
    </xf>
    <xf numFmtId="0" fontId="80" fillId="0" borderId="42" xfId="3" applyFont="1" applyBorder="1" applyAlignment="1">
      <alignment horizontal="center" vertical="center"/>
    </xf>
    <xf numFmtId="0" fontId="80" fillId="0" borderId="1" xfId="3" applyFont="1" applyBorder="1" applyAlignment="1">
      <alignment horizontal="center" vertical="center"/>
    </xf>
    <xf numFmtId="0" fontId="76" fillId="0" borderId="1" xfId="3" applyFont="1" applyBorder="1" applyAlignment="1">
      <alignment horizontal="center" vertical="center"/>
    </xf>
    <xf numFmtId="0" fontId="76" fillId="0" borderId="1" xfId="3" applyFont="1" applyBorder="1" applyAlignment="1">
      <alignment vertical="center" wrapText="1"/>
    </xf>
    <xf numFmtId="1" fontId="76" fillId="0" borderId="1" xfId="3" applyNumberFormat="1" applyFont="1" applyBorder="1" applyAlignment="1">
      <alignment horizontal="center" vertical="center"/>
    </xf>
    <xf numFmtId="1" fontId="81" fillId="0" borderId="1" xfId="3" applyNumberFormat="1" applyFont="1" applyFill="1" applyBorder="1" applyAlignment="1">
      <alignment horizontal="center" vertical="center" wrapText="1"/>
    </xf>
    <xf numFmtId="0" fontId="78" fillId="0" borderId="1" xfId="3" applyFont="1" applyAlignment="1">
      <alignment vertical="center"/>
    </xf>
    <xf numFmtId="0" fontId="76" fillId="0" borderId="42" xfId="3" applyFont="1" applyFill="1" applyBorder="1" applyAlignment="1">
      <alignment vertical="center" wrapText="1"/>
    </xf>
    <xf numFmtId="0" fontId="76" fillId="0" borderId="1" xfId="3" applyFont="1" applyFill="1" applyBorder="1" applyAlignment="1">
      <alignment horizontal="center" vertical="center"/>
    </xf>
    <xf numFmtId="0" fontId="78" fillId="9" borderId="42" xfId="3" applyFont="1" applyFill="1" applyBorder="1" applyAlignment="1">
      <alignment vertical="center"/>
    </xf>
    <xf numFmtId="0" fontId="77" fillId="9" borderId="42" xfId="3" applyFont="1" applyFill="1" applyBorder="1" applyAlignment="1">
      <alignment horizontal="center" vertical="center"/>
    </xf>
    <xf numFmtId="0" fontId="77" fillId="9" borderId="42" xfId="3" applyFont="1" applyFill="1" applyBorder="1" applyAlignment="1">
      <alignment vertical="center" wrapText="1"/>
    </xf>
    <xf numFmtId="0" fontId="80" fillId="9" borderId="42" xfId="3" applyFont="1" applyFill="1" applyBorder="1" applyAlignment="1">
      <alignment horizontal="center" vertical="center"/>
    </xf>
    <xf numFmtId="0" fontId="80" fillId="0" borderId="42" xfId="3" applyFont="1" applyBorder="1" applyAlignment="1">
      <alignment vertical="center"/>
    </xf>
    <xf numFmtId="1" fontId="80" fillId="0" borderId="42" xfId="3" applyNumberFormat="1" applyFont="1" applyBorder="1" applyAlignment="1">
      <alignment horizontal="center" vertical="center"/>
    </xf>
    <xf numFmtId="0" fontId="80" fillId="0" borderId="42" xfId="3" applyFont="1" applyBorder="1" applyAlignment="1">
      <alignment vertical="center" wrapText="1"/>
    </xf>
    <xf numFmtId="0" fontId="80" fillId="0" borderId="42" xfId="3" applyFont="1" applyFill="1" applyBorder="1" applyAlignment="1">
      <alignment vertical="center"/>
    </xf>
    <xf numFmtId="0" fontId="80" fillId="0" borderId="42" xfId="3" applyFont="1" applyFill="1" applyBorder="1" applyAlignment="1">
      <alignment horizontal="center" vertical="center"/>
    </xf>
    <xf numFmtId="1" fontId="80" fillId="0" borderId="42" xfId="3" applyNumberFormat="1" applyFont="1" applyFill="1" applyBorder="1" applyAlignment="1">
      <alignment horizontal="center" vertical="center"/>
    </xf>
    <xf numFmtId="0" fontId="80" fillId="0" borderId="42" xfId="3" applyFont="1" applyFill="1" applyBorder="1" applyAlignment="1">
      <alignment vertical="center" wrapText="1"/>
    </xf>
    <xf numFmtId="0" fontId="80" fillId="9" borderId="42" xfId="3" applyFont="1" applyFill="1" applyBorder="1" applyAlignment="1">
      <alignment vertical="center"/>
    </xf>
    <xf numFmtId="0" fontId="80" fillId="10" borderId="42" xfId="3" applyFont="1" applyFill="1" applyBorder="1" applyAlignment="1">
      <alignment horizontal="center" vertical="center"/>
    </xf>
    <xf numFmtId="0" fontId="80" fillId="10" borderId="42" xfId="3" applyFont="1" applyFill="1" applyBorder="1" applyAlignment="1">
      <alignment vertical="center"/>
    </xf>
    <xf numFmtId="0" fontId="76" fillId="10" borderId="42" xfId="3" applyFont="1" applyFill="1" applyBorder="1" applyAlignment="1">
      <alignment horizontal="center" vertical="center"/>
    </xf>
    <xf numFmtId="169" fontId="77" fillId="10" borderId="42" xfId="3" applyNumberFormat="1" applyFont="1" applyFill="1" applyBorder="1" applyAlignment="1">
      <alignment horizontal="center" vertical="center"/>
    </xf>
    <xf numFmtId="0" fontId="76" fillId="0" borderId="1" xfId="3" applyFont="1"/>
    <xf numFmtId="169" fontId="2" fillId="0" borderId="1" xfId="3" applyNumberFormat="1" applyAlignment="1">
      <alignment horizontal="center" vertical="center"/>
    </xf>
    <xf numFmtId="0" fontId="81" fillId="0" borderId="42" xfId="3" applyFont="1" applyFill="1" applyBorder="1" applyAlignment="1">
      <alignment horizontal="center" vertical="center" wrapText="1"/>
    </xf>
    <xf numFmtId="0" fontId="84" fillId="0" borderId="29" xfId="3" applyFont="1" applyBorder="1" applyAlignment="1">
      <alignment horizontal="center" vertical="center"/>
    </xf>
    <xf numFmtId="0" fontId="69" fillId="0" borderId="30" xfId="4" applyFont="1" applyBorder="1" applyAlignment="1">
      <alignment horizontal="center" vertical="center"/>
    </xf>
    <xf numFmtId="0" fontId="70" fillId="0" borderId="30" xfId="3" applyFont="1" applyBorder="1" applyAlignment="1">
      <alignment vertical="center"/>
    </xf>
    <xf numFmtId="0" fontId="84" fillId="0" borderId="30" xfId="3" applyFont="1" applyBorder="1" applyAlignment="1">
      <alignment horizontal="center" vertical="center"/>
    </xf>
    <xf numFmtId="0" fontId="84" fillId="0" borderId="31" xfId="3" applyFont="1" applyBorder="1" applyAlignment="1">
      <alignment horizontal="center" vertical="center"/>
    </xf>
    <xf numFmtId="0" fontId="2" fillId="0" borderId="1" xfId="3" applyAlignment="1">
      <alignment vertical="center"/>
    </xf>
    <xf numFmtId="0" fontId="84" fillId="0" borderId="32" xfId="3" applyFont="1" applyBorder="1" applyAlignment="1">
      <alignment horizontal="center" vertical="center"/>
    </xf>
    <xf numFmtId="0" fontId="84" fillId="0" borderId="1" xfId="3" applyFont="1" applyBorder="1" applyAlignment="1">
      <alignment horizontal="center" vertical="center"/>
    </xf>
    <xf numFmtId="0" fontId="84" fillId="0" borderId="1" xfId="3" applyFont="1" applyBorder="1" applyAlignment="1">
      <alignment vertical="center"/>
    </xf>
    <xf numFmtId="0" fontId="84" fillId="0" borderId="33" xfId="3" applyFont="1" applyBorder="1" applyAlignment="1">
      <alignment horizontal="center" vertical="center"/>
    </xf>
    <xf numFmtId="0" fontId="85" fillId="9" borderId="65" xfId="3" applyFont="1" applyFill="1" applyBorder="1" applyAlignment="1">
      <alignment horizontal="center" vertical="center" wrapText="1"/>
    </xf>
    <xf numFmtId="0" fontId="86" fillId="9" borderId="69" xfId="3" applyFont="1" applyFill="1" applyBorder="1" applyAlignment="1">
      <alignment horizontal="center" vertical="center" wrapText="1"/>
    </xf>
    <xf numFmtId="0" fontId="87" fillId="9" borderId="66" xfId="3" applyFont="1" applyFill="1" applyBorder="1" applyAlignment="1">
      <alignment vertical="center"/>
    </xf>
    <xf numFmtId="0" fontId="88" fillId="9" borderId="66" xfId="3" applyFont="1" applyFill="1" applyBorder="1" applyAlignment="1">
      <alignment horizontal="center" vertical="center"/>
    </xf>
    <xf numFmtId="0" fontId="88" fillId="9" borderId="67" xfId="3" applyFont="1" applyFill="1" applyBorder="1" applyAlignment="1">
      <alignment horizontal="center" vertical="center"/>
    </xf>
    <xf numFmtId="0" fontId="84" fillId="9" borderId="66" xfId="3" applyFont="1" applyFill="1" applyBorder="1" applyAlignment="1">
      <alignment horizontal="center" vertical="center"/>
    </xf>
    <xf numFmtId="0" fontId="84" fillId="9" borderId="73" xfId="3" applyFont="1" applyFill="1" applyBorder="1" applyAlignment="1">
      <alignment horizontal="center" vertical="center"/>
    </xf>
    <xf numFmtId="0" fontId="85" fillId="0" borderId="68" xfId="3" applyFont="1" applyFill="1" applyBorder="1" applyAlignment="1">
      <alignment horizontal="center" vertical="center" wrapText="1"/>
    </xf>
    <xf numFmtId="0" fontId="85" fillId="0" borderId="67" xfId="3" applyFont="1" applyFill="1" applyBorder="1" applyAlignment="1">
      <alignment horizontal="center" vertical="center" wrapText="1"/>
    </xf>
    <xf numFmtId="0" fontId="85" fillId="0" borderId="67" xfId="3" applyFont="1" applyFill="1" applyBorder="1" applyAlignment="1">
      <alignment horizontal="left" vertical="center" wrapText="1"/>
    </xf>
    <xf numFmtId="0" fontId="89" fillId="0" borderId="1" xfId="3" applyFont="1" applyBorder="1" applyAlignment="1">
      <alignment vertical="center"/>
    </xf>
    <xf numFmtId="0" fontId="85" fillId="0" borderId="1" xfId="3" applyFont="1" applyFill="1" applyBorder="1" applyAlignment="1">
      <alignment horizontal="center" vertical="center" wrapText="1"/>
    </xf>
    <xf numFmtId="0" fontId="85" fillId="0" borderId="33" xfId="3" applyFont="1" applyFill="1" applyBorder="1" applyAlignment="1">
      <alignment horizontal="center" vertical="center" wrapText="1"/>
    </xf>
    <xf numFmtId="0" fontId="84" fillId="9" borderId="42" xfId="3" applyFont="1" applyFill="1" applyBorder="1" applyAlignment="1">
      <alignment horizontal="center" vertical="center"/>
    </xf>
    <xf numFmtId="0" fontId="90" fillId="9" borderId="42" xfId="3" applyFont="1" applyFill="1" applyBorder="1" applyAlignment="1">
      <alignment vertical="center"/>
    </xf>
    <xf numFmtId="3" fontId="81" fillId="0" borderId="42" xfId="3" applyNumberFormat="1" applyFont="1" applyFill="1" applyBorder="1" applyAlignment="1">
      <alignment horizontal="center" vertical="center" wrapText="1"/>
    </xf>
    <xf numFmtId="3" fontId="76" fillId="0" borderId="42" xfId="3" applyNumberFormat="1" applyFont="1" applyBorder="1" applyAlignment="1">
      <alignment horizontal="center" vertical="center"/>
    </xf>
    <xf numFmtId="3" fontId="76" fillId="9" borderId="42" xfId="3" applyNumberFormat="1" applyFont="1" applyFill="1" applyBorder="1" applyAlignment="1">
      <alignment horizontal="center" vertical="center"/>
    </xf>
    <xf numFmtId="0" fontId="76" fillId="0" borderId="1" xfId="3" applyFont="1" applyBorder="1" applyAlignment="1">
      <alignment vertical="center"/>
    </xf>
    <xf numFmtId="0" fontId="76" fillId="0" borderId="32" xfId="3" applyFont="1" applyBorder="1" applyAlignment="1">
      <alignment horizontal="center" vertical="center"/>
    </xf>
    <xf numFmtId="3" fontId="76" fillId="0" borderId="33" xfId="3" applyNumberFormat="1" applyFont="1" applyBorder="1" applyAlignment="1">
      <alignment horizontal="center" vertical="center"/>
    </xf>
    <xf numFmtId="3" fontId="81" fillId="0" borderId="42" xfId="3" applyNumberFormat="1" applyFont="1" applyBorder="1" applyAlignment="1">
      <alignment horizontal="center" vertical="center" wrapText="1"/>
    </xf>
    <xf numFmtId="3" fontId="81" fillId="0" borderId="52" xfId="3" applyNumberFormat="1" applyFont="1" applyFill="1" applyBorder="1" applyAlignment="1">
      <alignment horizontal="center" vertical="center" wrapText="1"/>
    </xf>
    <xf numFmtId="2" fontId="80" fillId="0" borderId="42" xfId="5" applyNumberFormat="1" applyFont="1" applyFill="1" applyBorder="1" applyAlignment="1">
      <alignment horizontal="center" vertical="center" wrapText="1"/>
    </xf>
    <xf numFmtId="170" fontId="81" fillId="0" borderId="42" xfId="3" applyNumberFormat="1" applyFont="1" applyBorder="1" applyAlignment="1">
      <alignment horizontal="center" vertical="center" wrapText="1"/>
    </xf>
    <xf numFmtId="170" fontId="81" fillId="0" borderId="42" xfId="3" applyNumberFormat="1" applyFont="1" applyFill="1" applyBorder="1" applyAlignment="1">
      <alignment horizontal="center" vertical="center" wrapText="1"/>
    </xf>
    <xf numFmtId="0" fontId="76" fillId="0" borderId="42" xfId="3" applyFont="1" applyFill="1" applyBorder="1" applyAlignment="1">
      <alignment vertical="center"/>
    </xf>
    <xf numFmtId="3" fontId="76" fillId="0" borderId="33" xfId="3" applyNumberFormat="1" applyFont="1" applyFill="1" applyBorder="1" applyAlignment="1">
      <alignment horizontal="center" vertical="center"/>
    </xf>
    <xf numFmtId="3" fontId="80" fillId="0" borderId="42" xfId="3" applyNumberFormat="1" applyFont="1" applyBorder="1" applyAlignment="1">
      <alignment horizontal="center" vertical="center"/>
    </xf>
    <xf numFmtId="3" fontId="80" fillId="0" borderId="42" xfId="3" applyNumberFormat="1" applyFont="1" applyFill="1" applyBorder="1" applyAlignment="1">
      <alignment horizontal="center" vertical="center"/>
    </xf>
    <xf numFmtId="0" fontId="68" fillId="0" borderId="42" xfId="3" applyFont="1" applyBorder="1" applyAlignment="1">
      <alignment horizontal="center" vertical="center"/>
    </xf>
    <xf numFmtId="0" fontId="91" fillId="0" borderId="42" xfId="3" applyFont="1" applyBorder="1" applyAlignment="1">
      <alignment horizontal="center"/>
    </xf>
    <xf numFmtId="0" fontId="91" fillId="0" borderId="42" xfId="3" applyFont="1" applyBorder="1"/>
    <xf numFmtId="0" fontId="91" fillId="0" borderId="42" xfId="3" applyFont="1" applyBorder="1" applyAlignment="1">
      <alignment horizontal="center" vertical="center"/>
    </xf>
    <xf numFmtId="0" fontId="68" fillId="10" borderId="42" xfId="3" applyFont="1" applyFill="1" applyBorder="1" applyAlignment="1">
      <alignment horizontal="center" vertical="center"/>
    </xf>
    <xf numFmtId="0" fontId="68" fillId="10" borderId="42" xfId="3" applyFont="1" applyFill="1" applyBorder="1" applyAlignment="1">
      <alignment horizontal="center"/>
    </xf>
    <xf numFmtId="0" fontId="68" fillId="10" borderId="42" xfId="3" applyFont="1" applyFill="1" applyBorder="1"/>
    <xf numFmtId="0" fontId="84" fillId="10" borderId="42" xfId="3" applyFont="1" applyFill="1" applyBorder="1" applyAlignment="1">
      <alignment horizontal="center" vertical="center"/>
    </xf>
    <xf numFmtId="169" fontId="69" fillId="10" borderId="42" xfId="3" applyNumberFormat="1" applyFont="1" applyFill="1" applyBorder="1" applyAlignment="1">
      <alignment horizontal="center" vertical="center"/>
    </xf>
    <xf numFmtId="0" fontId="84" fillId="0" borderId="1" xfId="3" applyFont="1" applyAlignment="1">
      <alignment horizontal="center" vertical="center"/>
    </xf>
    <xf numFmtId="0" fontId="84" fillId="0" borderId="1" xfId="3" applyFont="1" applyAlignment="1">
      <alignment horizontal="center"/>
    </xf>
    <xf numFmtId="0" fontId="84" fillId="0" borderId="1" xfId="3" applyFont="1"/>
    <xf numFmtId="0" fontId="1" fillId="0" borderId="1" xfId="9" applyAlignment="1">
      <alignment horizontal="center" vertical="center"/>
    </xf>
    <xf numFmtId="0" fontId="70" fillId="0" borderId="1" xfId="9" applyFont="1"/>
    <xf numFmtId="0" fontId="1" fillId="0" borderId="1" xfId="9"/>
    <xf numFmtId="0" fontId="71" fillId="9" borderId="69" xfId="9" applyFont="1" applyFill="1" applyBorder="1" applyAlignment="1">
      <alignment horizontal="center" vertical="center" wrapText="1"/>
    </xf>
    <xf numFmtId="0" fontId="72" fillId="9" borderId="69" xfId="9" applyFont="1" applyFill="1" applyBorder="1" applyAlignment="1">
      <alignment horizontal="center" vertical="center" wrapText="1"/>
    </xf>
    <xf numFmtId="0" fontId="73" fillId="9" borderId="66" xfId="9" applyFont="1" applyFill="1" applyBorder="1"/>
    <xf numFmtId="0" fontId="74" fillId="9" borderId="66" xfId="9" applyFont="1" applyFill="1" applyBorder="1" applyAlignment="1">
      <alignment horizontal="center" vertical="center"/>
    </xf>
    <xf numFmtId="0" fontId="74" fillId="9" borderId="67" xfId="9" applyFont="1" applyFill="1" applyBorder="1" applyAlignment="1">
      <alignment horizontal="center" vertical="center"/>
    </xf>
    <xf numFmtId="0" fontId="1" fillId="9" borderId="66" xfId="9" applyFill="1" applyBorder="1" applyAlignment="1">
      <alignment horizontal="center" vertical="center"/>
    </xf>
    <xf numFmtId="0" fontId="1" fillId="9" borderId="67" xfId="9" applyFill="1" applyBorder="1" applyAlignment="1">
      <alignment horizontal="center" vertical="center"/>
    </xf>
    <xf numFmtId="0" fontId="75" fillId="0" borderId="68" xfId="9" applyFont="1" applyFill="1" applyBorder="1" applyAlignment="1">
      <alignment horizontal="center" vertical="center" wrapText="1"/>
    </xf>
    <xf numFmtId="0" fontId="75" fillId="0" borderId="67" xfId="9" applyFont="1" applyFill="1" applyBorder="1" applyAlignment="1">
      <alignment horizontal="center" vertical="center" wrapText="1"/>
    </xf>
    <xf numFmtId="0" fontId="75" fillId="0" borderId="67" xfId="9" applyFont="1" applyFill="1" applyBorder="1" applyAlignment="1">
      <alignment horizontal="left" vertical="center" wrapText="1"/>
    </xf>
    <xf numFmtId="0" fontId="51" fillId="0" borderId="1" xfId="9" applyFont="1"/>
    <xf numFmtId="0" fontId="75" fillId="0" borderId="1" xfId="9" applyFont="1" applyFill="1" applyBorder="1" applyAlignment="1">
      <alignment horizontal="center" vertical="center" wrapText="1"/>
    </xf>
    <xf numFmtId="0" fontId="74" fillId="0" borderId="1" xfId="9" applyFont="1" applyFill="1" applyBorder="1" applyAlignment="1">
      <alignment horizontal="left" vertical="center" wrapText="1"/>
    </xf>
    <xf numFmtId="0" fontId="76" fillId="9" borderId="42" xfId="9" applyFont="1" applyFill="1" applyBorder="1" applyAlignment="1">
      <alignment horizontal="center" vertical="center"/>
    </xf>
    <xf numFmtId="0" fontId="77" fillId="9" borderId="42" xfId="9" applyFont="1" applyFill="1" applyBorder="1"/>
    <xf numFmtId="0" fontId="76" fillId="0" borderId="1" xfId="9" applyFont="1"/>
    <xf numFmtId="0" fontId="76" fillId="0" borderId="42" xfId="9" applyFont="1" applyBorder="1" applyAlignment="1">
      <alignment horizontal="center" vertical="center"/>
    </xf>
    <xf numFmtId="0" fontId="78" fillId="0" borderId="42" xfId="9" applyFont="1" applyBorder="1" applyAlignment="1">
      <alignment horizontal="center" vertical="center" wrapText="1"/>
    </xf>
    <xf numFmtId="0" fontId="76" fillId="0" borderId="42" xfId="9" applyFont="1" applyBorder="1" applyAlignment="1">
      <alignment vertical="center" wrapText="1"/>
    </xf>
    <xf numFmtId="1" fontId="81" fillId="0" borderId="42" xfId="9" applyNumberFormat="1" applyFont="1" applyFill="1" applyBorder="1" applyAlignment="1">
      <alignment horizontal="center" vertical="center" wrapText="1"/>
    </xf>
    <xf numFmtId="0" fontId="76" fillId="0" borderId="1" xfId="9" applyFont="1" applyAlignment="1">
      <alignment vertical="center"/>
    </xf>
    <xf numFmtId="1" fontId="76" fillId="0" borderId="42" xfId="9" applyNumberFormat="1" applyFont="1" applyBorder="1" applyAlignment="1">
      <alignment horizontal="center" vertical="center"/>
    </xf>
    <xf numFmtId="0" fontId="76" fillId="0" borderId="42" xfId="9" applyFont="1" applyBorder="1" applyAlignment="1">
      <alignment vertical="center"/>
    </xf>
    <xf numFmtId="0" fontId="78" fillId="9" borderId="42" xfId="9" applyFont="1" applyFill="1" applyBorder="1" applyAlignment="1">
      <alignment vertical="center"/>
    </xf>
    <xf numFmtId="1" fontId="76" fillId="9" borderId="42" xfId="9" applyNumberFormat="1" applyFont="1" applyFill="1" applyBorder="1" applyAlignment="1">
      <alignment horizontal="center" vertical="center"/>
    </xf>
    <xf numFmtId="0" fontId="78" fillId="9" borderId="42" xfId="9" applyFont="1" applyFill="1" applyBorder="1" applyAlignment="1">
      <alignment horizontal="center" vertical="center"/>
    </xf>
    <xf numFmtId="0" fontId="82" fillId="9" borderId="42" xfId="9" applyFont="1" applyFill="1" applyBorder="1" applyAlignment="1">
      <alignment horizontal="left" vertical="center"/>
    </xf>
    <xf numFmtId="0" fontId="81" fillId="0" borderId="42" xfId="9" applyFont="1" applyBorder="1" applyAlignment="1">
      <alignment horizontal="center" vertical="center"/>
    </xf>
    <xf numFmtId="1" fontId="81" fillId="0" borderId="42" xfId="9" applyNumberFormat="1" applyFont="1" applyBorder="1" applyAlignment="1">
      <alignment horizontal="center" vertical="center" wrapText="1"/>
    </xf>
    <xf numFmtId="0" fontId="76" fillId="0" borderId="42" xfId="9" applyFont="1" applyFill="1" applyBorder="1" applyAlignment="1">
      <alignment horizontal="center" vertical="center"/>
    </xf>
    <xf numFmtId="0" fontId="77" fillId="0" borderId="42" xfId="6" applyFont="1" applyFill="1" applyBorder="1" applyAlignment="1">
      <alignment vertical="center" wrapText="1"/>
    </xf>
    <xf numFmtId="0" fontId="78" fillId="0" borderId="42" xfId="9" applyFont="1" applyBorder="1" applyAlignment="1">
      <alignment horizontal="center" vertical="center"/>
    </xf>
    <xf numFmtId="0" fontId="81" fillId="0" borderId="42" xfId="9" applyFont="1" applyFill="1" applyBorder="1" applyAlignment="1">
      <alignment horizontal="center" vertical="center"/>
    </xf>
    <xf numFmtId="0" fontId="92" fillId="0" borderId="42" xfId="9" applyFont="1" applyFill="1" applyBorder="1" applyAlignment="1">
      <alignment horizontal="center" vertical="center"/>
    </xf>
    <xf numFmtId="1" fontId="76" fillId="0" borderId="42" xfId="9" applyNumberFormat="1" applyFont="1" applyFill="1" applyBorder="1" applyAlignment="1">
      <alignment horizontal="center" vertical="center"/>
    </xf>
    <xf numFmtId="0" fontId="81" fillId="0" borderId="42" xfId="9" applyFont="1" applyBorder="1" applyAlignment="1">
      <alignment horizontal="left" vertical="center" wrapText="1"/>
    </xf>
    <xf numFmtId="0" fontId="81" fillId="0" borderId="42" xfId="9" applyFont="1" applyBorder="1" applyAlignment="1">
      <alignment horizontal="center" vertical="center" wrapText="1"/>
    </xf>
    <xf numFmtId="0" fontId="81" fillId="0" borderId="52" xfId="9" applyFont="1" applyFill="1" applyBorder="1" applyAlignment="1">
      <alignment horizontal="center" vertical="center"/>
    </xf>
    <xf numFmtId="0" fontId="76" fillId="0" borderId="1" xfId="9" applyFont="1" applyAlignment="1">
      <alignment horizontal="center" vertical="center"/>
    </xf>
    <xf numFmtId="1" fontId="76" fillId="0" borderId="52" xfId="9" applyNumberFormat="1" applyFont="1" applyFill="1" applyBorder="1" applyAlignment="1">
      <alignment horizontal="center" vertical="center"/>
    </xf>
    <xf numFmtId="1" fontId="81" fillId="0" borderId="52" xfId="9" applyNumberFormat="1" applyFont="1" applyFill="1" applyBorder="1" applyAlignment="1">
      <alignment horizontal="center" vertical="center" wrapText="1"/>
    </xf>
    <xf numFmtId="0" fontId="76" fillId="0" borderId="52" xfId="9" applyFont="1" applyFill="1" applyBorder="1" applyAlignment="1">
      <alignment horizontal="center" vertical="center"/>
    </xf>
    <xf numFmtId="0" fontId="81" fillId="0" borderId="42" xfId="9" applyFont="1" applyFill="1" applyBorder="1" applyAlignment="1">
      <alignment horizontal="center" vertical="center" wrapText="1"/>
    </xf>
    <xf numFmtId="0" fontId="82" fillId="9" borderId="42" xfId="9" applyFont="1" applyFill="1" applyBorder="1" applyAlignment="1">
      <alignment horizontal="left" vertical="center" wrapText="1"/>
    </xf>
    <xf numFmtId="0" fontId="80" fillId="0" borderId="42" xfId="9" applyFont="1" applyBorder="1" applyAlignment="1">
      <alignment horizontal="center" vertical="center"/>
    </xf>
    <xf numFmtId="1" fontId="76" fillId="0" borderId="1" xfId="9" applyNumberFormat="1" applyFont="1" applyAlignment="1">
      <alignment horizontal="center" vertical="center"/>
    </xf>
    <xf numFmtId="0" fontId="76" fillId="0" borderId="42" xfId="9" applyFont="1" applyFill="1" applyBorder="1" applyAlignment="1">
      <alignment vertical="center" wrapText="1"/>
    </xf>
    <xf numFmtId="0" fontId="76" fillId="0" borderId="1" xfId="9" applyFont="1" applyBorder="1" applyAlignment="1">
      <alignment horizontal="center" vertical="center"/>
    </xf>
    <xf numFmtId="1" fontId="76" fillId="0" borderId="1" xfId="9" applyNumberFormat="1" applyFont="1" applyBorder="1" applyAlignment="1">
      <alignment horizontal="center" vertical="center"/>
    </xf>
    <xf numFmtId="0" fontId="78" fillId="0" borderId="1" xfId="9" applyFont="1" applyBorder="1" applyAlignment="1">
      <alignment vertical="center"/>
    </xf>
    <xf numFmtId="1" fontId="76" fillId="0" borderId="1" xfId="9" applyNumberFormat="1" applyFont="1" applyFill="1" applyBorder="1" applyAlignment="1">
      <alignment horizontal="center" vertical="center"/>
    </xf>
    <xf numFmtId="0" fontId="77" fillId="9" borderId="42" xfId="9" applyFont="1" applyFill="1" applyBorder="1" applyAlignment="1">
      <alignment horizontal="center" vertical="center"/>
    </xf>
    <xf numFmtId="0" fontId="77" fillId="9" borderId="42" xfId="9" applyFont="1" applyFill="1" applyBorder="1" applyAlignment="1">
      <alignment vertical="center" wrapText="1"/>
    </xf>
    <xf numFmtId="0" fontId="80" fillId="9" borderId="42" xfId="9" applyFont="1" applyFill="1" applyBorder="1" applyAlignment="1">
      <alignment horizontal="center" vertical="center"/>
    </xf>
    <xf numFmtId="0" fontId="80" fillId="0" borderId="42" xfId="9" applyFont="1" applyBorder="1" applyAlignment="1">
      <alignment vertical="center"/>
    </xf>
    <xf numFmtId="1" fontId="80" fillId="0" borderId="42" xfId="9" applyNumberFormat="1" applyFont="1" applyBorder="1" applyAlignment="1">
      <alignment horizontal="center" vertical="center"/>
    </xf>
    <xf numFmtId="0" fontId="80" fillId="0" borderId="42" xfId="9" applyFont="1" applyBorder="1" applyAlignment="1">
      <alignment vertical="center" wrapText="1"/>
    </xf>
    <xf numFmtId="0" fontId="80" fillId="0" borderId="42" xfId="9" applyFont="1" applyFill="1" applyBorder="1" applyAlignment="1">
      <alignment vertical="center" wrapText="1"/>
    </xf>
    <xf numFmtId="0" fontId="80" fillId="0" borderId="42" xfId="9" applyFont="1" applyFill="1" applyBorder="1" applyAlignment="1">
      <alignment vertical="center"/>
    </xf>
    <xf numFmtId="0" fontId="80" fillId="0" borderId="42" xfId="9" applyFont="1" applyFill="1" applyBorder="1" applyAlignment="1">
      <alignment horizontal="center" vertical="center"/>
    </xf>
    <xf numFmtId="1" fontId="80" fillId="0" borderId="42" xfId="9" applyNumberFormat="1" applyFont="1" applyFill="1" applyBorder="1" applyAlignment="1">
      <alignment horizontal="center" vertical="center"/>
    </xf>
    <xf numFmtId="0" fontId="80" fillId="0" borderId="52" xfId="9" applyFont="1" applyFill="1" applyBorder="1" applyAlignment="1">
      <alignment vertical="center"/>
    </xf>
    <xf numFmtId="0" fontId="80" fillId="0" borderId="52" xfId="9" applyFont="1" applyFill="1" applyBorder="1" applyAlignment="1">
      <alignment horizontal="center" vertical="center"/>
    </xf>
    <xf numFmtId="1" fontId="80" fillId="0" borderId="52" xfId="9" applyNumberFormat="1" applyFont="1" applyFill="1" applyBorder="1" applyAlignment="1">
      <alignment horizontal="center" vertical="center"/>
    </xf>
    <xf numFmtId="0" fontId="80" fillId="9" borderId="42" xfId="9" applyFont="1" applyFill="1" applyBorder="1" applyAlignment="1">
      <alignment vertical="center"/>
    </xf>
    <xf numFmtId="0" fontId="80" fillId="10" borderId="42" xfId="9" applyFont="1" applyFill="1" applyBorder="1" applyAlignment="1">
      <alignment horizontal="center" vertical="center"/>
    </xf>
    <xf numFmtId="0" fontId="80" fillId="10" borderId="42" xfId="9" applyFont="1" applyFill="1" applyBorder="1" applyAlignment="1">
      <alignment vertical="center"/>
    </xf>
    <xf numFmtId="0" fontId="76" fillId="10" borderId="42" xfId="9" applyFont="1" applyFill="1" applyBorder="1" applyAlignment="1">
      <alignment horizontal="center" vertical="center"/>
    </xf>
    <xf numFmtId="169" fontId="93" fillId="10" borderId="42" xfId="9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right" vertical="center"/>
    </xf>
    <xf numFmtId="0" fontId="5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5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4" fillId="2" borderId="0" xfId="1" applyFont="1" applyFill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54" fillId="0" borderId="65" xfId="2" applyFont="1" applyBorder="1" applyAlignment="1">
      <alignment horizontal="left" vertical="center" wrapText="1"/>
    </xf>
    <xf numFmtId="0" fontId="54" fillId="0" borderId="66" xfId="2" applyFont="1" applyBorder="1" applyAlignment="1">
      <alignment horizontal="left" vertical="center" wrapText="1"/>
    </xf>
    <xf numFmtId="0" fontId="54" fillId="0" borderId="67" xfId="2" applyFont="1" applyBorder="1" applyAlignment="1">
      <alignment horizontal="left" vertical="center" wrapText="1"/>
    </xf>
    <xf numFmtId="49" fontId="53" fillId="0" borderId="1" xfId="2" applyNumberFormat="1" applyFont="1" applyAlignment="1">
      <alignment horizontal="center" vertical="top"/>
    </xf>
    <xf numFmtId="49" fontId="55" fillId="0" borderId="37" xfId="2" applyNumberFormat="1" applyFont="1" applyBorder="1" applyAlignment="1">
      <alignment horizontal="center" vertical="top"/>
    </xf>
    <xf numFmtId="0" fontId="54" fillId="0" borderId="1" xfId="2" applyFont="1" applyAlignment="1">
      <alignment horizontal="left" vertical="top" indent="1"/>
    </xf>
    <xf numFmtId="0" fontId="52" fillId="0" borderId="1" xfId="2" applyAlignment="1">
      <alignment vertical="top"/>
    </xf>
    <xf numFmtId="0" fontId="52" fillId="0" borderId="1" xfId="2" applyAlignment="1">
      <alignment horizontal="right" vertical="top"/>
    </xf>
    <xf numFmtId="0" fontId="56" fillId="0" borderId="37" xfId="2" applyFont="1" applyBorder="1" applyAlignment="1">
      <alignment horizontal="left" vertical="top" indent="1"/>
    </xf>
    <xf numFmtId="0" fontId="56" fillId="0" borderId="37" xfId="2" applyFont="1" applyBorder="1" applyAlignment="1">
      <alignment vertical="top"/>
    </xf>
    <xf numFmtId="0" fontId="57" fillId="0" borderId="37" xfId="2" applyFont="1" applyBorder="1" applyAlignment="1">
      <alignment vertical="top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alignment horizontal="left" wrapText="1"/>
      <protection locked="0"/>
    </xf>
    <xf numFmtId="0" fontId="76" fillId="8" borderId="42" xfId="3" applyFont="1" applyFill="1" applyBorder="1" applyAlignment="1">
      <alignment horizontal="center" vertical="center"/>
    </xf>
    <xf numFmtId="0" fontId="76" fillId="8" borderId="71" xfId="3" applyFont="1" applyFill="1" applyBorder="1" applyAlignment="1">
      <alignment horizontal="center" vertical="center"/>
    </xf>
    <xf numFmtId="0" fontId="76" fillId="8" borderId="42" xfId="3" applyFont="1" applyFill="1" applyBorder="1" applyAlignment="1">
      <alignment vertical="center" wrapText="1"/>
    </xf>
    <xf numFmtId="1" fontId="76" fillId="8" borderId="42" xfId="3" applyNumberFormat="1" applyFont="1" applyFill="1" applyBorder="1" applyAlignment="1">
      <alignment horizontal="center" vertical="center"/>
    </xf>
    <xf numFmtId="1" fontId="81" fillId="8" borderId="42" xfId="3" applyNumberFormat="1" applyFont="1" applyFill="1" applyBorder="1" applyAlignment="1">
      <alignment horizontal="center" vertical="center" wrapText="1"/>
    </xf>
    <xf numFmtId="0" fontId="76" fillId="8" borderId="72" xfId="3" applyFont="1" applyFill="1" applyBorder="1" applyAlignment="1">
      <alignment horizontal="center" vertical="center"/>
    </xf>
    <xf numFmtId="0" fontId="78" fillId="8" borderId="42" xfId="3" applyFont="1" applyFill="1" applyBorder="1" applyAlignment="1">
      <alignment vertical="center" wrapText="1"/>
    </xf>
    <xf numFmtId="0" fontId="76" fillId="8" borderId="42" xfId="3" applyFont="1" applyFill="1" applyBorder="1" applyAlignment="1">
      <alignment vertical="center"/>
    </xf>
    <xf numFmtId="0" fontId="80" fillId="8" borderId="42" xfId="3" applyFont="1" applyFill="1" applyBorder="1" applyAlignment="1">
      <alignment horizontal="center" vertical="center"/>
    </xf>
    <xf numFmtId="0" fontId="81" fillId="8" borderId="42" xfId="7" applyFont="1" applyFill="1" applyBorder="1" applyAlignment="1">
      <alignment vertical="center" wrapText="1"/>
    </xf>
    <xf numFmtId="0" fontId="81" fillId="8" borderId="42" xfId="8" applyFont="1" applyFill="1" applyBorder="1" applyAlignment="1">
      <alignment horizontal="center" vertical="center"/>
    </xf>
    <xf numFmtId="1" fontId="80" fillId="8" borderId="42" xfId="5" applyNumberFormat="1" applyFont="1" applyFill="1" applyBorder="1" applyAlignment="1">
      <alignment horizontal="center" vertical="center" wrapText="1"/>
    </xf>
    <xf numFmtId="0" fontId="81" fillId="8" borderId="42" xfId="7" applyFont="1" applyFill="1" applyBorder="1" applyAlignment="1">
      <alignment vertical="center"/>
    </xf>
    <xf numFmtId="0" fontId="80" fillId="8" borderId="1" xfId="3" applyFont="1" applyFill="1" applyBorder="1" applyAlignment="1">
      <alignment horizontal="center" vertical="center"/>
    </xf>
    <xf numFmtId="0" fontId="76" fillId="8" borderId="1" xfId="3" applyFont="1" applyFill="1" applyBorder="1" applyAlignment="1">
      <alignment horizontal="center" vertical="center"/>
    </xf>
    <xf numFmtId="0" fontId="76" fillId="8" borderId="1" xfId="3" applyFont="1" applyFill="1" applyAlignment="1">
      <alignment vertical="center"/>
    </xf>
    <xf numFmtId="0" fontId="76" fillId="8" borderId="1" xfId="3" applyFont="1" applyFill="1" applyAlignment="1">
      <alignment horizontal="center" vertical="center"/>
    </xf>
    <xf numFmtId="1" fontId="76" fillId="8" borderId="1" xfId="3" applyNumberFormat="1" applyFont="1" applyFill="1" applyAlignment="1">
      <alignment horizontal="center" vertical="center"/>
    </xf>
    <xf numFmtId="0" fontId="78" fillId="8" borderId="1" xfId="3" applyFont="1" applyFill="1" applyAlignment="1">
      <alignment vertical="center"/>
    </xf>
    <xf numFmtId="0" fontId="80" fillId="8" borderId="42" xfId="3" applyFont="1" applyFill="1" applyBorder="1" applyAlignment="1">
      <alignment vertical="center"/>
    </xf>
    <xf numFmtId="1" fontId="80" fillId="8" borderId="42" xfId="3" applyNumberFormat="1" applyFont="1" applyFill="1" applyBorder="1" applyAlignment="1">
      <alignment horizontal="center" vertical="center"/>
    </xf>
    <xf numFmtId="0" fontId="76" fillId="8" borderId="42" xfId="9" applyFont="1" applyFill="1" applyBorder="1" applyAlignment="1">
      <alignment horizontal="center" vertical="center"/>
    </xf>
    <xf numFmtId="0" fontId="76" fillId="8" borderId="42" xfId="9" applyFont="1" applyFill="1" applyBorder="1" applyAlignment="1">
      <alignment vertical="center" wrapText="1"/>
    </xf>
    <xf numFmtId="1" fontId="76" fillId="8" borderId="42" xfId="9" applyNumberFormat="1" applyFont="1" applyFill="1" applyBorder="1" applyAlignment="1">
      <alignment horizontal="center" vertical="center"/>
    </xf>
    <xf numFmtId="1" fontId="81" fillId="8" borderId="42" xfId="9" applyNumberFormat="1" applyFont="1" applyFill="1" applyBorder="1" applyAlignment="1">
      <alignment horizontal="center" vertical="center" wrapText="1"/>
    </xf>
    <xf numFmtId="0" fontId="78" fillId="8" borderId="42" xfId="9" applyFont="1" applyFill="1" applyBorder="1" applyAlignment="1">
      <alignment vertical="center" wrapText="1"/>
    </xf>
    <xf numFmtId="0" fontId="76" fillId="8" borderId="42" xfId="9" applyFont="1" applyFill="1" applyBorder="1" applyAlignment="1">
      <alignment vertical="center"/>
    </xf>
    <xf numFmtId="0" fontId="80" fillId="8" borderId="42" xfId="9" applyFont="1" applyFill="1" applyBorder="1" applyAlignment="1">
      <alignment horizontal="center" vertical="center"/>
    </xf>
    <xf numFmtId="0" fontId="81" fillId="8" borderId="42" xfId="7" applyFont="1" applyFill="1" applyBorder="1" applyAlignment="1">
      <alignment horizontal="center" vertical="center" wrapText="1"/>
    </xf>
    <xf numFmtId="0" fontId="76" fillId="8" borderId="1" xfId="9" applyFont="1" applyFill="1" applyAlignment="1">
      <alignment horizontal="center" vertical="center"/>
    </xf>
    <xf numFmtId="0" fontId="76" fillId="8" borderId="1" xfId="9" applyFont="1" applyFill="1" applyAlignment="1">
      <alignment vertical="center"/>
    </xf>
    <xf numFmtId="1" fontId="76" fillId="8" borderId="1" xfId="9" applyNumberFormat="1" applyFont="1" applyFill="1" applyAlignment="1">
      <alignment horizontal="center" vertical="center"/>
    </xf>
    <xf numFmtId="0" fontId="78" fillId="8" borderId="1" xfId="9" applyFont="1" applyFill="1" applyAlignment="1">
      <alignment vertical="center"/>
    </xf>
    <xf numFmtId="0" fontId="80" fillId="8" borderId="1" xfId="9" applyFont="1" applyFill="1" applyBorder="1" applyAlignment="1">
      <alignment horizontal="center" vertical="center"/>
    </xf>
    <xf numFmtId="0" fontId="76" fillId="8" borderId="1" xfId="9" applyFont="1" applyFill="1" applyBorder="1" applyAlignment="1">
      <alignment horizontal="center" vertical="center"/>
    </xf>
    <xf numFmtId="0" fontId="76" fillId="8" borderId="1" xfId="9" applyFont="1" applyFill="1" applyBorder="1" applyAlignment="1">
      <alignment vertical="center" wrapText="1"/>
    </xf>
    <xf numFmtId="1" fontId="76" fillId="8" borderId="1" xfId="9" applyNumberFormat="1" applyFont="1" applyFill="1" applyBorder="1" applyAlignment="1">
      <alignment horizontal="center" vertical="center"/>
    </xf>
    <xf numFmtId="3" fontId="81" fillId="8" borderId="42" xfId="3" applyNumberFormat="1" applyFont="1" applyFill="1" applyBorder="1" applyAlignment="1">
      <alignment horizontal="center" vertical="center" wrapText="1"/>
    </xf>
    <xf numFmtId="0" fontId="76" fillId="8" borderId="61" xfId="3" applyFont="1" applyFill="1" applyBorder="1" applyAlignment="1">
      <alignment horizontal="center" vertical="center"/>
    </xf>
    <xf numFmtId="0" fontId="76" fillId="8" borderId="35" xfId="3" applyFont="1" applyFill="1" applyBorder="1" applyAlignment="1">
      <alignment horizontal="center" vertical="center"/>
    </xf>
    <xf numFmtId="0" fontId="76" fillId="8" borderId="36" xfId="3" applyFont="1" applyFill="1" applyBorder="1" applyAlignment="1">
      <alignment horizontal="center" vertical="center"/>
    </xf>
    <xf numFmtId="3" fontId="76" fillId="8" borderId="61" xfId="3" applyNumberFormat="1" applyFont="1" applyFill="1" applyBorder="1" applyAlignment="1">
      <alignment horizontal="center" vertical="center"/>
    </xf>
    <xf numFmtId="3" fontId="76" fillId="8" borderId="42" xfId="3" applyNumberFormat="1" applyFont="1" applyFill="1" applyBorder="1" applyAlignment="1">
      <alignment horizontal="center" vertical="center"/>
    </xf>
    <xf numFmtId="0" fontId="76" fillId="8" borderId="1" xfId="3" applyFont="1" applyFill="1" applyBorder="1" applyAlignment="1">
      <alignment vertical="center"/>
    </xf>
    <xf numFmtId="171" fontId="80" fillId="8" borderId="42" xfId="5" applyNumberFormat="1" applyFont="1" applyFill="1" applyBorder="1" applyAlignment="1">
      <alignment horizontal="center" vertical="center" wrapText="1"/>
    </xf>
    <xf numFmtId="3" fontId="80" fillId="8" borderId="42" xfId="3" applyNumberFormat="1" applyFont="1" applyFill="1" applyBorder="1" applyAlignment="1">
      <alignment horizontal="center" vertical="center"/>
    </xf>
  </cellXfs>
  <cellStyles count="10">
    <cellStyle name="Hypertextový odkaz" xfId="1" builtinId="8"/>
    <cellStyle name="Měna 2" xfId="5"/>
    <cellStyle name="Normální" xfId="0" builtinId="0" customBuiltin="1"/>
    <cellStyle name="Normální 2" xfId="2"/>
    <cellStyle name="Normální 3" xfId="3"/>
    <cellStyle name="Normální 3 2" xfId="7"/>
    <cellStyle name="Normální 3 3" xfId="9"/>
    <cellStyle name="Normální 4" xfId="8"/>
    <cellStyle name="normální_List1" xfId="4"/>
    <cellStyle name="Styl 1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m%20-%20Bratislava-2013\DPS-2013-Realiz\H13-nouz%20zdroj\N&#225;hr%20DA%20-stavba-%20ploch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23">
          <cell r="H23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workbookViewId="0">
      <pane ySplit="1" topLeftCell="A2" activePane="bottomLeft" state="frozen"/>
      <selection pane="bottomLeft" activeCell="AI47" sqref="AI4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 x14ac:dyDescent="0.3">
      <c r="AR2" s="708" t="s">
        <v>8</v>
      </c>
      <c r="AS2" s="709"/>
      <c r="AT2" s="709"/>
      <c r="AU2" s="709"/>
      <c r="AV2" s="709"/>
      <c r="AW2" s="709"/>
      <c r="AX2" s="709"/>
      <c r="AY2" s="709"/>
      <c r="AZ2" s="709"/>
      <c r="BA2" s="709"/>
      <c r="BB2" s="709"/>
      <c r="BC2" s="709"/>
      <c r="BD2" s="709"/>
      <c r="BE2" s="709"/>
      <c r="BS2" s="24" t="s">
        <v>9</v>
      </c>
      <c r="BT2" s="24" t="s">
        <v>10</v>
      </c>
    </row>
    <row r="3" spans="1:74" ht="6.95" customHeight="1" x14ac:dyDescent="0.3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 x14ac:dyDescent="0.3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 x14ac:dyDescent="0.3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685" t="s">
        <v>17</v>
      </c>
      <c r="L5" s="686"/>
      <c r="M5" s="686"/>
      <c r="N5" s="686"/>
      <c r="O5" s="686"/>
      <c r="P5" s="686"/>
      <c r="Q5" s="686"/>
      <c r="R5" s="686"/>
      <c r="S5" s="686"/>
      <c r="T5" s="686"/>
      <c r="U5" s="686"/>
      <c r="V5" s="686"/>
      <c r="W5" s="686"/>
      <c r="X5" s="686"/>
      <c r="Y5" s="686"/>
      <c r="Z5" s="686"/>
      <c r="AA5" s="686"/>
      <c r="AB5" s="686"/>
      <c r="AC5" s="686"/>
      <c r="AD5" s="686"/>
      <c r="AE5" s="686"/>
      <c r="AF5" s="686"/>
      <c r="AG5" s="686"/>
      <c r="AH5" s="686"/>
      <c r="AI5" s="686"/>
      <c r="AJ5" s="686"/>
      <c r="AK5" s="686"/>
      <c r="AL5" s="686"/>
      <c r="AM5" s="686"/>
      <c r="AN5" s="686"/>
      <c r="AO5" s="686"/>
      <c r="AP5" s="29"/>
      <c r="AQ5" s="31"/>
      <c r="BE5" s="683" t="s">
        <v>18</v>
      </c>
      <c r="BS5" s="24" t="s">
        <v>9</v>
      </c>
    </row>
    <row r="6" spans="1:74" ht="36.950000000000003" customHeight="1" x14ac:dyDescent="0.3">
      <c r="B6" s="28"/>
      <c r="C6" s="29"/>
      <c r="D6" s="36" t="s">
        <v>19</v>
      </c>
      <c r="E6" s="29"/>
      <c r="F6" s="29"/>
      <c r="G6" s="29"/>
      <c r="H6" s="29"/>
      <c r="I6" s="29"/>
      <c r="J6" s="29"/>
      <c r="K6" s="687" t="s">
        <v>20</v>
      </c>
      <c r="L6" s="686"/>
      <c r="M6" s="686"/>
      <c r="N6" s="686"/>
      <c r="O6" s="686"/>
      <c r="P6" s="686"/>
      <c r="Q6" s="686"/>
      <c r="R6" s="686"/>
      <c r="S6" s="686"/>
      <c r="T6" s="686"/>
      <c r="U6" s="686"/>
      <c r="V6" s="686"/>
      <c r="W6" s="686"/>
      <c r="X6" s="686"/>
      <c r="Y6" s="686"/>
      <c r="Z6" s="686"/>
      <c r="AA6" s="686"/>
      <c r="AB6" s="686"/>
      <c r="AC6" s="686"/>
      <c r="AD6" s="686"/>
      <c r="AE6" s="686"/>
      <c r="AF6" s="686"/>
      <c r="AG6" s="686"/>
      <c r="AH6" s="686"/>
      <c r="AI6" s="686"/>
      <c r="AJ6" s="686"/>
      <c r="AK6" s="686"/>
      <c r="AL6" s="686"/>
      <c r="AM6" s="686"/>
      <c r="AN6" s="686"/>
      <c r="AO6" s="686"/>
      <c r="AP6" s="29"/>
      <c r="AQ6" s="31"/>
      <c r="BE6" s="684"/>
      <c r="BS6" s="24" t="s">
        <v>9</v>
      </c>
    </row>
    <row r="7" spans="1:74" ht="14.45" customHeight="1" x14ac:dyDescent="0.3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5</v>
      </c>
      <c r="AO7" s="29"/>
      <c r="AP7" s="29"/>
      <c r="AQ7" s="31"/>
      <c r="BE7" s="684"/>
      <c r="BS7" s="24" t="s">
        <v>9</v>
      </c>
    </row>
    <row r="8" spans="1:74" ht="14.45" customHeight="1" x14ac:dyDescent="0.3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684"/>
      <c r="BS8" s="24" t="s">
        <v>9</v>
      </c>
    </row>
    <row r="9" spans="1:74" ht="14.45" customHeight="1" x14ac:dyDescent="0.3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684"/>
      <c r="BS9" s="24" t="s">
        <v>9</v>
      </c>
    </row>
    <row r="10" spans="1:74" ht="14.45" customHeight="1" x14ac:dyDescent="0.3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5</v>
      </c>
      <c r="AO10" s="29"/>
      <c r="AP10" s="29"/>
      <c r="AQ10" s="31"/>
      <c r="BE10" s="684"/>
      <c r="BS10" s="24" t="s">
        <v>9</v>
      </c>
    </row>
    <row r="11" spans="1:74" ht="18.399999999999999" customHeight="1" x14ac:dyDescent="0.3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5</v>
      </c>
      <c r="AO11" s="29"/>
      <c r="AP11" s="29"/>
      <c r="AQ11" s="31"/>
      <c r="BE11" s="684"/>
      <c r="BS11" s="24" t="s">
        <v>9</v>
      </c>
    </row>
    <row r="12" spans="1:74" ht="6.95" customHeight="1" x14ac:dyDescent="0.3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684"/>
      <c r="BS12" s="24" t="s">
        <v>9</v>
      </c>
    </row>
    <row r="13" spans="1:74" ht="14.45" customHeight="1" x14ac:dyDescent="0.3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684"/>
      <c r="BS13" s="24" t="s">
        <v>9</v>
      </c>
    </row>
    <row r="14" spans="1:74" ht="15" x14ac:dyDescent="0.3">
      <c r="B14" s="28"/>
      <c r="C14" s="29"/>
      <c r="D14" s="29"/>
      <c r="E14" s="688" t="s">
        <v>32</v>
      </c>
      <c r="F14" s="689"/>
      <c r="G14" s="689"/>
      <c r="H14" s="689"/>
      <c r="I14" s="689"/>
      <c r="J14" s="689"/>
      <c r="K14" s="689"/>
      <c r="L14" s="689"/>
      <c r="M14" s="689"/>
      <c r="N14" s="689"/>
      <c r="O14" s="689"/>
      <c r="P14" s="689"/>
      <c r="Q14" s="689"/>
      <c r="R14" s="689"/>
      <c r="S14" s="689"/>
      <c r="T14" s="689"/>
      <c r="U14" s="689"/>
      <c r="V14" s="689"/>
      <c r="W14" s="689"/>
      <c r="X14" s="689"/>
      <c r="Y14" s="689"/>
      <c r="Z14" s="689"/>
      <c r="AA14" s="689"/>
      <c r="AB14" s="689"/>
      <c r="AC14" s="689"/>
      <c r="AD14" s="689"/>
      <c r="AE14" s="689"/>
      <c r="AF14" s="689"/>
      <c r="AG14" s="689"/>
      <c r="AH14" s="689"/>
      <c r="AI14" s="689"/>
      <c r="AJ14" s="689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684"/>
      <c r="BS14" s="24" t="s">
        <v>9</v>
      </c>
    </row>
    <row r="15" spans="1:74" ht="6.95" customHeight="1" x14ac:dyDescent="0.3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684"/>
      <c r="BS15" s="24" t="s">
        <v>6</v>
      </c>
    </row>
    <row r="16" spans="1:74" ht="14.45" customHeight="1" x14ac:dyDescent="0.3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5</v>
      </c>
      <c r="AO16" s="29"/>
      <c r="AP16" s="29"/>
      <c r="AQ16" s="31"/>
      <c r="BE16" s="684"/>
      <c r="BS16" s="24" t="s">
        <v>6</v>
      </c>
    </row>
    <row r="17" spans="2:71" ht="18.399999999999999" customHeight="1" x14ac:dyDescent="0.3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5</v>
      </c>
      <c r="AO17" s="29"/>
      <c r="AP17" s="29"/>
      <c r="AQ17" s="31"/>
      <c r="BE17" s="684"/>
      <c r="BS17" s="24" t="s">
        <v>35</v>
      </c>
    </row>
    <row r="18" spans="2:71" ht="6.95" customHeight="1" x14ac:dyDescent="0.3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684"/>
      <c r="BS18" s="24" t="s">
        <v>9</v>
      </c>
    </row>
    <row r="19" spans="2:71" ht="14.45" customHeight="1" x14ac:dyDescent="0.3">
      <c r="B19" s="28"/>
      <c r="C19" s="29"/>
      <c r="D19" s="37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684"/>
      <c r="BS19" s="24" t="s">
        <v>9</v>
      </c>
    </row>
    <row r="20" spans="2:71" ht="16.5" customHeight="1" x14ac:dyDescent="0.3">
      <c r="B20" s="28"/>
      <c r="C20" s="29"/>
      <c r="D20" s="29"/>
      <c r="E20" s="690" t="s">
        <v>5</v>
      </c>
      <c r="F20" s="690"/>
      <c r="G20" s="690"/>
      <c r="H20" s="690"/>
      <c r="I20" s="690"/>
      <c r="J20" s="690"/>
      <c r="K20" s="690"/>
      <c r="L20" s="690"/>
      <c r="M20" s="690"/>
      <c r="N20" s="690"/>
      <c r="O20" s="690"/>
      <c r="P20" s="690"/>
      <c r="Q20" s="690"/>
      <c r="R20" s="690"/>
      <c r="S20" s="690"/>
      <c r="T20" s="690"/>
      <c r="U20" s="690"/>
      <c r="V20" s="690"/>
      <c r="W20" s="690"/>
      <c r="X20" s="690"/>
      <c r="Y20" s="690"/>
      <c r="Z20" s="690"/>
      <c r="AA20" s="690"/>
      <c r="AB20" s="690"/>
      <c r="AC20" s="690"/>
      <c r="AD20" s="690"/>
      <c r="AE20" s="690"/>
      <c r="AF20" s="690"/>
      <c r="AG20" s="690"/>
      <c r="AH20" s="690"/>
      <c r="AI20" s="690"/>
      <c r="AJ20" s="690"/>
      <c r="AK20" s="690"/>
      <c r="AL20" s="690"/>
      <c r="AM20" s="690"/>
      <c r="AN20" s="690"/>
      <c r="AO20" s="29"/>
      <c r="AP20" s="29"/>
      <c r="AQ20" s="31"/>
      <c r="BE20" s="684"/>
      <c r="BS20" s="24" t="s">
        <v>6</v>
      </c>
    </row>
    <row r="21" spans="2:71" ht="6.95" customHeight="1" x14ac:dyDescent="0.3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684"/>
    </row>
    <row r="22" spans="2:71" ht="6.95" customHeight="1" x14ac:dyDescent="0.3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684"/>
    </row>
    <row r="23" spans="2:71" s="1" customFormat="1" ht="25.9" customHeight="1" x14ac:dyDescent="0.3">
      <c r="B23" s="41"/>
      <c r="C23" s="42"/>
      <c r="D23" s="43" t="s">
        <v>37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691">
        <f>ROUND(AG51,2)</f>
        <v>0</v>
      </c>
      <c r="AL23" s="692"/>
      <c r="AM23" s="692"/>
      <c r="AN23" s="692"/>
      <c r="AO23" s="692"/>
      <c r="AP23" s="42"/>
      <c r="AQ23" s="45"/>
      <c r="BE23" s="684"/>
    </row>
    <row r="24" spans="2:71" s="1" customFormat="1" ht="6.95" customHeight="1" x14ac:dyDescent="0.3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684"/>
    </row>
    <row r="25" spans="2:71" s="1" customFormat="1" x14ac:dyDescent="0.3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693" t="s">
        <v>38</v>
      </c>
      <c r="M25" s="693"/>
      <c r="N25" s="693"/>
      <c r="O25" s="693"/>
      <c r="P25" s="42"/>
      <c r="Q25" s="42"/>
      <c r="R25" s="42"/>
      <c r="S25" s="42"/>
      <c r="T25" s="42"/>
      <c r="U25" s="42"/>
      <c r="V25" s="42"/>
      <c r="W25" s="693" t="s">
        <v>39</v>
      </c>
      <c r="X25" s="693"/>
      <c r="Y25" s="693"/>
      <c r="Z25" s="693"/>
      <c r="AA25" s="693"/>
      <c r="AB25" s="693"/>
      <c r="AC25" s="693"/>
      <c r="AD25" s="693"/>
      <c r="AE25" s="693"/>
      <c r="AF25" s="42"/>
      <c r="AG25" s="42"/>
      <c r="AH25" s="42"/>
      <c r="AI25" s="42"/>
      <c r="AJ25" s="42"/>
      <c r="AK25" s="693" t="s">
        <v>40</v>
      </c>
      <c r="AL25" s="693"/>
      <c r="AM25" s="693"/>
      <c r="AN25" s="693"/>
      <c r="AO25" s="693"/>
      <c r="AP25" s="42"/>
      <c r="AQ25" s="45"/>
      <c r="BE25" s="684"/>
    </row>
    <row r="26" spans="2:71" s="2" customFormat="1" ht="14.45" customHeight="1" x14ac:dyDescent="0.3">
      <c r="B26" s="47"/>
      <c r="C26" s="48"/>
      <c r="D26" s="49" t="s">
        <v>41</v>
      </c>
      <c r="E26" s="48"/>
      <c r="F26" s="49" t="s">
        <v>42</v>
      </c>
      <c r="G26" s="48"/>
      <c r="H26" s="48"/>
      <c r="I26" s="48"/>
      <c r="J26" s="48"/>
      <c r="K26" s="48"/>
      <c r="L26" s="680">
        <v>0.21</v>
      </c>
      <c r="M26" s="681"/>
      <c r="N26" s="681"/>
      <c r="O26" s="681"/>
      <c r="P26" s="48"/>
      <c r="Q26" s="48"/>
      <c r="R26" s="48"/>
      <c r="S26" s="48"/>
      <c r="T26" s="48"/>
      <c r="U26" s="48"/>
      <c r="V26" s="48"/>
      <c r="W26" s="682">
        <f>AK23</f>
        <v>0</v>
      </c>
      <c r="X26" s="681"/>
      <c r="Y26" s="681"/>
      <c r="Z26" s="681"/>
      <c r="AA26" s="681"/>
      <c r="AB26" s="681"/>
      <c r="AC26" s="681"/>
      <c r="AD26" s="681"/>
      <c r="AE26" s="681"/>
      <c r="AF26" s="48"/>
      <c r="AG26" s="48"/>
      <c r="AH26" s="48"/>
      <c r="AI26" s="48"/>
      <c r="AJ26" s="48"/>
      <c r="AK26" s="682">
        <f>W26*L26</f>
        <v>0</v>
      </c>
      <c r="AL26" s="681"/>
      <c r="AM26" s="681"/>
      <c r="AN26" s="681"/>
      <c r="AO26" s="681"/>
      <c r="AP26" s="48"/>
      <c r="AQ26" s="50"/>
      <c r="BE26" s="684"/>
    </row>
    <row r="27" spans="2:71" s="2" customFormat="1" ht="14.45" customHeight="1" x14ac:dyDescent="0.3">
      <c r="B27" s="47"/>
      <c r="C27" s="48"/>
      <c r="D27" s="48"/>
      <c r="E27" s="48"/>
      <c r="F27" s="49" t="s">
        <v>43</v>
      </c>
      <c r="G27" s="48"/>
      <c r="H27" s="48"/>
      <c r="I27" s="48"/>
      <c r="J27" s="48"/>
      <c r="K27" s="48"/>
      <c r="L27" s="680">
        <v>0.15</v>
      </c>
      <c r="M27" s="681"/>
      <c r="N27" s="681"/>
      <c r="O27" s="681"/>
      <c r="P27" s="48"/>
      <c r="Q27" s="48"/>
      <c r="R27" s="48"/>
      <c r="S27" s="48"/>
      <c r="T27" s="48"/>
      <c r="U27" s="48"/>
      <c r="V27" s="48"/>
      <c r="W27" s="682">
        <v>0</v>
      </c>
      <c r="X27" s="681"/>
      <c r="Y27" s="681"/>
      <c r="Z27" s="681"/>
      <c r="AA27" s="681"/>
      <c r="AB27" s="681"/>
      <c r="AC27" s="681"/>
      <c r="AD27" s="681"/>
      <c r="AE27" s="681"/>
      <c r="AF27" s="48"/>
      <c r="AG27" s="48"/>
      <c r="AH27" s="48"/>
      <c r="AI27" s="48"/>
      <c r="AJ27" s="48"/>
      <c r="AK27" s="682">
        <f>W27*L27</f>
        <v>0</v>
      </c>
      <c r="AL27" s="681"/>
      <c r="AM27" s="681"/>
      <c r="AN27" s="681"/>
      <c r="AO27" s="681"/>
      <c r="AP27" s="48"/>
      <c r="AQ27" s="50"/>
      <c r="BE27" s="684"/>
    </row>
    <row r="28" spans="2:71" s="2" customFormat="1" ht="14.45" hidden="1" customHeight="1" x14ac:dyDescent="0.3">
      <c r="B28" s="47"/>
      <c r="C28" s="48"/>
      <c r="D28" s="48"/>
      <c r="E28" s="48"/>
      <c r="F28" s="49" t="s">
        <v>44</v>
      </c>
      <c r="G28" s="48"/>
      <c r="H28" s="48"/>
      <c r="I28" s="48"/>
      <c r="J28" s="48"/>
      <c r="K28" s="48"/>
      <c r="L28" s="680">
        <v>0.21</v>
      </c>
      <c r="M28" s="681"/>
      <c r="N28" s="681"/>
      <c r="O28" s="681"/>
      <c r="P28" s="48"/>
      <c r="Q28" s="48"/>
      <c r="R28" s="48"/>
      <c r="S28" s="48"/>
      <c r="T28" s="48"/>
      <c r="U28" s="48"/>
      <c r="V28" s="48"/>
      <c r="W28" s="682" t="e">
        <f>ROUND(BB51,2)</f>
        <v>#REF!</v>
      </c>
      <c r="X28" s="681"/>
      <c r="Y28" s="681"/>
      <c r="Z28" s="681"/>
      <c r="AA28" s="681"/>
      <c r="AB28" s="681"/>
      <c r="AC28" s="681"/>
      <c r="AD28" s="681"/>
      <c r="AE28" s="681"/>
      <c r="AF28" s="48"/>
      <c r="AG28" s="48"/>
      <c r="AH28" s="48"/>
      <c r="AI28" s="48"/>
      <c r="AJ28" s="48"/>
      <c r="AK28" s="682">
        <v>0</v>
      </c>
      <c r="AL28" s="681"/>
      <c r="AM28" s="681"/>
      <c r="AN28" s="681"/>
      <c r="AO28" s="681"/>
      <c r="AP28" s="48"/>
      <c r="AQ28" s="50"/>
      <c r="BE28" s="684"/>
    </row>
    <row r="29" spans="2:71" s="2" customFormat="1" ht="14.45" hidden="1" customHeight="1" x14ac:dyDescent="0.3">
      <c r="B29" s="47"/>
      <c r="C29" s="48"/>
      <c r="D29" s="48"/>
      <c r="E29" s="48"/>
      <c r="F29" s="49" t="s">
        <v>45</v>
      </c>
      <c r="G29" s="48"/>
      <c r="H29" s="48"/>
      <c r="I29" s="48"/>
      <c r="J29" s="48"/>
      <c r="K29" s="48"/>
      <c r="L29" s="680">
        <v>0.15</v>
      </c>
      <c r="M29" s="681"/>
      <c r="N29" s="681"/>
      <c r="O29" s="681"/>
      <c r="P29" s="48"/>
      <c r="Q29" s="48"/>
      <c r="R29" s="48"/>
      <c r="S29" s="48"/>
      <c r="T29" s="48"/>
      <c r="U29" s="48"/>
      <c r="V29" s="48"/>
      <c r="W29" s="682" t="e">
        <f>ROUND(BC51,2)</f>
        <v>#REF!</v>
      </c>
      <c r="X29" s="681"/>
      <c r="Y29" s="681"/>
      <c r="Z29" s="681"/>
      <c r="AA29" s="681"/>
      <c r="AB29" s="681"/>
      <c r="AC29" s="681"/>
      <c r="AD29" s="681"/>
      <c r="AE29" s="681"/>
      <c r="AF29" s="48"/>
      <c r="AG29" s="48"/>
      <c r="AH29" s="48"/>
      <c r="AI29" s="48"/>
      <c r="AJ29" s="48"/>
      <c r="AK29" s="682">
        <v>0</v>
      </c>
      <c r="AL29" s="681"/>
      <c r="AM29" s="681"/>
      <c r="AN29" s="681"/>
      <c r="AO29" s="681"/>
      <c r="AP29" s="48"/>
      <c r="AQ29" s="50"/>
      <c r="BE29" s="684"/>
    </row>
    <row r="30" spans="2:71" s="2" customFormat="1" ht="14.45" hidden="1" customHeight="1" x14ac:dyDescent="0.3">
      <c r="B30" s="47"/>
      <c r="C30" s="48"/>
      <c r="D30" s="48"/>
      <c r="E30" s="48"/>
      <c r="F30" s="49" t="s">
        <v>46</v>
      </c>
      <c r="G30" s="48"/>
      <c r="H30" s="48"/>
      <c r="I30" s="48"/>
      <c r="J30" s="48"/>
      <c r="K30" s="48"/>
      <c r="L30" s="680">
        <v>0</v>
      </c>
      <c r="M30" s="681"/>
      <c r="N30" s="681"/>
      <c r="O30" s="681"/>
      <c r="P30" s="48"/>
      <c r="Q30" s="48"/>
      <c r="R30" s="48"/>
      <c r="S30" s="48"/>
      <c r="T30" s="48"/>
      <c r="U30" s="48"/>
      <c r="V30" s="48"/>
      <c r="W30" s="682" t="e">
        <f>ROUND(BD51,2)</f>
        <v>#REF!</v>
      </c>
      <c r="X30" s="681"/>
      <c r="Y30" s="681"/>
      <c r="Z30" s="681"/>
      <c r="AA30" s="681"/>
      <c r="AB30" s="681"/>
      <c r="AC30" s="681"/>
      <c r="AD30" s="681"/>
      <c r="AE30" s="681"/>
      <c r="AF30" s="48"/>
      <c r="AG30" s="48"/>
      <c r="AH30" s="48"/>
      <c r="AI30" s="48"/>
      <c r="AJ30" s="48"/>
      <c r="AK30" s="682">
        <v>0</v>
      </c>
      <c r="AL30" s="681"/>
      <c r="AM30" s="681"/>
      <c r="AN30" s="681"/>
      <c r="AO30" s="681"/>
      <c r="AP30" s="48"/>
      <c r="AQ30" s="50"/>
      <c r="BE30" s="684"/>
    </row>
    <row r="31" spans="2:71" s="1" customFormat="1" ht="6.95" customHeight="1" x14ac:dyDescent="0.3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684"/>
    </row>
    <row r="32" spans="2:71" s="1" customFormat="1" ht="25.9" customHeight="1" x14ac:dyDescent="0.3">
      <c r="B32" s="41"/>
      <c r="C32" s="51"/>
      <c r="D32" s="52" t="s">
        <v>47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48</v>
      </c>
      <c r="U32" s="53"/>
      <c r="V32" s="53"/>
      <c r="W32" s="53"/>
      <c r="X32" s="698" t="s">
        <v>49</v>
      </c>
      <c r="Y32" s="699"/>
      <c r="Z32" s="699"/>
      <c r="AA32" s="699"/>
      <c r="AB32" s="699"/>
      <c r="AC32" s="53"/>
      <c r="AD32" s="53"/>
      <c r="AE32" s="53"/>
      <c r="AF32" s="53"/>
      <c r="AG32" s="53"/>
      <c r="AH32" s="53"/>
      <c r="AI32" s="53"/>
      <c r="AJ32" s="53"/>
      <c r="AK32" s="700">
        <f>SUM(AK23:AK30)</f>
        <v>0</v>
      </c>
      <c r="AL32" s="699"/>
      <c r="AM32" s="699"/>
      <c r="AN32" s="699"/>
      <c r="AO32" s="701"/>
      <c r="AP32" s="51"/>
      <c r="AQ32" s="55"/>
      <c r="BE32" s="684"/>
    </row>
    <row r="33" spans="2:56" s="1" customFormat="1" ht="6.95" customHeight="1" x14ac:dyDescent="0.3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 x14ac:dyDescent="0.3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 x14ac:dyDescent="0.3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41"/>
    </row>
    <row r="39" spans="2:56" s="1" customFormat="1" ht="36.950000000000003" customHeight="1" x14ac:dyDescent="0.3">
      <c r="B39" s="41"/>
      <c r="C39" s="61" t="s">
        <v>50</v>
      </c>
      <c r="AR39" s="41"/>
    </row>
    <row r="40" spans="2:56" s="1" customFormat="1" ht="6.95" customHeight="1" x14ac:dyDescent="0.3">
      <c r="B40" s="41"/>
      <c r="AR40" s="41"/>
    </row>
    <row r="41" spans="2:56" s="3" customFormat="1" ht="14.45" customHeight="1" x14ac:dyDescent="0.3">
      <c r="B41" s="62"/>
      <c r="C41" s="63" t="s">
        <v>16</v>
      </c>
      <c r="L41" s="3" t="str">
        <f>K5</f>
        <v>HDP_Brno-217020</v>
      </c>
      <c r="AR41" s="62"/>
    </row>
    <row r="42" spans="2:56" s="4" customFormat="1" ht="36.950000000000003" customHeight="1" x14ac:dyDescent="0.3">
      <c r="B42" s="64"/>
      <c r="C42" s="65" t="s">
        <v>19</v>
      </c>
      <c r="L42" s="713" t="str">
        <f>K6</f>
        <v>Rekonstrukce hydrantové sítě v areálu ČEPRO Loukov</v>
      </c>
      <c r="M42" s="714"/>
      <c r="N42" s="714"/>
      <c r="O42" s="714"/>
      <c r="P42" s="714"/>
      <c r="Q42" s="714"/>
      <c r="R42" s="714"/>
      <c r="S42" s="714"/>
      <c r="T42" s="714"/>
      <c r="U42" s="714"/>
      <c r="V42" s="714"/>
      <c r="W42" s="714"/>
      <c r="X42" s="714"/>
      <c r="Y42" s="714"/>
      <c r="Z42" s="714"/>
      <c r="AA42" s="714"/>
      <c r="AB42" s="714"/>
      <c r="AC42" s="714"/>
      <c r="AD42" s="714"/>
      <c r="AE42" s="714"/>
      <c r="AF42" s="714"/>
      <c r="AG42" s="714"/>
      <c r="AH42" s="714"/>
      <c r="AI42" s="714"/>
      <c r="AJ42" s="714"/>
      <c r="AK42" s="714"/>
      <c r="AL42" s="714"/>
      <c r="AM42" s="714"/>
      <c r="AN42" s="714"/>
      <c r="AO42" s="714"/>
      <c r="AR42" s="64"/>
    </row>
    <row r="43" spans="2:56" s="1" customFormat="1" ht="6.95" customHeight="1" x14ac:dyDescent="0.3">
      <c r="B43" s="41"/>
      <c r="AR43" s="41"/>
    </row>
    <row r="44" spans="2:56" s="1" customFormat="1" ht="15" x14ac:dyDescent="0.3">
      <c r="B44" s="41"/>
      <c r="C44" s="63" t="s">
        <v>23</v>
      </c>
      <c r="L44" s="66" t="str">
        <f>IF(K8="","",K8)</f>
        <v xml:space="preserve"> </v>
      </c>
      <c r="AI44" s="63" t="s">
        <v>25</v>
      </c>
      <c r="AM44" s="715" t="str">
        <f>IF(AN8= "","",AN8)</f>
        <v>29. 1. 2018</v>
      </c>
      <c r="AN44" s="715"/>
      <c r="AR44" s="41"/>
    </row>
    <row r="45" spans="2:56" s="1" customFormat="1" ht="6.95" customHeight="1" x14ac:dyDescent="0.3">
      <c r="B45" s="41"/>
      <c r="AR45" s="41"/>
    </row>
    <row r="46" spans="2:56" s="1" customFormat="1" ht="15" x14ac:dyDescent="0.3">
      <c r="B46" s="41"/>
      <c r="C46" s="63" t="s">
        <v>27</v>
      </c>
      <c r="L46" s="3" t="str">
        <f>IF(E11= "","",E11)</f>
        <v>ČEPRO, a.s.</v>
      </c>
      <c r="AI46" s="63" t="s">
        <v>33</v>
      </c>
      <c r="AM46" s="716" t="str">
        <f>IF(E17="","",E17)</f>
        <v>Sweco Hydroprojekt a.s., divize Morava</v>
      </c>
      <c r="AN46" s="716"/>
      <c r="AO46" s="716"/>
      <c r="AP46" s="716"/>
      <c r="AR46" s="41"/>
      <c r="AS46" s="717" t="s">
        <v>51</v>
      </c>
      <c r="AT46" s="718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 x14ac:dyDescent="0.3">
      <c r="B47" s="41"/>
      <c r="C47" s="63" t="s">
        <v>31</v>
      </c>
      <c r="L47" s="3" t="str">
        <f>IF(E14= "Vyplň údaj","",E14)</f>
        <v/>
      </c>
      <c r="AR47" s="41"/>
      <c r="AS47" s="719"/>
      <c r="AT47" s="720"/>
      <c r="AU47" s="42"/>
      <c r="AV47" s="42"/>
      <c r="AW47" s="42"/>
      <c r="AX47" s="42"/>
      <c r="AY47" s="42"/>
      <c r="AZ47" s="42"/>
      <c r="BA47" s="42"/>
      <c r="BB47" s="42"/>
      <c r="BC47" s="42"/>
      <c r="BD47" s="70"/>
    </row>
    <row r="48" spans="2:56" s="1" customFormat="1" ht="10.9" customHeight="1" x14ac:dyDescent="0.3">
      <c r="B48" s="41"/>
      <c r="AR48" s="41"/>
      <c r="AS48" s="719"/>
      <c r="AT48" s="720"/>
      <c r="AU48" s="42"/>
      <c r="AV48" s="42"/>
      <c r="AW48" s="42"/>
      <c r="AX48" s="42"/>
      <c r="AY48" s="42"/>
      <c r="AZ48" s="42"/>
      <c r="BA48" s="42"/>
      <c r="BB48" s="42"/>
      <c r="BC48" s="42"/>
      <c r="BD48" s="70"/>
    </row>
    <row r="49" spans="1:91" s="1" customFormat="1" ht="29.25" customHeight="1" x14ac:dyDescent="0.3">
      <c r="B49" s="41"/>
      <c r="C49" s="694" t="s">
        <v>52</v>
      </c>
      <c r="D49" s="695"/>
      <c r="E49" s="695"/>
      <c r="F49" s="695"/>
      <c r="G49" s="695"/>
      <c r="H49" s="71"/>
      <c r="I49" s="696" t="s">
        <v>53</v>
      </c>
      <c r="J49" s="695"/>
      <c r="K49" s="695"/>
      <c r="L49" s="695"/>
      <c r="M49" s="695"/>
      <c r="N49" s="695"/>
      <c r="O49" s="695"/>
      <c r="P49" s="695"/>
      <c r="Q49" s="695"/>
      <c r="R49" s="695"/>
      <c r="S49" s="695"/>
      <c r="T49" s="695"/>
      <c r="U49" s="695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695"/>
      <c r="AG49" s="697" t="s">
        <v>54</v>
      </c>
      <c r="AH49" s="695"/>
      <c r="AI49" s="695"/>
      <c r="AJ49" s="695"/>
      <c r="AK49" s="695"/>
      <c r="AL49" s="695"/>
      <c r="AM49" s="695"/>
      <c r="AN49" s="696" t="s">
        <v>55</v>
      </c>
      <c r="AO49" s="695"/>
      <c r="AP49" s="695"/>
      <c r="AQ49" s="72" t="s">
        <v>56</v>
      </c>
      <c r="AR49" s="41"/>
      <c r="AS49" s="73" t="s">
        <v>57</v>
      </c>
      <c r="AT49" s="74" t="s">
        <v>58</v>
      </c>
      <c r="AU49" s="74" t="s">
        <v>59</v>
      </c>
      <c r="AV49" s="74" t="s">
        <v>60</v>
      </c>
      <c r="AW49" s="74" t="s">
        <v>61</v>
      </c>
      <c r="AX49" s="74" t="s">
        <v>62</v>
      </c>
      <c r="AY49" s="74" t="s">
        <v>63</v>
      </c>
      <c r="AZ49" s="74" t="s">
        <v>64</v>
      </c>
      <c r="BA49" s="74" t="s">
        <v>65</v>
      </c>
      <c r="BB49" s="74" t="s">
        <v>66</v>
      </c>
      <c r="BC49" s="74" t="s">
        <v>67</v>
      </c>
      <c r="BD49" s="75" t="s">
        <v>68</v>
      </c>
    </row>
    <row r="50" spans="1:91" s="1" customFormat="1" ht="10.9" customHeight="1" x14ac:dyDescent="0.3">
      <c r="B50" s="41"/>
      <c r="AR50" s="41"/>
      <c r="AS50" s="76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9"/>
    </row>
    <row r="51" spans="1:91" s="4" customFormat="1" ht="32.450000000000003" customHeight="1" x14ac:dyDescent="0.3">
      <c r="B51" s="64"/>
      <c r="C51" s="77" t="s">
        <v>69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06">
        <f>ROUND(AG52,2)</f>
        <v>0</v>
      </c>
      <c r="AH51" s="706"/>
      <c r="AI51" s="706"/>
      <c r="AJ51" s="706"/>
      <c r="AK51" s="706"/>
      <c r="AL51" s="706"/>
      <c r="AM51" s="706"/>
      <c r="AN51" s="707">
        <f>AN52</f>
        <v>0</v>
      </c>
      <c r="AO51" s="707"/>
      <c r="AP51" s="707"/>
      <c r="AQ51" s="79" t="s">
        <v>5</v>
      </c>
      <c r="AR51" s="64"/>
      <c r="AS51" s="80">
        <f>ROUND(AS52,2)</f>
        <v>0</v>
      </c>
      <c r="AT51" s="81" t="e">
        <f t="shared" ref="AT51:AT59" si="0">ROUND(SUM(AV51:AW51),2)</f>
        <v>#REF!</v>
      </c>
      <c r="AU51" s="82" t="e">
        <f>ROUND(AU52,5)</f>
        <v>#REF!</v>
      </c>
      <c r="AV51" s="81" t="e">
        <f>ROUND(AZ51*L26,2)</f>
        <v>#REF!</v>
      </c>
      <c r="AW51" s="81" t="e">
        <f>ROUND(BA51*L27,2)</f>
        <v>#REF!</v>
      </c>
      <c r="AX51" s="81" t="e">
        <f>ROUND(BB51*L26,2)</f>
        <v>#REF!</v>
      </c>
      <c r="AY51" s="81" t="e">
        <f>ROUND(BC51*L27,2)</f>
        <v>#REF!</v>
      </c>
      <c r="AZ51" s="81" t="e">
        <f>ROUND(AZ52,2)</f>
        <v>#REF!</v>
      </c>
      <c r="BA51" s="81" t="e">
        <f>ROUND(BA52,2)</f>
        <v>#REF!</v>
      </c>
      <c r="BB51" s="81" t="e">
        <f>ROUND(BB52,2)</f>
        <v>#REF!</v>
      </c>
      <c r="BC51" s="81" t="e">
        <f>ROUND(BC52,2)</f>
        <v>#REF!</v>
      </c>
      <c r="BD51" s="83" t="e">
        <f>ROUND(BD52,2)</f>
        <v>#REF!</v>
      </c>
      <c r="BS51" s="65" t="s">
        <v>70</v>
      </c>
      <c r="BT51" s="65" t="s">
        <v>71</v>
      </c>
      <c r="BU51" s="84" t="s">
        <v>72</v>
      </c>
      <c r="BV51" s="65" t="s">
        <v>73</v>
      </c>
      <c r="BW51" s="65" t="s">
        <v>7</v>
      </c>
      <c r="BX51" s="65" t="s">
        <v>74</v>
      </c>
      <c r="CL51" s="65" t="s">
        <v>5</v>
      </c>
    </row>
    <row r="52" spans="1:91" s="5" customFormat="1" ht="31.5" customHeight="1" x14ac:dyDescent="0.3">
      <c r="B52" s="85"/>
      <c r="C52" s="86"/>
      <c r="D52" s="702" t="s">
        <v>75</v>
      </c>
      <c r="E52" s="702"/>
      <c r="F52" s="702"/>
      <c r="G52" s="702"/>
      <c r="H52" s="702"/>
      <c r="I52" s="87"/>
      <c r="J52" s="702" t="s">
        <v>20</v>
      </c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12">
        <f>ROUND(SUM(AG53:AG59),2)</f>
        <v>0</v>
      </c>
      <c r="AH52" s="711"/>
      <c r="AI52" s="711"/>
      <c r="AJ52" s="711"/>
      <c r="AK52" s="711"/>
      <c r="AL52" s="711"/>
      <c r="AM52" s="711"/>
      <c r="AN52" s="710">
        <f>AN53+AN54+AN55+AN56+AN57+AN58+AN59</f>
        <v>0</v>
      </c>
      <c r="AO52" s="711"/>
      <c r="AP52" s="711"/>
      <c r="AQ52" s="88" t="s">
        <v>76</v>
      </c>
      <c r="AR52" s="85"/>
      <c r="AS52" s="89">
        <f>ROUND(SUM(AS53:AS59),2)</f>
        <v>0</v>
      </c>
      <c r="AT52" s="90" t="e">
        <f t="shared" si="0"/>
        <v>#REF!</v>
      </c>
      <c r="AU52" s="91" t="e">
        <f>ROUND(SUM(AU53:AU59),5)</f>
        <v>#REF!</v>
      </c>
      <c r="AV52" s="90" t="e">
        <f>ROUND(AZ52*L26,2)</f>
        <v>#REF!</v>
      </c>
      <c r="AW52" s="90" t="e">
        <f>ROUND(BA52*L27,2)</f>
        <v>#REF!</v>
      </c>
      <c r="AX52" s="90" t="e">
        <f>ROUND(BB52*L26,2)</f>
        <v>#REF!</v>
      </c>
      <c r="AY52" s="90" t="e">
        <f>ROUND(BC52*L27,2)</f>
        <v>#REF!</v>
      </c>
      <c r="AZ52" s="90" t="e">
        <f>ROUND(SUM(AZ53:AZ59),2)</f>
        <v>#REF!</v>
      </c>
      <c r="BA52" s="90" t="e">
        <f>ROUND(SUM(BA53:BA59),2)</f>
        <v>#REF!</v>
      </c>
      <c r="BB52" s="90" t="e">
        <f>ROUND(SUM(BB53:BB59),2)</f>
        <v>#REF!</v>
      </c>
      <c r="BC52" s="90" t="e">
        <f>ROUND(SUM(BC53:BC59),2)</f>
        <v>#REF!</v>
      </c>
      <c r="BD52" s="92" t="e">
        <f>ROUND(SUM(BD53:BD59),2)</f>
        <v>#REF!</v>
      </c>
      <c r="BS52" s="93" t="s">
        <v>70</v>
      </c>
      <c r="BT52" s="93" t="s">
        <v>77</v>
      </c>
      <c r="BU52" s="93" t="s">
        <v>72</v>
      </c>
      <c r="BV52" s="93" t="s">
        <v>73</v>
      </c>
      <c r="BW52" s="93" t="s">
        <v>78</v>
      </c>
      <c r="BX52" s="93" t="s">
        <v>7</v>
      </c>
      <c r="CL52" s="93" t="s">
        <v>5</v>
      </c>
      <c r="CM52" s="93" t="s">
        <v>79</v>
      </c>
    </row>
    <row r="53" spans="1:91" s="6" customFormat="1" ht="28.5" customHeight="1" x14ac:dyDescent="0.3">
      <c r="A53" s="94" t="s">
        <v>80</v>
      </c>
      <c r="B53" s="95"/>
      <c r="C53" s="9"/>
      <c r="D53" s="9"/>
      <c r="E53" s="705" t="s">
        <v>81</v>
      </c>
      <c r="F53" s="705"/>
      <c r="G53" s="705"/>
      <c r="H53" s="705"/>
      <c r="I53" s="705"/>
      <c r="J53" s="9"/>
      <c r="K53" s="705" t="s">
        <v>82</v>
      </c>
      <c r="L53" s="705"/>
      <c r="M53" s="705"/>
      <c r="N53" s="705"/>
      <c r="O53" s="705"/>
      <c r="P53" s="705"/>
      <c r="Q53" s="705"/>
      <c r="R53" s="705"/>
      <c r="S53" s="705"/>
      <c r="T53" s="705"/>
      <c r="U53" s="705"/>
      <c r="V53" s="705"/>
      <c r="W53" s="705"/>
      <c r="X53" s="705"/>
      <c r="Y53" s="705"/>
      <c r="Z53" s="705"/>
      <c r="AA53" s="705"/>
      <c r="AB53" s="705"/>
      <c r="AC53" s="705"/>
      <c r="AD53" s="705"/>
      <c r="AE53" s="705"/>
      <c r="AF53" s="705"/>
      <c r="AG53" s="703">
        <f>'001 - SO 315-1 Čerpací st...'!J29</f>
        <v>0</v>
      </c>
      <c r="AH53" s="704"/>
      <c r="AI53" s="704"/>
      <c r="AJ53" s="704"/>
      <c r="AK53" s="704"/>
      <c r="AL53" s="704"/>
      <c r="AM53" s="704"/>
      <c r="AN53" s="703">
        <f t="shared" ref="AN53:AN59" si="1">SUM(AG53,AT53)</f>
        <v>0</v>
      </c>
      <c r="AO53" s="704"/>
      <c r="AP53" s="704"/>
      <c r="AQ53" s="96" t="s">
        <v>83</v>
      </c>
      <c r="AR53" s="95"/>
      <c r="AS53" s="97">
        <v>0</v>
      </c>
      <c r="AT53" s="98">
        <f t="shared" si="0"/>
        <v>0</v>
      </c>
      <c r="AU53" s="99">
        <f>'001 - SO 315-1 Čerpací st...'!P84</f>
        <v>0</v>
      </c>
      <c r="AV53" s="98">
        <f>'001 - SO 315-1 Čerpací st...'!J32</f>
        <v>0</v>
      </c>
      <c r="AW53" s="98">
        <f>'001 - SO 315-1 Čerpací st...'!J33</f>
        <v>0</v>
      </c>
      <c r="AX53" s="98">
        <f>'001 - SO 315-1 Čerpací st...'!J34</f>
        <v>0</v>
      </c>
      <c r="AY53" s="98">
        <f>'001 - SO 315-1 Čerpací st...'!J35</f>
        <v>0</v>
      </c>
      <c r="AZ53" s="98">
        <f>'001 - SO 315-1 Čerpací st...'!F32</f>
        <v>0</v>
      </c>
      <c r="BA53" s="98">
        <f>'001 - SO 315-1 Čerpací st...'!F33</f>
        <v>0</v>
      </c>
      <c r="BB53" s="98">
        <f>'001 - SO 315-1 Čerpací st...'!F34</f>
        <v>0</v>
      </c>
      <c r="BC53" s="98">
        <f>'001 - SO 315-1 Čerpací st...'!F35</f>
        <v>0</v>
      </c>
      <c r="BD53" s="100">
        <f>'001 - SO 315-1 Čerpací st...'!F36</f>
        <v>0</v>
      </c>
      <c r="BT53" s="101" t="s">
        <v>79</v>
      </c>
      <c r="BV53" s="101" t="s">
        <v>73</v>
      </c>
      <c r="BW53" s="101" t="s">
        <v>84</v>
      </c>
      <c r="BX53" s="101" t="s">
        <v>78</v>
      </c>
      <c r="CL53" s="101" t="s">
        <v>5</v>
      </c>
    </row>
    <row r="54" spans="1:91" s="6" customFormat="1" ht="16.5" customHeight="1" x14ac:dyDescent="0.3">
      <c r="A54" s="94" t="s">
        <v>80</v>
      </c>
      <c r="B54" s="95"/>
      <c r="C54" s="9"/>
      <c r="D54" s="9"/>
      <c r="E54" s="705" t="s">
        <v>85</v>
      </c>
      <c r="F54" s="705"/>
      <c r="G54" s="705"/>
      <c r="H54" s="705"/>
      <c r="I54" s="705"/>
      <c r="J54" s="9"/>
      <c r="K54" s="705" t="s">
        <v>86</v>
      </c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705"/>
      <c r="AB54" s="705"/>
      <c r="AC54" s="705"/>
      <c r="AD54" s="705"/>
      <c r="AE54" s="705"/>
      <c r="AF54" s="705"/>
      <c r="AG54" s="703">
        <f>'002 - SO 315-2 Čerpací st...'!J29</f>
        <v>0</v>
      </c>
      <c r="AH54" s="704"/>
      <c r="AI54" s="704"/>
      <c r="AJ54" s="704"/>
      <c r="AK54" s="704"/>
      <c r="AL54" s="704"/>
      <c r="AM54" s="704"/>
      <c r="AN54" s="703">
        <f t="shared" si="1"/>
        <v>0</v>
      </c>
      <c r="AO54" s="704"/>
      <c r="AP54" s="704"/>
      <c r="AQ54" s="96" t="s">
        <v>83</v>
      </c>
      <c r="AR54" s="95"/>
      <c r="AS54" s="97">
        <v>0</v>
      </c>
      <c r="AT54" s="98">
        <f t="shared" si="0"/>
        <v>0</v>
      </c>
      <c r="AU54" s="99">
        <f>'002 - SO 315-2 Čerpací st...'!P94</f>
        <v>0</v>
      </c>
      <c r="AV54" s="98">
        <f>'002 - SO 315-2 Čerpací st...'!J32</f>
        <v>0</v>
      </c>
      <c r="AW54" s="98">
        <f>'002 - SO 315-2 Čerpací st...'!J33</f>
        <v>0</v>
      </c>
      <c r="AX54" s="98">
        <f>'002 - SO 315-2 Čerpací st...'!J34</f>
        <v>0</v>
      </c>
      <c r="AY54" s="98">
        <f>'002 - SO 315-2 Čerpací st...'!J35</f>
        <v>0</v>
      </c>
      <c r="AZ54" s="98">
        <f>'002 - SO 315-2 Čerpací st...'!F32</f>
        <v>0</v>
      </c>
      <c r="BA54" s="98">
        <f>'002 - SO 315-2 Čerpací st...'!F33</f>
        <v>0</v>
      </c>
      <c r="BB54" s="98">
        <f>'002 - SO 315-2 Čerpací st...'!F34</f>
        <v>0</v>
      </c>
      <c r="BC54" s="98">
        <f>'002 - SO 315-2 Čerpací st...'!F35</f>
        <v>0</v>
      </c>
      <c r="BD54" s="100">
        <f>'002 - SO 315-2 Čerpací st...'!F36</f>
        <v>0</v>
      </c>
      <c r="BT54" s="101" t="s">
        <v>79</v>
      </c>
      <c r="BV54" s="101" t="s">
        <v>73</v>
      </c>
      <c r="BW54" s="101" t="s">
        <v>87</v>
      </c>
      <c r="BX54" s="101" t="s">
        <v>78</v>
      </c>
      <c r="CL54" s="101" t="s">
        <v>5</v>
      </c>
    </row>
    <row r="55" spans="1:91" s="6" customFormat="1" ht="16.5" customHeight="1" x14ac:dyDescent="0.3">
      <c r="A55" s="94" t="s">
        <v>80</v>
      </c>
      <c r="B55" s="95"/>
      <c r="C55" s="9"/>
      <c r="D55" s="9"/>
      <c r="E55" s="705" t="s">
        <v>88</v>
      </c>
      <c r="F55" s="705"/>
      <c r="G55" s="705"/>
      <c r="H55" s="705"/>
      <c r="I55" s="705"/>
      <c r="J55" s="9"/>
      <c r="K55" s="705" t="s">
        <v>89</v>
      </c>
      <c r="L55" s="705"/>
      <c r="M55" s="705"/>
      <c r="N55" s="705"/>
      <c r="O55" s="705"/>
      <c r="P55" s="705"/>
      <c r="Q55" s="705"/>
      <c r="R55" s="705"/>
      <c r="S55" s="705"/>
      <c r="T55" s="705"/>
      <c r="U55" s="705"/>
      <c r="V55" s="705"/>
      <c r="W55" s="705"/>
      <c r="X55" s="705"/>
      <c r="Y55" s="705"/>
      <c r="Z55" s="705"/>
      <c r="AA55" s="705"/>
      <c r="AB55" s="705"/>
      <c r="AC55" s="705"/>
      <c r="AD55" s="705"/>
      <c r="AE55" s="705"/>
      <c r="AF55" s="705"/>
      <c r="AG55" s="703">
        <f>'003 - SO 315-3 Čerpací st...'!J29</f>
        <v>0</v>
      </c>
      <c r="AH55" s="704"/>
      <c r="AI55" s="704"/>
      <c r="AJ55" s="704"/>
      <c r="AK55" s="704"/>
      <c r="AL55" s="704"/>
      <c r="AM55" s="704"/>
      <c r="AN55" s="703">
        <f t="shared" si="1"/>
        <v>0</v>
      </c>
      <c r="AO55" s="704"/>
      <c r="AP55" s="704"/>
      <c r="AQ55" s="96" t="s">
        <v>83</v>
      </c>
      <c r="AR55" s="95"/>
      <c r="AS55" s="97">
        <v>0</v>
      </c>
      <c r="AT55" s="98">
        <f t="shared" si="0"/>
        <v>0</v>
      </c>
      <c r="AU55" s="99">
        <f>'003 - SO 315-3 Čerpací st...'!P85</f>
        <v>0</v>
      </c>
      <c r="AV55" s="98">
        <f>'003 - SO 315-3 Čerpací st...'!J32</f>
        <v>0</v>
      </c>
      <c r="AW55" s="98">
        <f>'003 - SO 315-3 Čerpací st...'!J33</f>
        <v>0</v>
      </c>
      <c r="AX55" s="98">
        <f>'003 - SO 315-3 Čerpací st...'!J34</f>
        <v>0</v>
      </c>
      <c r="AY55" s="98">
        <f>'003 - SO 315-3 Čerpací st...'!J35</f>
        <v>0</v>
      </c>
      <c r="AZ55" s="98">
        <f>'003 - SO 315-3 Čerpací st...'!F32</f>
        <v>0</v>
      </c>
      <c r="BA55" s="98">
        <f>'003 - SO 315-3 Čerpací st...'!F33</f>
        <v>0</v>
      </c>
      <c r="BB55" s="98">
        <f>'003 - SO 315-3 Čerpací st...'!F34</f>
        <v>0</v>
      </c>
      <c r="BC55" s="98">
        <f>'003 - SO 315-3 Čerpací st...'!F35</f>
        <v>0</v>
      </c>
      <c r="BD55" s="100">
        <f>'003 - SO 315-3 Čerpací st...'!F36</f>
        <v>0</v>
      </c>
      <c r="BT55" s="101" t="s">
        <v>79</v>
      </c>
      <c r="BV55" s="101" t="s">
        <v>73</v>
      </c>
      <c r="BW55" s="101" t="s">
        <v>90</v>
      </c>
      <c r="BX55" s="101" t="s">
        <v>78</v>
      </c>
      <c r="CL55" s="101" t="s">
        <v>5</v>
      </c>
    </row>
    <row r="56" spans="1:91" s="6" customFormat="1" ht="16.5" customHeight="1" x14ac:dyDescent="0.3">
      <c r="A56" s="94" t="s">
        <v>80</v>
      </c>
      <c r="B56" s="95"/>
      <c r="C56" s="9"/>
      <c r="D56" s="9"/>
      <c r="E56" s="705" t="s">
        <v>91</v>
      </c>
      <c r="F56" s="705"/>
      <c r="G56" s="705"/>
      <c r="H56" s="705"/>
      <c r="I56" s="705"/>
      <c r="J56" s="9"/>
      <c r="K56" s="705" t="s">
        <v>92</v>
      </c>
      <c r="L56" s="705"/>
      <c r="M56" s="705"/>
      <c r="N56" s="705"/>
      <c r="O56" s="705"/>
      <c r="P56" s="705"/>
      <c r="Q56" s="705"/>
      <c r="R56" s="705"/>
      <c r="S56" s="705"/>
      <c r="T56" s="705"/>
      <c r="U56" s="705"/>
      <c r="V56" s="705"/>
      <c r="W56" s="705"/>
      <c r="X56" s="705"/>
      <c r="Y56" s="705"/>
      <c r="Z56" s="705"/>
      <c r="AA56" s="705"/>
      <c r="AB56" s="705"/>
      <c r="AC56" s="705"/>
      <c r="AD56" s="705"/>
      <c r="AE56" s="705"/>
      <c r="AF56" s="705"/>
      <c r="AG56" s="703">
        <f>'004 - SO 316 Hydrantová s...'!J29</f>
        <v>0</v>
      </c>
      <c r="AH56" s="704"/>
      <c r="AI56" s="704"/>
      <c r="AJ56" s="704"/>
      <c r="AK56" s="704"/>
      <c r="AL56" s="704"/>
      <c r="AM56" s="704"/>
      <c r="AN56" s="703">
        <f t="shared" si="1"/>
        <v>0</v>
      </c>
      <c r="AO56" s="704"/>
      <c r="AP56" s="704"/>
      <c r="AQ56" s="96" t="s">
        <v>83</v>
      </c>
      <c r="AR56" s="95"/>
      <c r="AS56" s="97">
        <v>0</v>
      </c>
      <c r="AT56" s="98">
        <f t="shared" si="0"/>
        <v>0</v>
      </c>
      <c r="AU56" s="99">
        <f>'004 - SO 316 Hydrantová s...'!P91</f>
        <v>0</v>
      </c>
      <c r="AV56" s="98">
        <f>'004 - SO 316 Hydrantová s...'!J32</f>
        <v>0</v>
      </c>
      <c r="AW56" s="98">
        <f>'004 - SO 316 Hydrantová s...'!J33</f>
        <v>0</v>
      </c>
      <c r="AX56" s="98">
        <f>'004 - SO 316 Hydrantová s...'!J34</f>
        <v>0</v>
      </c>
      <c r="AY56" s="98">
        <f>'004 - SO 316 Hydrantová s...'!J35</f>
        <v>0</v>
      </c>
      <c r="AZ56" s="98">
        <f>'004 - SO 316 Hydrantová s...'!F32</f>
        <v>0</v>
      </c>
      <c r="BA56" s="98">
        <f>'004 - SO 316 Hydrantová s...'!F33</f>
        <v>0</v>
      </c>
      <c r="BB56" s="98">
        <f>'004 - SO 316 Hydrantová s...'!F34</f>
        <v>0</v>
      </c>
      <c r="BC56" s="98">
        <f>'004 - SO 316 Hydrantová s...'!F35</f>
        <v>0</v>
      </c>
      <c r="BD56" s="100">
        <f>'004 - SO 316 Hydrantová s...'!F36</f>
        <v>0</v>
      </c>
      <c r="BT56" s="101" t="s">
        <v>79</v>
      </c>
      <c r="BV56" s="101" t="s">
        <v>73</v>
      </c>
      <c r="BW56" s="101" t="s">
        <v>93</v>
      </c>
      <c r="BX56" s="101" t="s">
        <v>78</v>
      </c>
      <c r="CL56" s="101" t="s">
        <v>5</v>
      </c>
    </row>
    <row r="57" spans="1:91" s="6" customFormat="1" ht="16.5" customHeight="1" x14ac:dyDescent="0.3">
      <c r="A57" s="94" t="s">
        <v>80</v>
      </c>
      <c r="B57" s="95"/>
      <c r="C57" s="9"/>
      <c r="D57" s="9"/>
      <c r="E57" s="705" t="s">
        <v>94</v>
      </c>
      <c r="F57" s="705"/>
      <c r="G57" s="705"/>
      <c r="H57" s="705"/>
      <c r="I57" s="705"/>
      <c r="J57" s="9"/>
      <c r="K57" s="705" t="s">
        <v>95</v>
      </c>
      <c r="L57" s="705"/>
      <c r="M57" s="705"/>
      <c r="N57" s="705"/>
      <c r="O57" s="705"/>
      <c r="P57" s="705"/>
      <c r="Q57" s="705"/>
      <c r="R57" s="705"/>
      <c r="S57" s="705"/>
      <c r="T57" s="705"/>
      <c r="U57" s="705"/>
      <c r="V57" s="705"/>
      <c r="W57" s="705"/>
      <c r="X57" s="705"/>
      <c r="Y57" s="705"/>
      <c r="Z57" s="705"/>
      <c r="AA57" s="705"/>
      <c r="AB57" s="705"/>
      <c r="AC57" s="705"/>
      <c r="AD57" s="705"/>
      <c r="AE57" s="705"/>
      <c r="AF57" s="705"/>
      <c r="AG57" s="703">
        <f>'005 - PS 01 Strojně-techn...'!F165</f>
        <v>0</v>
      </c>
      <c r="AH57" s="704"/>
      <c r="AI57" s="704"/>
      <c r="AJ57" s="704"/>
      <c r="AK57" s="704"/>
      <c r="AL57" s="704"/>
      <c r="AM57" s="704"/>
      <c r="AN57" s="703">
        <f>AG57*1.21</f>
        <v>0</v>
      </c>
      <c r="AO57" s="704"/>
      <c r="AP57" s="704"/>
      <c r="AQ57" s="96" t="s">
        <v>83</v>
      </c>
      <c r="AR57" s="95"/>
      <c r="AS57" s="97">
        <v>0</v>
      </c>
      <c r="AT57" s="98" t="e">
        <f t="shared" si="0"/>
        <v>#REF!</v>
      </c>
      <c r="AU57" s="99" t="e">
        <f>#REF!</f>
        <v>#REF!</v>
      </c>
      <c r="AV57" s="98" t="e">
        <f>#REF!</f>
        <v>#REF!</v>
      </c>
      <c r="AW57" s="98" t="e">
        <f>#REF!</f>
        <v>#REF!</v>
      </c>
      <c r="AX57" s="98" t="e">
        <f>#REF!</f>
        <v>#REF!</v>
      </c>
      <c r="AY57" s="98" t="e">
        <f>#REF!</f>
        <v>#REF!</v>
      </c>
      <c r="AZ57" s="98" t="e">
        <f>#REF!</f>
        <v>#REF!</v>
      </c>
      <c r="BA57" s="98" t="e">
        <f>#REF!</f>
        <v>#REF!</v>
      </c>
      <c r="BB57" s="98" t="e">
        <f>#REF!</f>
        <v>#REF!</v>
      </c>
      <c r="BC57" s="98" t="e">
        <f>#REF!</f>
        <v>#REF!</v>
      </c>
      <c r="BD57" s="100" t="e">
        <f>#REF!</f>
        <v>#REF!</v>
      </c>
      <c r="BT57" s="101" t="s">
        <v>79</v>
      </c>
      <c r="BV57" s="101" t="s">
        <v>73</v>
      </c>
      <c r="BW57" s="101" t="s">
        <v>96</v>
      </c>
      <c r="BX57" s="101" t="s">
        <v>78</v>
      </c>
      <c r="CL57" s="101" t="s">
        <v>5</v>
      </c>
    </row>
    <row r="58" spans="1:91" s="6" customFormat="1" ht="28.5" customHeight="1" x14ac:dyDescent="0.3">
      <c r="A58" s="94" t="s">
        <v>80</v>
      </c>
      <c r="B58" s="95"/>
      <c r="C58" s="9"/>
      <c r="D58" s="9"/>
      <c r="E58" s="705" t="s">
        <v>97</v>
      </c>
      <c r="F58" s="705"/>
      <c r="G58" s="705"/>
      <c r="H58" s="705"/>
      <c r="I58" s="705"/>
      <c r="J58" s="9"/>
      <c r="K58" s="705" t="s">
        <v>98</v>
      </c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705"/>
      <c r="AB58" s="705"/>
      <c r="AC58" s="705"/>
      <c r="AD58" s="705"/>
      <c r="AE58" s="705"/>
      <c r="AF58" s="705"/>
      <c r="AG58" s="703">
        <f>'006 - PS 02 Provozní soub...'!J29</f>
        <v>0</v>
      </c>
      <c r="AH58" s="704"/>
      <c r="AI58" s="704"/>
      <c r="AJ58" s="704"/>
      <c r="AK58" s="704"/>
      <c r="AL58" s="704"/>
      <c r="AM58" s="704"/>
      <c r="AN58" s="703">
        <f t="shared" si="1"/>
        <v>0</v>
      </c>
      <c r="AO58" s="704"/>
      <c r="AP58" s="704"/>
      <c r="AQ58" s="96" t="s">
        <v>83</v>
      </c>
      <c r="AR58" s="95"/>
      <c r="AS58" s="97">
        <v>0</v>
      </c>
      <c r="AT58" s="98">
        <f t="shared" si="0"/>
        <v>0</v>
      </c>
      <c r="AU58" s="99">
        <f>'006 - PS 02 Provozní soub...'!P84</f>
        <v>0</v>
      </c>
      <c r="AV58" s="98">
        <f>'006 - PS 02 Provozní soub...'!J32</f>
        <v>0</v>
      </c>
      <c r="AW58" s="98">
        <f>'006 - PS 02 Provozní soub...'!J33</f>
        <v>0</v>
      </c>
      <c r="AX58" s="98">
        <f>'006 - PS 02 Provozní soub...'!J34</f>
        <v>0</v>
      </c>
      <c r="AY58" s="98">
        <f>'006 - PS 02 Provozní soub...'!J35</f>
        <v>0</v>
      </c>
      <c r="AZ58" s="98">
        <f>'006 - PS 02 Provozní soub...'!F32</f>
        <v>0</v>
      </c>
      <c r="BA58" s="98">
        <f>'006 - PS 02 Provozní soub...'!F33</f>
        <v>0</v>
      </c>
      <c r="BB58" s="98">
        <f>'006 - PS 02 Provozní soub...'!F34</f>
        <v>0</v>
      </c>
      <c r="BC58" s="98">
        <f>'006 - PS 02 Provozní soub...'!F35</f>
        <v>0</v>
      </c>
      <c r="BD58" s="100">
        <f>'006 - PS 02 Provozní soub...'!F36</f>
        <v>0</v>
      </c>
      <c r="BT58" s="101" t="s">
        <v>79</v>
      </c>
      <c r="BV58" s="101" t="s">
        <v>73</v>
      </c>
      <c r="BW58" s="101" t="s">
        <v>99</v>
      </c>
      <c r="BX58" s="101" t="s">
        <v>78</v>
      </c>
      <c r="CL58" s="101" t="s">
        <v>5</v>
      </c>
    </row>
    <row r="59" spans="1:91" s="6" customFormat="1" ht="16.5" customHeight="1" x14ac:dyDescent="0.3">
      <c r="A59" s="94" t="s">
        <v>80</v>
      </c>
      <c r="B59" s="95"/>
      <c r="C59" s="9"/>
      <c r="D59" s="9"/>
      <c r="E59" s="705" t="s">
        <v>100</v>
      </c>
      <c r="F59" s="705"/>
      <c r="G59" s="705"/>
      <c r="H59" s="705"/>
      <c r="I59" s="705"/>
      <c r="J59" s="9"/>
      <c r="K59" s="705" t="s">
        <v>101</v>
      </c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  <c r="AG59" s="703">
        <f>'007 - Ostatní a vedlejší ...'!J29</f>
        <v>0</v>
      </c>
      <c r="AH59" s="704"/>
      <c r="AI59" s="704"/>
      <c r="AJ59" s="704"/>
      <c r="AK59" s="704"/>
      <c r="AL59" s="704"/>
      <c r="AM59" s="704"/>
      <c r="AN59" s="703">
        <f t="shared" si="1"/>
        <v>0</v>
      </c>
      <c r="AO59" s="704"/>
      <c r="AP59" s="704"/>
      <c r="AQ59" s="96" t="s">
        <v>83</v>
      </c>
      <c r="AR59" s="95"/>
      <c r="AS59" s="102">
        <v>0</v>
      </c>
      <c r="AT59" s="103">
        <f t="shared" si="0"/>
        <v>0</v>
      </c>
      <c r="AU59" s="104">
        <f>'007 - Ostatní a vedlejší ...'!P92</f>
        <v>0</v>
      </c>
      <c r="AV59" s="103">
        <f>'007 - Ostatní a vedlejší ...'!J32</f>
        <v>0</v>
      </c>
      <c r="AW59" s="103">
        <f>'007 - Ostatní a vedlejší ...'!J33</f>
        <v>0</v>
      </c>
      <c r="AX59" s="103">
        <f>'007 - Ostatní a vedlejší ...'!J34</f>
        <v>0</v>
      </c>
      <c r="AY59" s="103">
        <f>'007 - Ostatní a vedlejší ...'!J35</f>
        <v>0</v>
      </c>
      <c r="AZ59" s="103">
        <f>'007 - Ostatní a vedlejší ...'!F32</f>
        <v>0</v>
      </c>
      <c r="BA59" s="103">
        <f>'007 - Ostatní a vedlejší ...'!F33</f>
        <v>0</v>
      </c>
      <c r="BB59" s="103">
        <f>'007 - Ostatní a vedlejší ...'!F34</f>
        <v>0</v>
      </c>
      <c r="BC59" s="103">
        <f>'007 - Ostatní a vedlejší ...'!F35</f>
        <v>0</v>
      </c>
      <c r="BD59" s="105">
        <f>'007 - Ostatní a vedlejší ...'!F36</f>
        <v>0</v>
      </c>
      <c r="BT59" s="101" t="s">
        <v>79</v>
      </c>
      <c r="BV59" s="101" t="s">
        <v>73</v>
      </c>
      <c r="BW59" s="101" t="s">
        <v>102</v>
      </c>
      <c r="BX59" s="101" t="s">
        <v>78</v>
      </c>
      <c r="CL59" s="101" t="s">
        <v>5</v>
      </c>
    </row>
    <row r="60" spans="1:91" s="1" customFormat="1" ht="30" customHeight="1" x14ac:dyDescent="0.3">
      <c r="B60" s="41"/>
      <c r="AR60" s="41"/>
    </row>
    <row r="61" spans="1:91" s="1" customFormat="1" ht="6.95" customHeight="1" x14ac:dyDescent="0.3"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41"/>
    </row>
  </sheetData>
  <mergeCells count="69">
    <mergeCell ref="AG51:AM51"/>
    <mergeCell ref="AN51:AP51"/>
    <mergeCell ref="AR2:BE2"/>
    <mergeCell ref="AN58:AP58"/>
    <mergeCell ref="AG58:AM58"/>
    <mergeCell ref="AN56:AP56"/>
    <mergeCell ref="AG56:AM56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W28:AE28"/>
    <mergeCell ref="E58:I58"/>
    <mergeCell ref="K58:AF58"/>
    <mergeCell ref="AN59:AP59"/>
    <mergeCell ref="AG59:AM59"/>
    <mergeCell ref="E59:I59"/>
    <mergeCell ref="K59:AF59"/>
    <mergeCell ref="E56:I56"/>
    <mergeCell ref="K56:AF56"/>
    <mergeCell ref="AN57:AP57"/>
    <mergeCell ref="AG57:AM57"/>
    <mergeCell ref="E57:I57"/>
    <mergeCell ref="K57:AF57"/>
    <mergeCell ref="E54:I54"/>
    <mergeCell ref="K54:AF54"/>
    <mergeCell ref="AN55:AP55"/>
    <mergeCell ref="AG55:AM55"/>
    <mergeCell ref="E55:I55"/>
    <mergeCell ref="K55:AF55"/>
    <mergeCell ref="D52:H52"/>
    <mergeCell ref="J52:AF52"/>
    <mergeCell ref="AN53:AP53"/>
    <mergeCell ref="AG53:AM53"/>
    <mergeCell ref="E53:I53"/>
    <mergeCell ref="K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AK28:AO28"/>
  </mergeCells>
  <hyperlinks>
    <hyperlink ref="K1:S1" location="C2" display="1) Rekapitulace stavby"/>
    <hyperlink ref="W1:AI1" location="C51" display="2) Rekapitulace objektů stavby a soupisů prací"/>
    <hyperlink ref="A53" location="'001 - SO 315-1 Čerpací st...'!C2" display="/"/>
    <hyperlink ref="A54" location="'002 - SO 315-2 Čerpací st...'!C2" display="/"/>
    <hyperlink ref="A55" location="'003 - SO 315-3 Čerpací st...'!C2" display="/"/>
    <hyperlink ref="A56" location="'004 - SO 316 Hydrantová s...'!C2" display="/"/>
    <hyperlink ref="A57" location="'005 - PS 01 Strojně-techn...'!C2" display="/"/>
    <hyperlink ref="A58" location="'006 - PS 02 Provozní soub...'!C2" display="/"/>
    <hyperlink ref="A59" location="'007 - Ostatní a vedlejší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0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07"/>
      <c r="C1" s="107"/>
      <c r="D1" s="108" t="s">
        <v>1</v>
      </c>
      <c r="E1" s="107"/>
      <c r="F1" s="109" t="s">
        <v>103</v>
      </c>
      <c r="G1" s="722" t="s">
        <v>104</v>
      </c>
      <c r="H1" s="722"/>
      <c r="I1" s="110"/>
      <c r="J1" s="109" t="s">
        <v>105</v>
      </c>
      <c r="K1" s="108" t="s">
        <v>106</v>
      </c>
      <c r="L1" s="109" t="s">
        <v>107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708" t="s">
        <v>8</v>
      </c>
      <c r="M2" s="709"/>
      <c r="N2" s="709"/>
      <c r="O2" s="709"/>
      <c r="P2" s="709"/>
      <c r="Q2" s="709"/>
      <c r="R2" s="709"/>
      <c r="S2" s="709"/>
      <c r="T2" s="709"/>
      <c r="U2" s="709"/>
      <c r="V2" s="709"/>
      <c r="AT2" s="24" t="s">
        <v>84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79</v>
      </c>
    </row>
    <row r="4" spans="1:70" ht="36.950000000000003" customHeight="1" x14ac:dyDescent="0.3">
      <c r="B4" s="28"/>
      <c r="C4" s="29"/>
      <c r="D4" s="30" t="s">
        <v>108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 ht="15" x14ac:dyDescent="0.3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16.5" customHeight="1" x14ac:dyDescent="0.3">
      <c r="B7" s="28"/>
      <c r="C7" s="29"/>
      <c r="D7" s="29"/>
      <c r="E7" s="723" t="str">
        <f>'Rekapitulace stavby'!K6</f>
        <v>Rekonstrukce hydrantové sítě v areálu ČEPRO Loukov</v>
      </c>
      <c r="F7" s="729"/>
      <c r="G7" s="729"/>
      <c r="H7" s="729"/>
      <c r="I7" s="112"/>
      <c r="J7" s="29"/>
      <c r="K7" s="31"/>
    </row>
    <row r="8" spans="1:70" ht="15" x14ac:dyDescent="0.3">
      <c r="B8" s="28"/>
      <c r="C8" s="29"/>
      <c r="D8" s="37" t="s">
        <v>109</v>
      </c>
      <c r="E8" s="29"/>
      <c r="F8" s="29"/>
      <c r="G8" s="29"/>
      <c r="H8" s="29"/>
      <c r="I8" s="112"/>
      <c r="J8" s="29"/>
      <c r="K8" s="31"/>
    </row>
    <row r="9" spans="1:70" s="1" customFormat="1" ht="16.5" customHeight="1" x14ac:dyDescent="0.3">
      <c r="B9" s="41"/>
      <c r="C9" s="42"/>
      <c r="D9" s="42"/>
      <c r="E9" s="723" t="s">
        <v>110</v>
      </c>
      <c r="F9" s="724"/>
      <c r="G9" s="724"/>
      <c r="H9" s="724"/>
      <c r="I9" s="113"/>
      <c r="J9" s="42"/>
      <c r="K9" s="45"/>
    </row>
    <row r="10" spans="1:70" s="1" customFormat="1" ht="15" x14ac:dyDescent="0.3">
      <c r="B10" s="41"/>
      <c r="C10" s="42"/>
      <c r="D10" s="37" t="s">
        <v>111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 x14ac:dyDescent="0.3">
      <c r="B11" s="41"/>
      <c r="C11" s="42"/>
      <c r="D11" s="42"/>
      <c r="E11" s="725" t="s">
        <v>112</v>
      </c>
      <c r="F11" s="724"/>
      <c r="G11" s="724"/>
      <c r="H11" s="724"/>
      <c r="I11" s="113"/>
      <c r="J11" s="42"/>
      <c r="K11" s="45"/>
    </row>
    <row r="12" spans="1:70" s="1" customFormat="1" x14ac:dyDescent="0.3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 x14ac:dyDescent="0.3">
      <c r="B13" s="41"/>
      <c r="C13" s="42"/>
      <c r="D13" s="37" t="s">
        <v>21</v>
      </c>
      <c r="E13" s="42"/>
      <c r="F13" s="35" t="s">
        <v>5</v>
      </c>
      <c r="G13" s="42"/>
      <c r="H13" s="42"/>
      <c r="I13" s="114" t="s">
        <v>22</v>
      </c>
      <c r="J13" s="35" t="s">
        <v>5</v>
      </c>
      <c r="K13" s="45"/>
    </row>
    <row r="14" spans="1:70" s="1" customFormat="1" ht="14.45" customHeight="1" x14ac:dyDescent="0.3">
      <c r="B14" s="41"/>
      <c r="C14" s="42"/>
      <c r="D14" s="37" t="s">
        <v>23</v>
      </c>
      <c r="E14" s="42"/>
      <c r="F14" s="35" t="s">
        <v>24</v>
      </c>
      <c r="G14" s="42"/>
      <c r="H14" s="42"/>
      <c r="I14" s="114" t="s">
        <v>25</v>
      </c>
      <c r="J14" s="115" t="str">
        <f>'Rekapitulace stavby'!AN8</f>
        <v>29. 1. 2018</v>
      </c>
      <c r="K14" s="45"/>
    </row>
    <row r="15" spans="1:70" s="1" customFormat="1" ht="10.9" customHeight="1" x14ac:dyDescent="0.3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 x14ac:dyDescent="0.3">
      <c r="B16" s="41"/>
      <c r="C16" s="42"/>
      <c r="D16" s="37" t="s">
        <v>27</v>
      </c>
      <c r="E16" s="42"/>
      <c r="F16" s="42"/>
      <c r="G16" s="42"/>
      <c r="H16" s="42"/>
      <c r="I16" s="114" t="s">
        <v>28</v>
      </c>
      <c r="J16" s="35" t="s">
        <v>5</v>
      </c>
      <c r="K16" s="45"/>
    </row>
    <row r="17" spans="2:11" s="1" customFormat="1" ht="18" customHeight="1" x14ac:dyDescent="0.3">
      <c r="B17" s="41"/>
      <c r="C17" s="42"/>
      <c r="D17" s="42"/>
      <c r="E17" s="35" t="s">
        <v>29</v>
      </c>
      <c r="F17" s="42"/>
      <c r="G17" s="42"/>
      <c r="H17" s="42"/>
      <c r="I17" s="114" t="s">
        <v>30</v>
      </c>
      <c r="J17" s="35" t="s">
        <v>5</v>
      </c>
      <c r="K17" s="45"/>
    </row>
    <row r="18" spans="2:11" s="1" customFormat="1" ht="6.95" customHeight="1" x14ac:dyDescent="0.3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 x14ac:dyDescent="0.3">
      <c r="B19" s="41"/>
      <c r="C19" s="42"/>
      <c r="D19" s="37" t="s">
        <v>31</v>
      </c>
      <c r="E19" s="42"/>
      <c r="F19" s="42"/>
      <c r="G19" s="42"/>
      <c r="H19" s="42"/>
      <c r="I19" s="114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 x14ac:dyDescent="0.3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 x14ac:dyDescent="0.3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 x14ac:dyDescent="0.3">
      <c r="B22" s="41"/>
      <c r="C22" s="42"/>
      <c r="D22" s="37" t="s">
        <v>33</v>
      </c>
      <c r="E22" s="42"/>
      <c r="F22" s="42"/>
      <c r="G22" s="42"/>
      <c r="H22" s="42"/>
      <c r="I22" s="114" t="s">
        <v>28</v>
      </c>
      <c r="J22" s="35" t="s">
        <v>5</v>
      </c>
      <c r="K22" s="45"/>
    </row>
    <row r="23" spans="2:11" s="1" customFormat="1" ht="18" customHeight="1" x14ac:dyDescent="0.3">
      <c r="B23" s="41"/>
      <c r="C23" s="42"/>
      <c r="D23" s="42"/>
      <c r="E23" s="35" t="s">
        <v>34</v>
      </c>
      <c r="F23" s="42"/>
      <c r="G23" s="42"/>
      <c r="H23" s="42"/>
      <c r="I23" s="114" t="s">
        <v>30</v>
      </c>
      <c r="J23" s="35" t="s">
        <v>5</v>
      </c>
      <c r="K23" s="45"/>
    </row>
    <row r="24" spans="2:11" s="1" customFormat="1" ht="6.95" customHeight="1" x14ac:dyDescent="0.3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 x14ac:dyDescent="0.3">
      <c r="B25" s="41"/>
      <c r="C25" s="42"/>
      <c r="D25" s="37" t="s">
        <v>36</v>
      </c>
      <c r="E25" s="42"/>
      <c r="F25" s="42"/>
      <c r="G25" s="42"/>
      <c r="H25" s="42"/>
      <c r="I25" s="113"/>
      <c r="J25" s="42"/>
      <c r="K25" s="45"/>
    </row>
    <row r="26" spans="2:11" s="7" customFormat="1" ht="16.5" customHeight="1" x14ac:dyDescent="0.3">
      <c r="B26" s="116"/>
      <c r="C26" s="117"/>
      <c r="D26" s="117"/>
      <c r="E26" s="690" t="s">
        <v>5</v>
      </c>
      <c r="F26" s="690"/>
      <c r="G26" s="690"/>
      <c r="H26" s="690"/>
      <c r="I26" s="118"/>
      <c r="J26" s="117"/>
      <c r="K26" s="119"/>
    </row>
    <row r="27" spans="2:11" s="1" customFormat="1" ht="6.95" customHeight="1" x14ac:dyDescent="0.3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 x14ac:dyDescent="0.3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 x14ac:dyDescent="0.3">
      <c r="B29" s="41"/>
      <c r="C29" s="42"/>
      <c r="D29" s="122" t="s">
        <v>37</v>
      </c>
      <c r="E29" s="42"/>
      <c r="F29" s="42"/>
      <c r="G29" s="42"/>
      <c r="H29" s="42"/>
      <c r="I29" s="113"/>
      <c r="J29" s="123">
        <f>ROUND(J84,2)</f>
        <v>0</v>
      </c>
      <c r="K29" s="45"/>
    </row>
    <row r="30" spans="2:11" s="1" customFormat="1" ht="6.95" customHeight="1" x14ac:dyDescent="0.3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 x14ac:dyDescent="0.3">
      <c r="B31" s="41"/>
      <c r="C31" s="42"/>
      <c r="D31" s="42"/>
      <c r="E31" s="42"/>
      <c r="F31" s="46" t="s">
        <v>39</v>
      </c>
      <c r="G31" s="42"/>
      <c r="H31" s="42"/>
      <c r="I31" s="124" t="s">
        <v>38</v>
      </c>
      <c r="J31" s="46" t="s">
        <v>40</v>
      </c>
      <c r="K31" s="45"/>
    </row>
    <row r="32" spans="2:11" s="1" customFormat="1" ht="14.45" customHeight="1" x14ac:dyDescent="0.3">
      <c r="B32" s="41"/>
      <c r="C32" s="42"/>
      <c r="D32" s="49" t="s">
        <v>41</v>
      </c>
      <c r="E32" s="49" t="s">
        <v>42</v>
      </c>
      <c r="F32" s="125">
        <f>ROUND(SUM(BE84:BE89), 2)</f>
        <v>0</v>
      </c>
      <c r="G32" s="42"/>
      <c r="H32" s="42"/>
      <c r="I32" s="126">
        <v>0.21</v>
      </c>
      <c r="J32" s="125">
        <f>ROUND(ROUND((SUM(BE84:BE89)), 2)*I32, 2)</f>
        <v>0</v>
      </c>
      <c r="K32" s="45"/>
    </row>
    <row r="33" spans="2:11" s="1" customFormat="1" ht="14.45" customHeight="1" x14ac:dyDescent="0.3">
      <c r="B33" s="41"/>
      <c r="C33" s="42"/>
      <c r="D33" s="42"/>
      <c r="E33" s="49" t="s">
        <v>43</v>
      </c>
      <c r="F33" s="125">
        <f>ROUND(SUM(BF84:BF89), 2)</f>
        <v>0</v>
      </c>
      <c r="G33" s="42"/>
      <c r="H33" s="42"/>
      <c r="I33" s="126">
        <v>0.15</v>
      </c>
      <c r="J33" s="125">
        <f>ROUND(ROUND((SUM(BF84:BF89)), 2)*I33, 2)</f>
        <v>0</v>
      </c>
      <c r="K33" s="45"/>
    </row>
    <row r="34" spans="2:11" s="1" customFormat="1" ht="14.45" hidden="1" customHeight="1" x14ac:dyDescent="0.3">
      <c r="B34" s="41"/>
      <c r="C34" s="42"/>
      <c r="D34" s="42"/>
      <c r="E34" s="49" t="s">
        <v>44</v>
      </c>
      <c r="F34" s="125">
        <f>ROUND(SUM(BG84:BG89),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 x14ac:dyDescent="0.3">
      <c r="B35" s="41"/>
      <c r="C35" s="42"/>
      <c r="D35" s="42"/>
      <c r="E35" s="49" t="s">
        <v>45</v>
      </c>
      <c r="F35" s="125">
        <f>ROUND(SUM(BH84:BH89),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 x14ac:dyDescent="0.3">
      <c r="B36" s="41"/>
      <c r="C36" s="42"/>
      <c r="D36" s="42"/>
      <c r="E36" s="49" t="s">
        <v>46</v>
      </c>
      <c r="F36" s="125">
        <f>ROUND(SUM(BI84:BI89),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 x14ac:dyDescent="0.3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 x14ac:dyDescent="0.3">
      <c r="B38" s="41"/>
      <c r="C38" s="127"/>
      <c r="D38" s="128" t="s">
        <v>47</v>
      </c>
      <c r="E38" s="71"/>
      <c r="F38" s="71"/>
      <c r="G38" s="129" t="s">
        <v>48</v>
      </c>
      <c r="H38" s="130" t="s">
        <v>49</v>
      </c>
      <c r="I38" s="131"/>
      <c r="J38" s="132">
        <f>SUM(J29:J36)</f>
        <v>0</v>
      </c>
      <c r="K38" s="133"/>
    </row>
    <row r="39" spans="2:11" s="1" customFormat="1" ht="14.45" customHeight="1" x14ac:dyDescent="0.3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 x14ac:dyDescent="0.3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 x14ac:dyDescent="0.3">
      <c r="B44" s="41"/>
      <c r="C44" s="30" t="s">
        <v>113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 x14ac:dyDescent="0.3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 x14ac:dyDescent="0.3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16.5" customHeight="1" x14ac:dyDescent="0.3">
      <c r="B47" s="41"/>
      <c r="C47" s="42"/>
      <c r="D47" s="42"/>
      <c r="E47" s="723" t="str">
        <f>E7</f>
        <v>Rekonstrukce hydrantové sítě v areálu ČEPRO Loukov</v>
      </c>
      <c r="F47" s="729"/>
      <c r="G47" s="729"/>
      <c r="H47" s="729"/>
      <c r="I47" s="113"/>
      <c r="J47" s="42"/>
      <c r="K47" s="45"/>
    </row>
    <row r="48" spans="2:11" ht="15" x14ac:dyDescent="0.3">
      <c r="B48" s="28"/>
      <c r="C48" s="37" t="s">
        <v>109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16.5" customHeight="1" x14ac:dyDescent="0.3">
      <c r="B49" s="41"/>
      <c r="C49" s="42"/>
      <c r="D49" s="42"/>
      <c r="E49" s="723" t="s">
        <v>110</v>
      </c>
      <c r="F49" s="724"/>
      <c r="G49" s="724"/>
      <c r="H49" s="724"/>
      <c r="I49" s="113"/>
      <c r="J49" s="42"/>
      <c r="K49" s="45"/>
    </row>
    <row r="50" spans="2:47" s="1" customFormat="1" ht="14.45" customHeight="1" x14ac:dyDescent="0.3">
      <c r="B50" s="41"/>
      <c r="C50" s="37" t="s">
        <v>111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17.25" customHeight="1" x14ac:dyDescent="0.3">
      <c r="B51" s="41"/>
      <c r="C51" s="42"/>
      <c r="D51" s="42"/>
      <c r="E51" s="725" t="str">
        <f>E11</f>
        <v>001 - SO 315/1 Čerpací stanice ČS1 - stavební úpravy</v>
      </c>
      <c r="F51" s="724"/>
      <c r="G51" s="724"/>
      <c r="H51" s="724"/>
      <c r="I51" s="113"/>
      <c r="J51" s="42"/>
      <c r="K51" s="45"/>
    </row>
    <row r="52" spans="2:47" s="1" customFormat="1" ht="6.95" customHeight="1" x14ac:dyDescent="0.3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 x14ac:dyDescent="0.3">
      <c r="B53" s="41"/>
      <c r="C53" s="37" t="s">
        <v>23</v>
      </c>
      <c r="D53" s="42"/>
      <c r="E53" s="42"/>
      <c r="F53" s="35" t="str">
        <f>F14</f>
        <v xml:space="preserve"> </v>
      </c>
      <c r="G53" s="42"/>
      <c r="H53" s="42"/>
      <c r="I53" s="114" t="s">
        <v>25</v>
      </c>
      <c r="J53" s="115" t="str">
        <f>IF(J14="","",J14)</f>
        <v>29. 1. 2018</v>
      </c>
      <c r="K53" s="45"/>
    </row>
    <row r="54" spans="2:47" s="1" customFormat="1" ht="6.95" customHeight="1" x14ac:dyDescent="0.3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 ht="15" x14ac:dyDescent="0.3">
      <c r="B55" s="41"/>
      <c r="C55" s="37" t="s">
        <v>27</v>
      </c>
      <c r="D55" s="42"/>
      <c r="E55" s="42"/>
      <c r="F55" s="35" t="str">
        <f>E17</f>
        <v>ČEPRO, a.s.</v>
      </c>
      <c r="G55" s="42"/>
      <c r="H55" s="42"/>
      <c r="I55" s="114" t="s">
        <v>33</v>
      </c>
      <c r="J55" s="690" t="str">
        <f>E23</f>
        <v>Sweco Hydroprojekt a.s., divize Morava</v>
      </c>
      <c r="K55" s="45"/>
    </row>
    <row r="56" spans="2:47" s="1" customFormat="1" ht="14.45" customHeight="1" x14ac:dyDescent="0.3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13"/>
      <c r="J56" s="726"/>
      <c r="K56" s="45"/>
    </row>
    <row r="57" spans="2:47" s="1" customFormat="1" ht="10.35" customHeight="1" x14ac:dyDescent="0.3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 x14ac:dyDescent="0.3">
      <c r="B58" s="41"/>
      <c r="C58" s="137" t="s">
        <v>114</v>
      </c>
      <c r="D58" s="127"/>
      <c r="E58" s="127"/>
      <c r="F58" s="127"/>
      <c r="G58" s="127"/>
      <c r="H58" s="127"/>
      <c r="I58" s="138"/>
      <c r="J58" s="139" t="s">
        <v>115</v>
      </c>
      <c r="K58" s="140"/>
    </row>
    <row r="59" spans="2:47" s="1" customFormat="1" ht="10.35" customHeight="1" x14ac:dyDescent="0.3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 x14ac:dyDescent="0.3">
      <c r="B60" s="41"/>
      <c r="C60" s="141" t="s">
        <v>116</v>
      </c>
      <c r="D60" s="42"/>
      <c r="E60" s="42"/>
      <c r="F60" s="42"/>
      <c r="G60" s="42"/>
      <c r="H60" s="42"/>
      <c r="I60" s="113"/>
      <c r="J60" s="123">
        <f>J84</f>
        <v>0</v>
      </c>
      <c r="K60" s="45"/>
      <c r="AU60" s="24" t="s">
        <v>117</v>
      </c>
    </row>
    <row r="61" spans="2:47" s="8" customFormat="1" ht="24.95" customHeight="1" x14ac:dyDescent="0.3">
      <c r="B61" s="142"/>
      <c r="C61" s="143"/>
      <c r="D61" s="144" t="s">
        <v>118</v>
      </c>
      <c r="E61" s="145"/>
      <c r="F61" s="145"/>
      <c r="G61" s="145"/>
      <c r="H61" s="145"/>
      <c r="I61" s="146"/>
      <c r="J61" s="147">
        <f>J85</f>
        <v>0</v>
      </c>
      <c r="K61" s="148"/>
    </row>
    <row r="62" spans="2:47" s="9" customFormat="1" ht="19.899999999999999" customHeight="1" x14ac:dyDescent="0.3">
      <c r="B62" s="149"/>
      <c r="C62" s="150"/>
      <c r="D62" s="151" t="s">
        <v>119</v>
      </c>
      <c r="E62" s="152"/>
      <c r="F62" s="152"/>
      <c r="G62" s="152"/>
      <c r="H62" s="152"/>
      <c r="I62" s="153"/>
      <c r="J62" s="154">
        <f>J86</f>
        <v>0</v>
      </c>
      <c r="K62" s="155"/>
    </row>
    <row r="63" spans="2:47" s="1" customFormat="1" ht="21.75" customHeight="1" x14ac:dyDescent="0.3">
      <c r="B63" s="41"/>
      <c r="C63" s="42"/>
      <c r="D63" s="42"/>
      <c r="E63" s="42"/>
      <c r="F63" s="42"/>
      <c r="G63" s="42"/>
      <c r="H63" s="42"/>
      <c r="I63" s="113"/>
      <c r="J63" s="42"/>
      <c r="K63" s="45"/>
    </row>
    <row r="64" spans="2:47" s="1" customFormat="1" ht="6.95" customHeight="1" x14ac:dyDescent="0.3">
      <c r="B64" s="56"/>
      <c r="C64" s="57"/>
      <c r="D64" s="57"/>
      <c r="E64" s="57"/>
      <c r="F64" s="57"/>
      <c r="G64" s="57"/>
      <c r="H64" s="57"/>
      <c r="I64" s="134"/>
      <c r="J64" s="57"/>
      <c r="K64" s="58"/>
    </row>
    <row r="68" spans="2:12" s="1" customFormat="1" ht="6.95" customHeight="1" x14ac:dyDescent="0.3">
      <c r="B68" s="59"/>
      <c r="C68" s="60"/>
      <c r="D68" s="60"/>
      <c r="E68" s="60"/>
      <c r="F68" s="60"/>
      <c r="G68" s="60"/>
      <c r="H68" s="60"/>
      <c r="I68" s="135"/>
      <c r="J68" s="60"/>
      <c r="K68" s="60"/>
      <c r="L68" s="41"/>
    </row>
    <row r="69" spans="2:12" s="1" customFormat="1" ht="36.950000000000003" customHeight="1" x14ac:dyDescent="0.3">
      <c r="B69" s="41"/>
      <c r="C69" s="61" t="s">
        <v>120</v>
      </c>
      <c r="L69" s="41"/>
    </row>
    <row r="70" spans="2:12" s="1" customFormat="1" ht="6.95" customHeight="1" x14ac:dyDescent="0.3">
      <c r="B70" s="41"/>
      <c r="L70" s="41"/>
    </row>
    <row r="71" spans="2:12" s="1" customFormat="1" ht="14.45" customHeight="1" x14ac:dyDescent="0.3">
      <c r="B71" s="41"/>
      <c r="C71" s="63" t="s">
        <v>19</v>
      </c>
      <c r="L71" s="41"/>
    </row>
    <row r="72" spans="2:12" s="1" customFormat="1" ht="16.5" customHeight="1" x14ac:dyDescent="0.3">
      <c r="B72" s="41"/>
      <c r="E72" s="727" t="str">
        <f>E7</f>
        <v>Rekonstrukce hydrantové sítě v areálu ČEPRO Loukov</v>
      </c>
      <c r="F72" s="728"/>
      <c r="G72" s="728"/>
      <c r="H72" s="728"/>
      <c r="L72" s="41"/>
    </row>
    <row r="73" spans="2:12" ht="15" x14ac:dyDescent="0.3">
      <c r="B73" s="28"/>
      <c r="C73" s="63" t="s">
        <v>109</v>
      </c>
      <c r="L73" s="28"/>
    </row>
    <row r="74" spans="2:12" s="1" customFormat="1" ht="16.5" customHeight="1" x14ac:dyDescent="0.3">
      <c r="B74" s="41"/>
      <c r="E74" s="727" t="s">
        <v>110</v>
      </c>
      <c r="F74" s="721"/>
      <c r="G74" s="721"/>
      <c r="H74" s="721"/>
      <c r="L74" s="41"/>
    </row>
    <row r="75" spans="2:12" s="1" customFormat="1" ht="14.45" customHeight="1" x14ac:dyDescent="0.3">
      <c r="B75" s="41"/>
      <c r="C75" s="63" t="s">
        <v>111</v>
      </c>
      <c r="L75" s="41"/>
    </row>
    <row r="76" spans="2:12" s="1" customFormat="1" ht="17.25" customHeight="1" x14ac:dyDescent="0.3">
      <c r="B76" s="41"/>
      <c r="E76" s="713" t="str">
        <f>E11</f>
        <v>001 - SO 315/1 Čerpací stanice ČS1 - stavební úpravy</v>
      </c>
      <c r="F76" s="721"/>
      <c r="G76" s="721"/>
      <c r="H76" s="721"/>
      <c r="L76" s="41"/>
    </row>
    <row r="77" spans="2:12" s="1" customFormat="1" ht="6.95" customHeight="1" x14ac:dyDescent="0.3">
      <c r="B77" s="41"/>
      <c r="L77" s="41"/>
    </row>
    <row r="78" spans="2:12" s="1" customFormat="1" ht="18" customHeight="1" x14ac:dyDescent="0.3">
      <c r="B78" s="41"/>
      <c r="C78" s="63" t="s">
        <v>23</v>
      </c>
      <c r="F78" s="156" t="str">
        <f>F14</f>
        <v xml:space="preserve"> </v>
      </c>
      <c r="I78" s="157" t="s">
        <v>25</v>
      </c>
      <c r="J78" s="67" t="str">
        <f>IF(J14="","",J14)</f>
        <v>29. 1. 2018</v>
      </c>
      <c r="L78" s="41"/>
    </row>
    <row r="79" spans="2:12" s="1" customFormat="1" ht="6.95" customHeight="1" x14ac:dyDescent="0.3">
      <c r="B79" s="41"/>
      <c r="L79" s="41"/>
    </row>
    <row r="80" spans="2:12" s="1" customFormat="1" ht="15" x14ac:dyDescent="0.3">
      <c r="B80" s="41"/>
      <c r="C80" s="63" t="s">
        <v>27</v>
      </c>
      <c r="F80" s="156" t="str">
        <f>E17</f>
        <v>ČEPRO, a.s.</v>
      </c>
      <c r="I80" s="157" t="s">
        <v>33</v>
      </c>
      <c r="J80" s="156" t="str">
        <f>E23</f>
        <v>Sweco Hydroprojekt a.s., divize Morava</v>
      </c>
      <c r="L80" s="41"/>
    </row>
    <row r="81" spans="2:65" s="1" customFormat="1" ht="14.45" customHeight="1" x14ac:dyDescent="0.3">
      <c r="B81" s="41"/>
      <c r="C81" s="63" t="s">
        <v>31</v>
      </c>
      <c r="F81" s="156" t="str">
        <f>IF(E20="","",E20)</f>
        <v/>
      </c>
      <c r="L81" s="41"/>
    </row>
    <row r="82" spans="2:65" s="1" customFormat="1" ht="10.35" customHeight="1" x14ac:dyDescent="0.3">
      <c r="B82" s="41"/>
      <c r="L82" s="41"/>
    </row>
    <row r="83" spans="2:65" s="10" customFormat="1" ht="29.25" customHeight="1" x14ac:dyDescent="0.3">
      <c r="B83" s="158"/>
      <c r="C83" s="159" t="s">
        <v>121</v>
      </c>
      <c r="D83" s="160" t="s">
        <v>56</v>
      </c>
      <c r="E83" s="160" t="s">
        <v>52</v>
      </c>
      <c r="F83" s="160" t="s">
        <v>122</v>
      </c>
      <c r="G83" s="160" t="s">
        <v>123</v>
      </c>
      <c r="H83" s="160" t="s">
        <v>124</v>
      </c>
      <c r="I83" s="161" t="s">
        <v>125</v>
      </c>
      <c r="J83" s="160" t="s">
        <v>115</v>
      </c>
      <c r="K83" s="162" t="s">
        <v>126</v>
      </c>
      <c r="L83" s="158"/>
      <c r="M83" s="73" t="s">
        <v>127</v>
      </c>
      <c r="N83" s="74" t="s">
        <v>41</v>
      </c>
      <c r="O83" s="74" t="s">
        <v>128</v>
      </c>
      <c r="P83" s="74" t="s">
        <v>129</v>
      </c>
      <c r="Q83" s="74" t="s">
        <v>130</v>
      </c>
      <c r="R83" s="74" t="s">
        <v>131</v>
      </c>
      <c r="S83" s="74" t="s">
        <v>132</v>
      </c>
      <c r="T83" s="75" t="s">
        <v>133</v>
      </c>
    </row>
    <row r="84" spans="2:65" s="1" customFormat="1" ht="29.25" customHeight="1" x14ac:dyDescent="0.35">
      <c r="B84" s="41"/>
      <c r="C84" s="77" t="s">
        <v>116</v>
      </c>
      <c r="J84" s="163">
        <f>BK84</f>
        <v>0</v>
      </c>
      <c r="L84" s="41"/>
      <c r="M84" s="76"/>
      <c r="N84" s="68"/>
      <c r="O84" s="68"/>
      <c r="P84" s="164">
        <f>P85</f>
        <v>0</v>
      </c>
      <c r="Q84" s="68"/>
      <c r="R84" s="164">
        <f>R85</f>
        <v>0</v>
      </c>
      <c r="S84" s="68"/>
      <c r="T84" s="165">
        <f>T85</f>
        <v>0</v>
      </c>
      <c r="AT84" s="24" t="s">
        <v>70</v>
      </c>
      <c r="AU84" s="24" t="s">
        <v>117</v>
      </c>
      <c r="BK84" s="166">
        <f>BK85</f>
        <v>0</v>
      </c>
    </row>
    <row r="85" spans="2:65" s="11" customFormat="1" ht="37.35" customHeight="1" x14ac:dyDescent="0.35">
      <c r="B85" s="167"/>
      <c r="D85" s="168" t="s">
        <v>70</v>
      </c>
      <c r="E85" s="169" t="s">
        <v>134</v>
      </c>
      <c r="F85" s="169" t="s">
        <v>135</v>
      </c>
      <c r="I85" s="170"/>
      <c r="J85" s="171">
        <f>BK85</f>
        <v>0</v>
      </c>
      <c r="L85" s="167"/>
      <c r="M85" s="172"/>
      <c r="N85" s="173"/>
      <c r="O85" s="173"/>
      <c r="P85" s="174">
        <f>P86</f>
        <v>0</v>
      </c>
      <c r="Q85" s="173"/>
      <c r="R85" s="174">
        <f>R86</f>
        <v>0</v>
      </c>
      <c r="S85" s="173"/>
      <c r="T85" s="175">
        <f>T86</f>
        <v>0</v>
      </c>
      <c r="AR85" s="168" t="s">
        <v>77</v>
      </c>
      <c r="AT85" s="176" t="s">
        <v>70</v>
      </c>
      <c r="AU85" s="176" t="s">
        <v>71</v>
      </c>
      <c r="AY85" s="168" t="s">
        <v>136</v>
      </c>
      <c r="BK85" s="177">
        <f>BK86</f>
        <v>0</v>
      </c>
    </row>
    <row r="86" spans="2:65" s="11" customFormat="1" ht="19.899999999999999" customHeight="1" x14ac:dyDescent="0.3">
      <c r="B86" s="167"/>
      <c r="D86" s="168" t="s">
        <v>70</v>
      </c>
      <c r="E86" s="178" t="s">
        <v>137</v>
      </c>
      <c r="F86" s="178" t="s">
        <v>138</v>
      </c>
      <c r="I86" s="170"/>
      <c r="J86" s="179">
        <f>BK86</f>
        <v>0</v>
      </c>
      <c r="L86" s="167"/>
      <c r="M86" s="172"/>
      <c r="N86" s="173"/>
      <c r="O86" s="173"/>
      <c r="P86" s="174">
        <f>SUM(P87:P89)</f>
        <v>0</v>
      </c>
      <c r="Q86" s="173"/>
      <c r="R86" s="174">
        <f>SUM(R87:R89)</f>
        <v>0</v>
      </c>
      <c r="S86" s="173"/>
      <c r="T86" s="175">
        <f>SUM(T87:T89)</f>
        <v>0</v>
      </c>
      <c r="AR86" s="168" t="s">
        <v>77</v>
      </c>
      <c r="AT86" s="176" t="s">
        <v>70</v>
      </c>
      <c r="AU86" s="176" t="s">
        <v>77</v>
      </c>
      <c r="AY86" s="168" t="s">
        <v>136</v>
      </c>
      <c r="BK86" s="177">
        <f>SUM(BK87:BK89)</f>
        <v>0</v>
      </c>
    </row>
    <row r="87" spans="2:65" s="1" customFormat="1" ht="25.5" customHeight="1" x14ac:dyDescent="0.3">
      <c r="B87" s="180"/>
      <c r="C87" s="181" t="s">
        <v>77</v>
      </c>
      <c r="D87" s="181" t="s">
        <v>139</v>
      </c>
      <c r="E87" s="182" t="s">
        <v>140</v>
      </c>
      <c r="F87" s="183" t="s">
        <v>141</v>
      </c>
      <c r="G87" s="184" t="s">
        <v>142</v>
      </c>
      <c r="H87" s="185">
        <v>1</v>
      </c>
      <c r="I87" s="186"/>
      <c r="J87" s="187">
        <f>ROUND(I87*H87,2)</f>
        <v>0</v>
      </c>
      <c r="K87" s="183" t="s">
        <v>5</v>
      </c>
      <c r="L87" s="41"/>
      <c r="M87" s="188" t="s">
        <v>5</v>
      </c>
      <c r="N87" s="189" t="s">
        <v>42</v>
      </c>
      <c r="O87" s="42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AR87" s="24" t="s">
        <v>143</v>
      </c>
      <c r="AT87" s="24" t="s">
        <v>139</v>
      </c>
      <c r="AU87" s="24" t="s">
        <v>79</v>
      </c>
      <c r="AY87" s="24" t="s">
        <v>136</v>
      </c>
      <c r="BE87" s="192">
        <f>IF(N87="základní",J87,0)</f>
        <v>0</v>
      </c>
      <c r="BF87" s="192">
        <f>IF(N87="snížená",J87,0)</f>
        <v>0</v>
      </c>
      <c r="BG87" s="192">
        <f>IF(N87="zákl. přenesená",J87,0)</f>
        <v>0</v>
      </c>
      <c r="BH87" s="192">
        <f>IF(N87="sníž. přenesená",J87,0)</f>
        <v>0</v>
      </c>
      <c r="BI87" s="192">
        <f>IF(N87="nulová",J87,0)</f>
        <v>0</v>
      </c>
      <c r="BJ87" s="24" t="s">
        <v>77</v>
      </c>
      <c r="BK87" s="192">
        <f>ROUND(I87*H87,2)</f>
        <v>0</v>
      </c>
      <c r="BL87" s="24" t="s">
        <v>143</v>
      </c>
      <c r="BM87" s="24" t="s">
        <v>144</v>
      </c>
    </row>
    <row r="88" spans="2:65" s="1" customFormat="1" ht="27" x14ac:dyDescent="0.3">
      <c r="B88" s="41"/>
      <c r="D88" s="193" t="s">
        <v>145</v>
      </c>
      <c r="F88" s="194" t="s">
        <v>146</v>
      </c>
      <c r="I88" s="195"/>
      <c r="L88" s="41"/>
      <c r="M88" s="196"/>
      <c r="N88" s="42"/>
      <c r="O88" s="42"/>
      <c r="P88" s="42"/>
      <c r="Q88" s="42"/>
      <c r="R88" s="42"/>
      <c r="S88" s="42"/>
      <c r="T88" s="70"/>
      <c r="AT88" s="24" t="s">
        <v>145</v>
      </c>
      <c r="AU88" s="24" t="s">
        <v>79</v>
      </c>
    </row>
    <row r="89" spans="2:65" s="1" customFormat="1" ht="27" x14ac:dyDescent="0.3">
      <c r="B89" s="41"/>
      <c r="D89" s="193" t="s">
        <v>147</v>
      </c>
      <c r="F89" s="197" t="s">
        <v>148</v>
      </c>
      <c r="I89" s="195"/>
      <c r="L89" s="41"/>
      <c r="M89" s="198"/>
      <c r="N89" s="199"/>
      <c r="O89" s="199"/>
      <c r="P89" s="199"/>
      <c r="Q89" s="199"/>
      <c r="R89" s="199"/>
      <c r="S89" s="199"/>
      <c r="T89" s="200"/>
      <c r="AT89" s="24" t="s">
        <v>147</v>
      </c>
      <c r="AU89" s="24" t="s">
        <v>79</v>
      </c>
    </row>
    <row r="90" spans="2:65" s="1" customFormat="1" ht="6.95" customHeight="1" x14ac:dyDescent="0.3">
      <c r="B90" s="56"/>
      <c r="C90" s="57"/>
      <c r="D90" s="57"/>
      <c r="E90" s="57"/>
      <c r="F90" s="57"/>
      <c r="G90" s="57"/>
      <c r="H90" s="57"/>
      <c r="I90" s="134"/>
      <c r="J90" s="57"/>
      <c r="K90" s="57"/>
      <c r="L90" s="41"/>
    </row>
  </sheetData>
  <autoFilter ref="C83:K89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4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07"/>
      <c r="C1" s="107"/>
      <c r="D1" s="108" t="s">
        <v>1</v>
      </c>
      <c r="E1" s="107"/>
      <c r="F1" s="109" t="s">
        <v>103</v>
      </c>
      <c r="G1" s="722" t="s">
        <v>104</v>
      </c>
      <c r="H1" s="722"/>
      <c r="I1" s="110"/>
      <c r="J1" s="109" t="s">
        <v>105</v>
      </c>
      <c r="K1" s="108" t="s">
        <v>106</v>
      </c>
      <c r="L1" s="109" t="s">
        <v>107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708" t="s">
        <v>8</v>
      </c>
      <c r="M2" s="709"/>
      <c r="N2" s="709"/>
      <c r="O2" s="709"/>
      <c r="P2" s="709"/>
      <c r="Q2" s="709"/>
      <c r="R2" s="709"/>
      <c r="S2" s="709"/>
      <c r="T2" s="709"/>
      <c r="U2" s="709"/>
      <c r="V2" s="709"/>
      <c r="AT2" s="24" t="s">
        <v>87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79</v>
      </c>
    </row>
    <row r="4" spans="1:70" ht="36.950000000000003" customHeight="1" x14ac:dyDescent="0.3">
      <c r="B4" s="28"/>
      <c r="C4" s="29"/>
      <c r="D4" s="30" t="s">
        <v>108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 ht="15" x14ac:dyDescent="0.3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16.5" customHeight="1" x14ac:dyDescent="0.3">
      <c r="B7" s="28"/>
      <c r="C7" s="29"/>
      <c r="D7" s="29"/>
      <c r="E7" s="723" t="str">
        <f>'Rekapitulace stavby'!K6</f>
        <v>Rekonstrukce hydrantové sítě v areálu ČEPRO Loukov</v>
      </c>
      <c r="F7" s="729"/>
      <c r="G7" s="729"/>
      <c r="H7" s="729"/>
      <c r="I7" s="112"/>
      <c r="J7" s="29"/>
      <c r="K7" s="31"/>
    </row>
    <row r="8" spans="1:70" ht="15" x14ac:dyDescent="0.3">
      <c r="B8" s="28"/>
      <c r="C8" s="29"/>
      <c r="D8" s="37" t="s">
        <v>109</v>
      </c>
      <c r="E8" s="29"/>
      <c r="F8" s="29"/>
      <c r="G8" s="29"/>
      <c r="H8" s="29"/>
      <c r="I8" s="112"/>
      <c r="J8" s="29"/>
      <c r="K8" s="31"/>
    </row>
    <row r="9" spans="1:70" s="1" customFormat="1" ht="16.5" customHeight="1" x14ac:dyDescent="0.3">
      <c r="B9" s="41"/>
      <c r="C9" s="42"/>
      <c r="D9" s="42"/>
      <c r="E9" s="723" t="s">
        <v>110</v>
      </c>
      <c r="F9" s="724"/>
      <c r="G9" s="724"/>
      <c r="H9" s="724"/>
      <c r="I9" s="113"/>
      <c r="J9" s="42"/>
      <c r="K9" s="45"/>
    </row>
    <row r="10" spans="1:70" s="1" customFormat="1" ht="15" x14ac:dyDescent="0.3">
      <c r="B10" s="41"/>
      <c r="C10" s="42"/>
      <c r="D10" s="37" t="s">
        <v>111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 x14ac:dyDescent="0.3">
      <c r="B11" s="41"/>
      <c r="C11" s="42"/>
      <c r="D11" s="42"/>
      <c r="E11" s="725" t="s">
        <v>149</v>
      </c>
      <c r="F11" s="724"/>
      <c r="G11" s="724"/>
      <c r="H11" s="724"/>
      <c r="I11" s="113"/>
      <c r="J11" s="42"/>
      <c r="K11" s="45"/>
    </row>
    <row r="12" spans="1:70" s="1" customFormat="1" x14ac:dyDescent="0.3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 x14ac:dyDescent="0.3">
      <c r="B13" s="41"/>
      <c r="C13" s="42"/>
      <c r="D13" s="37" t="s">
        <v>21</v>
      </c>
      <c r="E13" s="42"/>
      <c r="F13" s="35" t="s">
        <v>5</v>
      </c>
      <c r="G13" s="42"/>
      <c r="H13" s="42"/>
      <c r="I13" s="114" t="s">
        <v>22</v>
      </c>
      <c r="J13" s="35" t="s">
        <v>5</v>
      </c>
      <c r="K13" s="45"/>
    </row>
    <row r="14" spans="1:70" s="1" customFormat="1" ht="14.45" customHeight="1" x14ac:dyDescent="0.3">
      <c r="B14" s="41"/>
      <c r="C14" s="42"/>
      <c r="D14" s="37" t="s">
        <v>23</v>
      </c>
      <c r="E14" s="42"/>
      <c r="F14" s="35" t="s">
        <v>24</v>
      </c>
      <c r="G14" s="42"/>
      <c r="H14" s="42"/>
      <c r="I14" s="114" t="s">
        <v>25</v>
      </c>
      <c r="J14" s="115" t="str">
        <f>'Rekapitulace stavby'!AN8</f>
        <v>29. 1. 2018</v>
      </c>
      <c r="K14" s="45"/>
    </row>
    <row r="15" spans="1:70" s="1" customFormat="1" ht="10.9" customHeight="1" x14ac:dyDescent="0.3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 x14ac:dyDescent="0.3">
      <c r="B16" s="41"/>
      <c r="C16" s="42"/>
      <c r="D16" s="37" t="s">
        <v>27</v>
      </c>
      <c r="E16" s="42"/>
      <c r="F16" s="42"/>
      <c r="G16" s="42"/>
      <c r="H16" s="42"/>
      <c r="I16" s="114" t="s">
        <v>28</v>
      </c>
      <c r="J16" s="35" t="s">
        <v>5</v>
      </c>
      <c r="K16" s="45"/>
    </row>
    <row r="17" spans="2:11" s="1" customFormat="1" ht="18" customHeight="1" x14ac:dyDescent="0.3">
      <c r="B17" s="41"/>
      <c r="C17" s="42"/>
      <c r="D17" s="42"/>
      <c r="E17" s="35" t="s">
        <v>29</v>
      </c>
      <c r="F17" s="42"/>
      <c r="G17" s="42"/>
      <c r="H17" s="42"/>
      <c r="I17" s="114" t="s">
        <v>30</v>
      </c>
      <c r="J17" s="35" t="s">
        <v>5</v>
      </c>
      <c r="K17" s="45"/>
    </row>
    <row r="18" spans="2:11" s="1" customFormat="1" ht="6.95" customHeight="1" x14ac:dyDescent="0.3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 x14ac:dyDescent="0.3">
      <c r="B19" s="41"/>
      <c r="C19" s="42"/>
      <c r="D19" s="37" t="s">
        <v>31</v>
      </c>
      <c r="E19" s="42"/>
      <c r="F19" s="42"/>
      <c r="G19" s="42"/>
      <c r="H19" s="42"/>
      <c r="I19" s="114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 x14ac:dyDescent="0.3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 x14ac:dyDescent="0.3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 x14ac:dyDescent="0.3">
      <c r="B22" s="41"/>
      <c r="C22" s="42"/>
      <c r="D22" s="37" t="s">
        <v>33</v>
      </c>
      <c r="E22" s="42"/>
      <c r="F22" s="42"/>
      <c r="G22" s="42"/>
      <c r="H22" s="42"/>
      <c r="I22" s="114" t="s">
        <v>28</v>
      </c>
      <c r="J22" s="35" t="s">
        <v>5</v>
      </c>
      <c r="K22" s="45"/>
    </row>
    <row r="23" spans="2:11" s="1" customFormat="1" ht="18" customHeight="1" x14ac:dyDescent="0.3">
      <c r="B23" s="41"/>
      <c r="C23" s="42"/>
      <c r="D23" s="42"/>
      <c r="E23" s="35" t="s">
        <v>34</v>
      </c>
      <c r="F23" s="42"/>
      <c r="G23" s="42"/>
      <c r="H23" s="42"/>
      <c r="I23" s="114" t="s">
        <v>30</v>
      </c>
      <c r="J23" s="35" t="s">
        <v>5</v>
      </c>
      <c r="K23" s="45"/>
    </row>
    <row r="24" spans="2:11" s="1" customFormat="1" ht="6.95" customHeight="1" x14ac:dyDescent="0.3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 x14ac:dyDescent="0.3">
      <c r="B25" s="41"/>
      <c r="C25" s="42"/>
      <c r="D25" s="37" t="s">
        <v>36</v>
      </c>
      <c r="E25" s="42"/>
      <c r="F25" s="42"/>
      <c r="G25" s="42"/>
      <c r="H25" s="42"/>
      <c r="I25" s="113"/>
      <c r="J25" s="42"/>
      <c r="K25" s="45"/>
    </row>
    <row r="26" spans="2:11" s="7" customFormat="1" ht="16.5" customHeight="1" x14ac:dyDescent="0.3">
      <c r="B26" s="116"/>
      <c r="C26" s="117"/>
      <c r="D26" s="117"/>
      <c r="E26" s="690" t="s">
        <v>5</v>
      </c>
      <c r="F26" s="690"/>
      <c r="G26" s="690"/>
      <c r="H26" s="690"/>
      <c r="I26" s="118"/>
      <c r="J26" s="117"/>
      <c r="K26" s="119"/>
    </row>
    <row r="27" spans="2:11" s="1" customFormat="1" ht="6.95" customHeight="1" x14ac:dyDescent="0.3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 x14ac:dyDescent="0.3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 x14ac:dyDescent="0.3">
      <c r="B29" s="41"/>
      <c r="C29" s="42"/>
      <c r="D29" s="122" t="s">
        <v>37</v>
      </c>
      <c r="E29" s="42"/>
      <c r="F29" s="42"/>
      <c r="G29" s="42"/>
      <c r="H29" s="42"/>
      <c r="I29" s="113"/>
      <c r="J29" s="123">
        <f>ROUND(J94,2)</f>
        <v>0</v>
      </c>
      <c r="K29" s="45"/>
    </row>
    <row r="30" spans="2:11" s="1" customFormat="1" ht="6.95" customHeight="1" x14ac:dyDescent="0.3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 x14ac:dyDescent="0.3">
      <c r="B31" s="41"/>
      <c r="C31" s="42"/>
      <c r="D31" s="42"/>
      <c r="E31" s="42"/>
      <c r="F31" s="46" t="s">
        <v>39</v>
      </c>
      <c r="G31" s="42"/>
      <c r="H31" s="42"/>
      <c r="I31" s="124" t="s">
        <v>38</v>
      </c>
      <c r="J31" s="46" t="s">
        <v>40</v>
      </c>
      <c r="K31" s="45"/>
    </row>
    <row r="32" spans="2:11" s="1" customFormat="1" ht="14.45" customHeight="1" x14ac:dyDescent="0.3">
      <c r="B32" s="41"/>
      <c r="C32" s="42"/>
      <c r="D32" s="49" t="s">
        <v>41</v>
      </c>
      <c r="E32" s="49" t="s">
        <v>42</v>
      </c>
      <c r="F32" s="125">
        <f>ROUND(SUM(BE94:BE293), 2)</f>
        <v>0</v>
      </c>
      <c r="G32" s="42"/>
      <c r="H32" s="42"/>
      <c r="I32" s="126">
        <v>0.21</v>
      </c>
      <c r="J32" s="125">
        <f>ROUND(ROUND((SUM(BE94:BE293)), 2)*I32, 2)</f>
        <v>0</v>
      </c>
      <c r="K32" s="45"/>
    </row>
    <row r="33" spans="2:11" s="1" customFormat="1" ht="14.45" customHeight="1" x14ac:dyDescent="0.3">
      <c r="B33" s="41"/>
      <c r="C33" s="42"/>
      <c r="D33" s="42"/>
      <c r="E33" s="49" t="s">
        <v>43</v>
      </c>
      <c r="F33" s="125">
        <f>ROUND(SUM(BF94:BF293), 2)</f>
        <v>0</v>
      </c>
      <c r="G33" s="42"/>
      <c r="H33" s="42"/>
      <c r="I33" s="126">
        <v>0.15</v>
      </c>
      <c r="J33" s="125">
        <f>ROUND(ROUND((SUM(BF94:BF293)), 2)*I33, 2)</f>
        <v>0</v>
      </c>
      <c r="K33" s="45"/>
    </row>
    <row r="34" spans="2:11" s="1" customFormat="1" ht="14.45" hidden="1" customHeight="1" x14ac:dyDescent="0.3">
      <c r="B34" s="41"/>
      <c r="C34" s="42"/>
      <c r="D34" s="42"/>
      <c r="E34" s="49" t="s">
        <v>44</v>
      </c>
      <c r="F34" s="125">
        <f>ROUND(SUM(BG94:BG293),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 x14ac:dyDescent="0.3">
      <c r="B35" s="41"/>
      <c r="C35" s="42"/>
      <c r="D35" s="42"/>
      <c r="E35" s="49" t="s">
        <v>45</v>
      </c>
      <c r="F35" s="125">
        <f>ROUND(SUM(BH94:BH293),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 x14ac:dyDescent="0.3">
      <c r="B36" s="41"/>
      <c r="C36" s="42"/>
      <c r="D36" s="42"/>
      <c r="E36" s="49" t="s">
        <v>46</v>
      </c>
      <c r="F36" s="125">
        <f>ROUND(SUM(BI94:BI293),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 x14ac:dyDescent="0.3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 x14ac:dyDescent="0.3">
      <c r="B38" s="41"/>
      <c r="C38" s="127"/>
      <c r="D38" s="128" t="s">
        <v>47</v>
      </c>
      <c r="E38" s="71"/>
      <c r="F38" s="71"/>
      <c r="G38" s="129" t="s">
        <v>48</v>
      </c>
      <c r="H38" s="130" t="s">
        <v>49</v>
      </c>
      <c r="I38" s="131"/>
      <c r="J38" s="132">
        <f>SUM(J29:J36)</f>
        <v>0</v>
      </c>
      <c r="K38" s="133"/>
    </row>
    <row r="39" spans="2:11" s="1" customFormat="1" ht="14.45" customHeight="1" x14ac:dyDescent="0.3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 x14ac:dyDescent="0.3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 x14ac:dyDescent="0.3">
      <c r="B44" s="41"/>
      <c r="C44" s="30" t="s">
        <v>113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 x14ac:dyDescent="0.3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 x14ac:dyDescent="0.3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16.5" customHeight="1" x14ac:dyDescent="0.3">
      <c r="B47" s="41"/>
      <c r="C47" s="42"/>
      <c r="D47" s="42"/>
      <c r="E47" s="723" t="str">
        <f>E7</f>
        <v>Rekonstrukce hydrantové sítě v areálu ČEPRO Loukov</v>
      </c>
      <c r="F47" s="729"/>
      <c r="G47" s="729"/>
      <c r="H47" s="729"/>
      <c r="I47" s="113"/>
      <c r="J47" s="42"/>
      <c r="K47" s="45"/>
    </row>
    <row r="48" spans="2:11" ht="15" x14ac:dyDescent="0.3">
      <c r="B48" s="28"/>
      <c r="C48" s="37" t="s">
        <v>109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16.5" customHeight="1" x14ac:dyDescent="0.3">
      <c r="B49" s="41"/>
      <c r="C49" s="42"/>
      <c r="D49" s="42"/>
      <c r="E49" s="723" t="s">
        <v>110</v>
      </c>
      <c r="F49" s="724"/>
      <c r="G49" s="724"/>
      <c r="H49" s="724"/>
      <c r="I49" s="113"/>
      <c r="J49" s="42"/>
      <c r="K49" s="45"/>
    </row>
    <row r="50" spans="2:47" s="1" customFormat="1" ht="14.45" customHeight="1" x14ac:dyDescent="0.3">
      <c r="B50" s="41"/>
      <c r="C50" s="37" t="s">
        <v>111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17.25" customHeight="1" x14ac:dyDescent="0.3">
      <c r="B51" s="41"/>
      <c r="C51" s="42"/>
      <c r="D51" s="42"/>
      <c r="E51" s="725" t="str">
        <f>E11</f>
        <v>002 - SO 315/2 Čerpací stanice ČS 2</v>
      </c>
      <c r="F51" s="724"/>
      <c r="G51" s="724"/>
      <c r="H51" s="724"/>
      <c r="I51" s="113"/>
      <c r="J51" s="42"/>
      <c r="K51" s="45"/>
    </row>
    <row r="52" spans="2:47" s="1" customFormat="1" ht="6.95" customHeight="1" x14ac:dyDescent="0.3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 x14ac:dyDescent="0.3">
      <c r="B53" s="41"/>
      <c r="C53" s="37" t="s">
        <v>23</v>
      </c>
      <c r="D53" s="42"/>
      <c r="E53" s="42"/>
      <c r="F53" s="35" t="str">
        <f>F14</f>
        <v xml:space="preserve"> </v>
      </c>
      <c r="G53" s="42"/>
      <c r="H53" s="42"/>
      <c r="I53" s="114" t="s">
        <v>25</v>
      </c>
      <c r="J53" s="115" t="str">
        <f>IF(J14="","",J14)</f>
        <v>29. 1. 2018</v>
      </c>
      <c r="K53" s="45"/>
    </row>
    <row r="54" spans="2:47" s="1" customFormat="1" ht="6.95" customHeight="1" x14ac:dyDescent="0.3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 ht="15" x14ac:dyDescent="0.3">
      <c r="B55" s="41"/>
      <c r="C55" s="37" t="s">
        <v>27</v>
      </c>
      <c r="D55" s="42"/>
      <c r="E55" s="42"/>
      <c r="F55" s="35" t="str">
        <f>E17</f>
        <v>ČEPRO, a.s.</v>
      </c>
      <c r="G55" s="42"/>
      <c r="H55" s="42"/>
      <c r="I55" s="114" t="s">
        <v>33</v>
      </c>
      <c r="J55" s="690" t="str">
        <f>E23</f>
        <v>Sweco Hydroprojekt a.s., divize Morava</v>
      </c>
      <c r="K55" s="45"/>
    </row>
    <row r="56" spans="2:47" s="1" customFormat="1" ht="14.45" customHeight="1" x14ac:dyDescent="0.3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13"/>
      <c r="J56" s="726"/>
      <c r="K56" s="45"/>
    </row>
    <row r="57" spans="2:47" s="1" customFormat="1" ht="10.35" customHeight="1" x14ac:dyDescent="0.3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 x14ac:dyDescent="0.3">
      <c r="B58" s="41"/>
      <c r="C58" s="137" t="s">
        <v>114</v>
      </c>
      <c r="D58" s="127"/>
      <c r="E58" s="127"/>
      <c r="F58" s="127"/>
      <c r="G58" s="127"/>
      <c r="H58" s="127"/>
      <c r="I58" s="138"/>
      <c r="J58" s="139" t="s">
        <v>115</v>
      </c>
      <c r="K58" s="140"/>
    </row>
    <row r="59" spans="2:47" s="1" customFormat="1" ht="10.35" customHeight="1" x14ac:dyDescent="0.3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 x14ac:dyDescent="0.3">
      <c r="B60" s="41"/>
      <c r="C60" s="141" t="s">
        <v>116</v>
      </c>
      <c r="D60" s="42"/>
      <c r="E60" s="42"/>
      <c r="F60" s="42"/>
      <c r="G60" s="42"/>
      <c r="H60" s="42"/>
      <c r="I60" s="113"/>
      <c r="J60" s="123">
        <f>J94</f>
        <v>0</v>
      </c>
      <c r="K60" s="45"/>
      <c r="AU60" s="24" t="s">
        <v>117</v>
      </c>
    </row>
    <row r="61" spans="2:47" s="8" customFormat="1" ht="24.95" customHeight="1" x14ac:dyDescent="0.3">
      <c r="B61" s="142"/>
      <c r="C61" s="143"/>
      <c r="D61" s="144" t="s">
        <v>118</v>
      </c>
      <c r="E61" s="145"/>
      <c r="F61" s="145"/>
      <c r="G61" s="145"/>
      <c r="H61" s="145"/>
      <c r="I61" s="146"/>
      <c r="J61" s="147">
        <f>J95</f>
        <v>0</v>
      </c>
      <c r="K61" s="148"/>
    </row>
    <row r="62" spans="2:47" s="9" customFormat="1" ht="19.899999999999999" customHeight="1" x14ac:dyDescent="0.3">
      <c r="B62" s="149"/>
      <c r="C62" s="150"/>
      <c r="D62" s="151" t="s">
        <v>150</v>
      </c>
      <c r="E62" s="152"/>
      <c r="F62" s="152"/>
      <c r="G62" s="152"/>
      <c r="H62" s="152"/>
      <c r="I62" s="153"/>
      <c r="J62" s="154">
        <f>J96</f>
        <v>0</v>
      </c>
      <c r="K62" s="155"/>
    </row>
    <row r="63" spans="2:47" s="9" customFormat="1" ht="19.899999999999999" customHeight="1" x14ac:dyDescent="0.3">
      <c r="B63" s="149"/>
      <c r="C63" s="150"/>
      <c r="D63" s="151" t="s">
        <v>151</v>
      </c>
      <c r="E63" s="152"/>
      <c r="F63" s="152"/>
      <c r="G63" s="152"/>
      <c r="H63" s="152"/>
      <c r="I63" s="153"/>
      <c r="J63" s="154">
        <f>J174</f>
        <v>0</v>
      </c>
      <c r="K63" s="155"/>
    </row>
    <row r="64" spans="2:47" s="9" customFormat="1" ht="19.899999999999999" customHeight="1" x14ac:dyDescent="0.3">
      <c r="B64" s="149"/>
      <c r="C64" s="150"/>
      <c r="D64" s="151" t="s">
        <v>152</v>
      </c>
      <c r="E64" s="152"/>
      <c r="F64" s="152"/>
      <c r="G64" s="152"/>
      <c r="H64" s="152"/>
      <c r="I64" s="153"/>
      <c r="J64" s="154">
        <f>J183</f>
        <v>0</v>
      </c>
      <c r="K64" s="155"/>
    </row>
    <row r="65" spans="2:12" s="9" customFormat="1" ht="19.899999999999999" customHeight="1" x14ac:dyDescent="0.3">
      <c r="B65" s="149"/>
      <c r="C65" s="150"/>
      <c r="D65" s="151" t="s">
        <v>153</v>
      </c>
      <c r="E65" s="152"/>
      <c r="F65" s="152"/>
      <c r="G65" s="152"/>
      <c r="H65" s="152"/>
      <c r="I65" s="153"/>
      <c r="J65" s="154">
        <f>J218</f>
        <v>0</v>
      </c>
      <c r="K65" s="155"/>
    </row>
    <row r="66" spans="2:12" s="9" customFormat="1" ht="19.899999999999999" customHeight="1" x14ac:dyDescent="0.3">
      <c r="B66" s="149"/>
      <c r="C66" s="150"/>
      <c r="D66" s="151" t="s">
        <v>154</v>
      </c>
      <c r="E66" s="152"/>
      <c r="F66" s="152"/>
      <c r="G66" s="152"/>
      <c r="H66" s="152"/>
      <c r="I66" s="153"/>
      <c r="J66" s="154">
        <f>J225</f>
        <v>0</v>
      </c>
      <c r="K66" s="155"/>
    </row>
    <row r="67" spans="2:12" s="9" customFormat="1" ht="19.899999999999999" customHeight="1" x14ac:dyDescent="0.3">
      <c r="B67" s="149"/>
      <c r="C67" s="150"/>
      <c r="D67" s="151" t="s">
        <v>155</v>
      </c>
      <c r="E67" s="152"/>
      <c r="F67" s="152"/>
      <c r="G67" s="152"/>
      <c r="H67" s="152"/>
      <c r="I67" s="153"/>
      <c r="J67" s="154">
        <f>J235</f>
        <v>0</v>
      </c>
      <c r="K67" s="155"/>
    </row>
    <row r="68" spans="2:12" s="9" customFormat="1" ht="19.899999999999999" customHeight="1" x14ac:dyDescent="0.3">
      <c r="B68" s="149"/>
      <c r="C68" s="150"/>
      <c r="D68" s="151" t="s">
        <v>119</v>
      </c>
      <c r="E68" s="152"/>
      <c r="F68" s="152"/>
      <c r="G68" s="152"/>
      <c r="H68" s="152"/>
      <c r="I68" s="153"/>
      <c r="J68" s="154">
        <f>J240</f>
        <v>0</v>
      </c>
      <c r="K68" s="155"/>
    </row>
    <row r="69" spans="2:12" s="9" customFormat="1" ht="19.899999999999999" customHeight="1" x14ac:dyDescent="0.3">
      <c r="B69" s="149"/>
      <c r="C69" s="150"/>
      <c r="D69" s="151" t="s">
        <v>156</v>
      </c>
      <c r="E69" s="152"/>
      <c r="F69" s="152"/>
      <c r="G69" s="152"/>
      <c r="H69" s="152"/>
      <c r="I69" s="153"/>
      <c r="J69" s="154">
        <f>J261</f>
        <v>0</v>
      </c>
      <c r="K69" s="155"/>
    </row>
    <row r="70" spans="2:12" s="9" customFormat="1" ht="19.899999999999999" customHeight="1" x14ac:dyDescent="0.3">
      <c r="B70" s="149"/>
      <c r="C70" s="150"/>
      <c r="D70" s="151" t="s">
        <v>157</v>
      </c>
      <c r="E70" s="152"/>
      <c r="F70" s="152"/>
      <c r="G70" s="152"/>
      <c r="H70" s="152"/>
      <c r="I70" s="153"/>
      <c r="J70" s="154">
        <f>J269</f>
        <v>0</v>
      </c>
      <c r="K70" s="155"/>
    </row>
    <row r="71" spans="2:12" s="8" customFormat="1" ht="24.95" customHeight="1" x14ac:dyDescent="0.3">
      <c r="B71" s="142"/>
      <c r="C71" s="143"/>
      <c r="D71" s="144" t="s">
        <v>158</v>
      </c>
      <c r="E71" s="145"/>
      <c r="F71" s="145"/>
      <c r="G71" s="145"/>
      <c r="H71" s="145"/>
      <c r="I71" s="146"/>
      <c r="J71" s="147">
        <f>J272</f>
        <v>0</v>
      </c>
      <c r="K71" s="148"/>
    </row>
    <row r="72" spans="2:12" s="9" customFormat="1" ht="19.899999999999999" customHeight="1" x14ac:dyDescent="0.3">
      <c r="B72" s="149"/>
      <c r="C72" s="150"/>
      <c r="D72" s="151" t="s">
        <v>159</v>
      </c>
      <c r="E72" s="152"/>
      <c r="F72" s="152"/>
      <c r="G72" s="152"/>
      <c r="H72" s="152"/>
      <c r="I72" s="153"/>
      <c r="J72" s="154">
        <f>J273</f>
        <v>0</v>
      </c>
      <c r="K72" s="155"/>
    </row>
    <row r="73" spans="2:12" s="1" customFormat="1" ht="21.75" customHeight="1" x14ac:dyDescent="0.3">
      <c r="B73" s="41"/>
      <c r="C73" s="42"/>
      <c r="D73" s="42"/>
      <c r="E73" s="42"/>
      <c r="F73" s="42"/>
      <c r="G73" s="42"/>
      <c r="H73" s="42"/>
      <c r="I73" s="113"/>
      <c r="J73" s="42"/>
      <c r="K73" s="45"/>
    </row>
    <row r="74" spans="2:12" s="1" customFormat="1" ht="6.95" customHeight="1" x14ac:dyDescent="0.3">
      <c r="B74" s="56"/>
      <c r="C74" s="57"/>
      <c r="D74" s="57"/>
      <c r="E74" s="57"/>
      <c r="F74" s="57"/>
      <c r="G74" s="57"/>
      <c r="H74" s="57"/>
      <c r="I74" s="134"/>
      <c r="J74" s="57"/>
      <c r="K74" s="58"/>
    </row>
    <row r="78" spans="2:12" s="1" customFormat="1" ht="6.95" customHeight="1" x14ac:dyDescent="0.3">
      <c r="B78" s="59"/>
      <c r="C78" s="60"/>
      <c r="D78" s="60"/>
      <c r="E78" s="60"/>
      <c r="F78" s="60"/>
      <c r="G78" s="60"/>
      <c r="H78" s="60"/>
      <c r="I78" s="135"/>
      <c r="J78" s="60"/>
      <c r="K78" s="60"/>
      <c r="L78" s="41"/>
    </row>
    <row r="79" spans="2:12" s="1" customFormat="1" ht="36.950000000000003" customHeight="1" x14ac:dyDescent="0.3">
      <c r="B79" s="41"/>
      <c r="C79" s="61" t="s">
        <v>120</v>
      </c>
      <c r="L79" s="41"/>
    </row>
    <row r="80" spans="2:12" s="1" customFormat="1" ht="6.95" customHeight="1" x14ac:dyDescent="0.3">
      <c r="B80" s="41"/>
      <c r="L80" s="41"/>
    </row>
    <row r="81" spans="2:63" s="1" customFormat="1" ht="14.45" customHeight="1" x14ac:dyDescent="0.3">
      <c r="B81" s="41"/>
      <c r="C81" s="63" t="s">
        <v>19</v>
      </c>
      <c r="L81" s="41"/>
    </row>
    <row r="82" spans="2:63" s="1" customFormat="1" ht="16.5" customHeight="1" x14ac:dyDescent="0.3">
      <c r="B82" s="41"/>
      <c r="E82" s="727" t="str">
        <f>E7</f>
        <v>Rekonstrukce hydrantové sítě v areálu ČEPRO Loukov</v>
      </c>
      <c r="F82" s="728"/>
      <c r="G82" s="728"/>
      <c r="H82" s="728"/>
      <c r="L82" s="41"/>
    </row>
    <row r="83" spans="2:63" ht="15" x14ac:dyDescent="0.3">
      <c r="B83" s="28"/>
      <c r="C83" s="63" t="s">
        <v>109</v>
      </c>
      <c r="L83" s="28"/>
    </row>
    <row r="84" spans="2:63" s="1" customFormat="1" ht="16.5" customHeight="1" x14ac:dyDescent="0.3">
      <c r="B84" s="41"/>
      <c r="E84" s="727" t="s">
        <v>110</v>
      </c>
      <c r="F84" s="721"/>
      <c r="G84" s="721"/>
      <c r="H84" s="721"/>
      <c r="L84" s="41"/>
    </row>
    <row r="85" spans="2:63" s="1" customFormat="1" ht="14.45" customHeight="1" x14ac:dyDescent="0.3">
      <c r="B85" s="41"/>
      <c r="C85" s="63" t="s">
        <v>111</v>
      </c>
      <c r="L85" s="41"/>
    </row>
    <row r="86" spans="2:63" s="1" customFormat="1" ht="17.25" customHeight="1" x14ac:dyDescent="0.3">
      <c r="B86" s="41"/>
      <c r="E86" s="713" t="str">
        <f>E11</f>
        <v>002 - SO 315/2 Čerpací stanice ČS 2</v>
      </c>
      <c r="F86" s="721"/>
      <c r="G86" s="721"/>
      <c r="H86" s="721"/>
      <c r="L86" s="41"/>
    </row>
    <row r="87" spans="2:63" s="1" customFormat="1" ht="6.95" customHeight="1" x14ac:dyDescent="0.3">
      <c r="B87" s="41"/>
      <c r="L87" s="41"/>
    </row>
    <row r="88" spans="2:63" s="1" customFormat="1" ht="18" customHeight="1" x14ac:dyDescent="0.3">
      <c r="B88" s="41"/>
      <c r="C88" s="63" t="s">
        <v>23</v>
      </c>
      <c r="F88" s="156" t="str">
        <f>F14</f>
        <v xml:space="preserve"> </v>
      </c>
      <c r="I88" s="157" t="s">
        <v>25</v>
      </c>
      <c r="J88" s="67" t="str">
        <f>IF(J14="","",J14)</f>
        <v>29. 1. 2018</v>
      </c>
      <c r="L88" s="41"/>
    </row>
    <row r="89" spans="2:63" s="1" customFormat="1" ht="6.95" customHeight="1" x14ac:dyDescent="0.3">
      <c r="B89" s="41"/>
      <c r="L89" s="41"/>
    </row>
    <row r="90" spans="2:63" s="1" customFormat="1" ht="15" x14ac:dyDescent="0.3">
      <c r="B90" s="41"/>
      <c r="C90" s="63" t="s">
        <v>27</v>
      </c>
      <c r="F90" s="156" t="str">
        <f>E17</f>
        <v>ČEPRO, a.s.</v>
      </c>
      <c r="I90" s="157" t="s">
        <v>33</v>
      </c>
      <c r="J90" s="156" t="str">
        <f>E23</f>
        <v>Sweco Hydroprojekt a.s., divize Morava</v>
      </c>
      <c r="L90" s="41"/>
    </row>
    <row r="91" spans="2:63" s="1" customFormat="1" ht="14.45" customHeight="1" x14ac:dyDescent="0.3">
      <c r="B91" s="41"/>
      <c r="C91" s="63" t="s">
        <v>31</v>
      </c>
      <c r="F91" s="156" t="str">
        <f>IF(E20="","",E20)</f>
        <v/>
      </c>
      <c r="L91" s="41"/>
    </row>
    <row r="92" spans="2:63" s="1" customFormat="1" ht="10.35" customHeight="1" x14ac:dyDescent="0.3">
      <c r="B92" s="41"/>
      <c r="L92" s="41"/>
    </row>
    <row r="93" spans="2:63" s="10" customFormat="1" ht="29.25" customHeight="1" x14ac:dyDescent="0.3">
      <c r="B93" s="158"/>
      <c r="C93" s="159" t="s">
        <v>121</v>
      </c>
      <c r="D93" s="160" t="s">
        <v>56</v>
      </c>
      <c r="E93" s="160" t="s">
        <v>52</v>
      </c>
      <c r="F93" s="160" t="s">
        <v>122</v>
      </c>
      <c r="G93" s="160" t="s">
        <v>123</v>
      </c>
      <c r="H93" s="160" t="s">
        <v>124</v>
      </c>
      <c r="I93" s="161" t="s">
        <v>125</v>
      </c>
      <c r="J93" s="160" t="s">
        <v>115</v>
      </c>
      <c r="K93" s="162" t="s">
        <v>126</v>
      </c>
      <c r="L93" s="158"/>
      <c r="M93" s="73" t="s">
        <v>127</v>
      </c>
      <c r="N93" s="74" t="s">
        <v>41</v>
      </c>
      <c r="O93" s="74" t="s">
        <v>128</v>
      </c>
      <c r="P93" s="74" t="s">
        <v>129</v>
      </c>
      <c r="Q93" s="74" t="s">
        <v>130</v>
      </c>
      <c r="R93" s="74" t="s">
        <v>131</v>
      </c>
      <c r="S93" s="74" t="s">
        <v>132</v>
      </c>
      <c r="T93" s="75" t="s">
        <v>133</v>
      </c>
    </row>
    <row r="94" spans="2:63" s="1" customFormat="1" ht="29.25" customHeight="1" x14ac:dyDescent="0.35">
      <c r="B94" s="41"/>
      <c r="C94" s="77" t="s">
        <v>116</v>
      </c>
      <c r="J94" s="163">
        <f>BK94</f>
        <v>0</v>
      </c>
      <c r="L94" s="41"/>
      <c r="M94" s="76"/>
      <c r="N94" s="68"/>
      <c r="O94" s="68"/>
      <c r="P94" s="164">
        <f>P95+P272</f>
        <v>0</v>
      </c>
      <c r="Q94" s="68"/>
      <c r="R94" s="164">
        <f>R95+R272</f>
        <v>63.552550809999993</v>
      </c>
      <c r="S94" s="68"/>
      <c r="T94" s="165">
        <f>T95+T272</f>
        <v>0.18300000000000002</v>
      </c>
      <c r="AT94" s="24" t="s">
        <v>70</v>
      </c>
      <c r="AU94" s="24" t="s">
        <v>117</v>
      </c>
      <c r="BK94" s="166">
        <f>BK95+BK272</f>
        <v>0</v>
      </c>
    </row>
    <row r="95" spans="2:63" s="11" customFormat="1" ht="37.35" customHeight="1" x14ac:dyDescent="0.35">
      <c r="B95" s="167"/>
      <c r="D95" s="168" t="s">
        <v>70</v>
      </c>
      <c r="E95" s="169" t="s">
        <v>134</v>
      </c>
      <c r="F95" s="169" t="s">
        <v>135</v>
      </c>
      <c r="I95" s="170"/>
      <c r="J95" s="171">
        <f>BK95</f>
        <v>0</v>
      </c>
      <c r="L95" s="167"/>
      <c r="M95" s="172"/>
      <c r="N95" s="173"/>
      <c r="O95" s="173"/>
      <c r="P95" s="174">
        <f>P96+P174+P183+P218+P225+P235+P240+P261+P269</f>
        <v>0</v>
      </c>
      <c r="Q95" s="173"/>
      <c r="R95" s="174">
        <f>R96+R174+R183+R218+R225+R235+R240+R261+R269</f>
        <v>63.552550809999993</v>
      </c>
      <c r="S95" s="173"/>
      <c r="T95" s="175">
        <f>T96+T174+T183+T218+T225+T235+T240+T261+T269</f>
        <v>0.18300000000000002</v>
      </c>
      <c r="AR95" s="168" t="s">
        <v>77</v>
      </c>
      <c r="AT95" s="176" t="s">
        <v>70</v>
      </c>
      <c r="AU95" s="176" t="s">
        <v>71</v>
      </c>
      <c r="AY95" s="168" t="s">
        <v>136</v>
      </c>
      <c r="BK95" s="177">
        <f>BK96+BK174+BK183+BK218+BK225+BK235+BK240+BK261+BK269</f>
        <v>0</v>
      </c>
    </row>
    <row r="96" spans="2:63" s="11" customFormat="1" ht="19.899999999999999" customHeight="1" x14ac:dyDescent="0.3">
      <c r="B96" s="167"/>
      <c r="D96" s="168" t="s">
        <v>70</v>
      </c>
      <c r="E96" s="178" t="s">
        <v>77</v>
      </c>
      <c r="F96" s="178" t="s">
        <v>160</v>
      </c>
      <c r="I96" s="170"/>
      <c r="J96" s="179">
        <f>BK96</f>
        <v>0</v>
      </c>
      <c r="L96" s="167"/>
      <c r="M96" s="172"/>
      <c r="N96" s="173"/>
      <c r="O96" s="173"/>
      <c r="P96" s="174">
        <f>SUM(P97:P173)</f>
        <v>0</v>
      </c>
      <c r="Q96" s="173"/>
      <c r="R96" s="174">
        <f>SUM(R97:R173)</f>
        <v>0.15604300000000002</v>
      </c>
      <c r="S96" s="173"/>
      <c r="T96" s="175">
        <f>SUM(T97:T173)</f>
        <v>0</v>
      </c>
      <c r="AR96" s="168" t="s">
        <v>77</v>
      </c>
      <c r="AT96" s="176" t="s">
        <v>70</v>
      </c>
      <c r="AU96" s="176" t="s">
        <v>77</v>
      </c>
      <c r="AY96" s="168" t="s">
        <v>136</v>
      </c>
      <c r="BK96" s="177">
        <f>SUM(BK97:BK173)</f>
        <v>0</v>
      </c>
    </row>
    <row r="97" spans="2:65" s="1" customFormat="1" ht="25.5" customHeight="1" x14ac:dyDescent="0.3">
      <c r="B97" s="180"/>
      <c r="C97" s="181" t="s">
        <v>77</v>
      </c>
      <c r="D97" s="181" t="s">
        <v>139</v>
      </c>
      <c r="E97" s="182" t="s">
        <v>161</v>
      </c>
      <c r="F97" s="183" t="s">
        <v>162</v>
      </c>
      <c r="G97" s="184" t="s">
        <v>163</v>
      </c>
      <c r="H97" s="185">
        <v>30</v>
      </c>
      <c r="I97" s="186"/>
      <c r="J97" s="187">
        <f>ROUND(I97*H97,2)</f>
        <v>0</v>
      </c>
      <c r="K97" s="183" t="s">
        <v>5</v>
      </c>
      <c r="L97" s="41"/>
      <c r="M97" s="188" t="s">
        <v>5</v>
      </c>
      <c r="N97" s="189" t="s">
        <v>42</v>
      </c>
      <c r="O97" s="42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AR97" s="24" t="s">
        <v>143</v>
      </c>
      <c r="AT97" s="24" t="s">
        <v>139</v>
      </c>
      <c r="AU97" s="24" t="s">
        <v>79</v>
      </c>
      <c r="AY97" s="24" t="s">
        <v>136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24" t="s">
        <v>77</v>
      </c>
      <c r="BK97" s="192">
        <f>ROUND(I97*H97,2)</f>
        <v>0</v>
      </c>
      <c r="BL97" s="24" t="s">
        <v>143</v>
      </c>
      <c r="BM97" s="24" t="s">
        <v>164</v>
      </c>
    </row>
    <row r="98" spans="2:65" s="1" customFormat="1" ht="27" x14ac:dyDescent="0.3">
      <c r="B98" s="41"/>
      <c r="D98" s="193" t="s">
        <v>145</v>
      </c>
      <c r="F98" s="194" t="s">
        <v>165</v>
      </c>
      <c r="I98" s="195"/>
      <c r="L98" s="41"/>
      <c r="M98" s="196"/>
      <c r="N98" s="42"/>
      <c r="O98" s="42"/>
      <c r="P98" s="42"/>
      <c r="Q98" s="42"/>
      <c r="R98" s="42"/>
      <c r="S98" s="42"/>
      <c r="T98" s="70"/>
      <c r="AT98" s="24" t="s">
        <v>145</v>
      </c>
      <c r="AU98" s="24" t="s">
        <v>79</v>
      </c>
    </row>
    <row r="99" spans="2:65" s="1" customFormat="1" ht="27" x14ac:dyDescent="0.3">
      <c r="B99" s="41"/>
      <c r="D99" s="193" t="s">
        <v>147</v>
      </c>
      <c r="F99" s="197" t="s">
        <v>166</v>
      </c>
      <c r="I99" s="195"/>
      <c r="L99" s="41"/>
      <c r="M99" s="196"/>
      <c r="N99" s="42"/>
      <c r="O99" s="42"/>
      <c r="P99" s="42"/>
      <c r="Q99" s="42"/>
      <c r="R99" s="42"/>
      <c r="S99" s="42"/>
      <c r="T99" s="70"/>
      <c r="AT99" s="24" t="s">
        <v>147</v>
      </c>
      <c r="AU99" s="24" t="s">
        <v>79</v>
      </c>
    </row>
    <row r="100" spans="2:65" s="12" customFormat="1" x14ac:dyDescent="0.3">
      <c r="B100" s="201"/>
      <c r="D100" s="193" t="s">
        <v>167</v>
      </c>
      <c r="E100" s="202" t="s">
        <v>5</v>
      </c>
      <c r="F100" s="203" t="s">
        <v>168</v>
      </c>
      <c r="H100" s="204">
        <v>30</v>
      </c>
      <c r="I100" s="205"/>
      <c r="L100" s="201"/>
      <c r="M100" s="206"/>
      <c r="N100" s="207"/>
      <c r="O100" s="207"/>
      <c r="P100" s="207"/>
      <c r="Q100" s="207"/>
      <c r="R100" s="207"/>
      <c r="S100" s="207"/>
      <c r="T100" s="208"/>
      <c r="AT100" s="202" t="s">
        <v>167</v>
      </c>
      <c r="AU100" s="202" t="s">
        <v>79</v>
      </c>
      <c r="AV100" s="12" t="s">
        <v>79</v>
      </c>
      <c r="AW100" s="12" t="s">
        <v>35</v>
      </c>
      <c r="AX100" s="12" t="s">
        <v>77</v>
      </c>
      <c r="AY100" s="202" t="s">
        <v>136</v>
      </c>
    </row>
    <row r="101" spans="2:65" s="1" customFormat="1" ht="25.5" customHeight="1" x14ac:dyDescent="0.3">
      <c r="B101" s="180"/>
      <c r="C101" s="181" t="s">
        <v>79</v>
      </c>
      <c r="D101" s="181" t="s">
        <v>139</v>
      </c>
      <c r="E101" s="182" t="s">
        <v>169</v>
      </c>
      <c r="F101" s="183" t="s">
        <v>170</v>
      </c>
      <c r="G101" s="184" t="s">
        <v>171</v>
      </c>
      <c r="H101" s="185">
        <v>1</v>
      </c>
      <c r="I101" s="186"/>
      <c r="J101" s="187">
        <f>ROUND(I101*H101,2)</f>
        <v>0</v>
      </c>
      <c r="K101" s="183" t="s">
        <v>5</v>
      </c>
      <c r="L101" s="41"/>
      <c r="M101" s="188" t="s">
        <v>5</v>
      </c>
      <c r="N101" s="189" t="s">
        <v>42</v>
      </c>
      <c r="O101" s="42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AR101" s="24" t="s">
        <v>143</v>
      </c>
      <c r="AT101" s="24" t="s">
        <v>139</v>
      </c>
      <c r="AU101" s="24" t="s">
        <v>79</v>
      </c>
      <c r="AY101" s="24" t="s">
        <v>136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24" t="s">
        <v>77</v>
      </c>
      <c r="BK101" s="192">
        <f>ROUND(I101*H101,2)</f>
        <v>0</v>
      </c>
      <c r="BL101" s="24" t="s">
        <v>143</v>
      </c>
      <c r="BM101" s="24" t="s">
        <v>172</v>
      </c>
    </row>
    <row r="102" spans="2:65" s="1" customFormat="1" ht="27" x14ac:dyDescent="0.3">
      <c r="B102" s="41"/>
      <c r="D102" s="193" t="s">
        <v>145</v>
      </c>
      <c r="F102" s="194" t="s">
        <v>170</v>
      </c>
      <c r="I102" s="195"/>
      <c r="L102" s="41"/>
      <c r="M102" s="196"/>
      <c r="N102" s="42"/>
      <c r="O102" s="42"/>
      <c r="P102" s="42"/>
      <c r="Q102" s="42"/>
      <c r="R102" s="42"/>
      <c r="S102" s="42"/>
      <c r="T102" s="70"/>
      <c r="AT102" s="24" t="s">
        <v>145</v>
      </c>
      <c r="AU102" s="24" t="s">
        <v>79</v>
      </c>
    </row>
    <row r="103" spans="2:65" s="1" customFormat="1" ht="16.5" customHeight="1" x14ac:dyDescent="0.3">
      <c r="B103" s="180"/>
      <c r="C103" s="181" t="s">
        <v>173</v>
      </c>
      <c r="D103" s="181" t="s">
        <v>139</v>
      </c>
      <c r="E103" s="182" t="s">
        <v>174</v>
      </c>
      <c r="F103" s="183" t="s">
        <v>175</v>
      </c>
      <c r="G103" s="184" t="s">
        <v>176</v>
      </c>
      <c r="H103" s="185">
        <v>360</v>
      </c>
      <c r="I103" s="186"/>
      <c r="J103" s="187">
        <f>ROUND(I103*H103,2)</f>
        <v>0</v>
      </c>
      <c r="K103" s="183" t="s">
        <v>177</v>
      </c>
      <c r="L103" s="41"/>
      <c r="M103" s="188" t="s">
        <v>5</v>
      </c>
      <c r="N103" s="189" t="s">
        <v>42</v>
      </c>
      <c r="O103" s="42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AR103" s="24" t="s">
        <v>143</v>
      </c>
      <c r="AT103" s="24" t="s">
        <v>139</v>
      </c>
      <c r="AU103" s="24" t="s">
        <v>79</v>
      </c>
      <c r="AY103" s="24" t="s">
        <v>136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24" t="s">
        <v>77</v>
      </c>
      <c r="BK103" s="192">
        <f>ROUND(I103*H103,2)</f>
        <v>0</v>
      </c>
      <c r="BL103" s="24" t="s">
        <v>143</v>
      </c>
      <c r="BM103" s="24" t="s">
        <v>178</v>
      </c>
    </row>
    <row r="104" spans="2:65" s="1" customFormat="1" x14ac:dyDescent="0.3">
      <c r="B104" s="41"/>
      <c r="D104" s="193" t="s">
        <v>145</v>
      </c>
      <c r="F104" s="194" t="s">
        <v>179</v>
      </c>
      <c r="I104" s="195"/>
      <c r="L104" s="41"/>
      <c r="M104" s="196"/>
      <c r="N104" s="42"/>
      <c r="O104" s="42"/>
      <c r="P104" s="42"/>
      <c r="Q104" s="42"/>
      <c r="R104" s="42"/>
      <c r="S104" s="42"/>
      <c r="T104" s="70"/>
      <c r="AT104" s="24" t="s">
        <v>145</v>
      </c>
      <c r="AU104" s="24" t="s">
        <v>79</v>
      </c>
    </row>
    <row r="105" spans="2:65" s="12" customFormat="1" x14ac:dyDescent="0.3">
      <c r="B105" s="201"/>
      <c r="D105" s="193" t="s">
        <v>167</v>
      </c>
      <c r="E105" s="202" t="s">
        <v>5</v>
      </c>
      <c r="F105" s="203" t="s">
        <v>180</v>
      </c>
      <c r="H105" s="204">
        <v>360</v>
      </c>
      <c r="I105" s="205"/>
      <c r="L105" s="201"/>
      <c r="M105" s="206"/>
      <c r="N105" s="207"/>
      <c r="O105" s="207"/>
      <c r="P105" s="207"/>
      <c r="Q105" s="207"/>
      <c r="R105" s="207"/>
      <c r="S105" s="207"/>
      <c r="T105" s="208"/>
      <c r="AT105" s="202" t="s">
        <v>167</v>
      </c>
      <c r="AU105" s="202" t="s">
        <v>79</v>
      </c>
      <c r="AV105" s="12" t="s">
        <v>79</v>
      </c>
      <c r="AW105" s="12" t="s">
        <v>35</v>
      </c>
      <c r="AX105" s="12" t="s">
        <v>77</v>
      </c>
      <c r="AY105" s="202" t="s">
        <v>136</v>
      </c>
    </row>
    <row r="106" spans="2:65" s="1" customFormat="1" ht="25.5" customHeight="1" x14ac:dyDescent="0.3">
      <c r="B106" s="180"/>
      <c r="C106" s="181" t="s">
        <v>143</v>
      </c>
      <c r="D106" s="181" t="s">
        <v>139</v>
      </c>
      <c r="E106" s="182" t="s">
        <v>181</v>
      </c>
      <c r="F106" s="183" t="s">
        <v>182</v>
      </c>
      <c r="G106" s="184" t="s">
        <v>183</v>
      </c>
      <c r="H106" s="185">
        <v>45</v>
      </c>
      <c r="I106" s="186"/>
      <c r="J106" s="187">
        <f>ROUND(I106*H106,2)</f>
        <v>0</v>
      </c>
      <c r="K106" s="183" t="s">
        <v>177</v>
      </c>
      <c r="L106" s="41"/>
      <c r="M106" s="188" t="s">
        <v>5</v>
      </c>
      <c r="N106" s="189" t="s">
        <v>42</v>
      </c>
      <c r="O106" s="42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AR106" s="24" t="s">
        <v>143</v>
      </c>
      <c r="AT106" s="24" t="s">
        <v>139</v>
      </c>
      <c r="AU106" s="24" t="s">
        <v>79</v>
      </c>
      <c r="AY106" s="24" t="s">
        <v>136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24" t="s">
        <v>77</v>
      </c>
      <c r="BK106" s="192">
        <f>ROUND(I106*H106,2)</f>
        <v>0</v>
      </c>
      <c r="BL106" s="24" t="s">
        <v>143</v>
      </c>
      <c r="BM106" s="24" t="s">
        <v>184</v>
      </c>
    </row>
    <row r="107" spans="2:65" s="1" customFormat="1" ht="27" x14ac:dyDescent="0.3">
      <c r="B107" s="41"/>
      <c r="D107" s="193" t="s">
        <v>145</v>
      </c>
      <c r="F107" s="194" t="s">
        <v>185</v>
      </c>
      <c r="I107" s="195"/>
      <c r="L107" s="41"/>
      <c r="M107" s="196"/>
      <c r="N107" s="42"/>
      <c r="O107" s="42"/>
      <c r="P107" s="42"/>
      <c r="Q107" s="42"/>
      <c r="R107" s="42"/>
      <c r="S107" s="42"/>
      <c r="T107" s="70"/>
      <c r="AT107" s="24" t="s">
        <v>145</v>
      </c>
      <c r="AU107" s="24" t="s">
        <v>79</v>
      </c>
    </row>
    <row r="108" spans="2:65" s="1" customFormat="1" ht="16.5" customHeight="1" x14ac:dyDescent="0.3">
      <c r="B108" s="180"/>
      <c r="C108" s="181" t="s">
        <v>186</v>
      </c>
      <c r="D108" s="181" t="s">
        <v>139</v>
      </c>
      <c r="E108" s="182" t="s">
        <v>187</v>
      </c>
      <c r="F108" s="183" t="s">
        <v>188</v>
      </c>
      <c r="G108" s="184" t="s">
        <v>189</v>
      </c>
      <c r="H108" s="185">
        <v>8.4</v>
      </c>
      <c r="I108" s="186"/>
      <c r="J108" s="187">
        <f>ROUND(I108*H108,2)</f>
        <v>0</v>
      </c>
      <c r="K108" s="183" t="s">
        <v>177</v>
      </c>
      <c r="L108" s="41"/>
      <c r="M108" s="188" t="s">
        <v>5</v>
      </c>
      <c r="N108" s="189" t="s">
        <v>42</v>
      </c>
      <c r="O108" s="42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AR108" s="24" t="s">
        <v>143</v>
      </c>
      <c r="AT108" s="24" t="s">
        <v>139</v>
      </c>
      <c r="AU108" s="24" t="s">
        <v>79</v>
      </c>
      <c r="AY108" s="24" t="s">
        <v>136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24" t="s">
        <v>77</v>
      </c>
      <c r="BK108" s="192">
        <f>ROUND(I108*H108,2)</f>
        <v>0</v>
      </c>
      <c r="BL108" s="24" t="s">
        <v>143</v>
      </c>
      <c r="BM108" s="24" t="s">
        <v>190</v>
      </c>
    </row>
    <row r="109" spans="2:65" s="1" customFormat="1" ht="27" x14ac:dyDescent="0.3">
      <c r="B109" s="41"/>
      <c r="D109" s="193" t="s">
        <v>145</v>
      </c>
      <c r="F109" s="194" t="s">
        <v>191</v>
      </c>
      <c r="I109" s="195"/>
      <c r="L109" s="41"/>
      <c r="M109" s="196"/>
      <c r="N109" s="42"/>
      <c r="O109" s="42"/>
      <c r="P109" s="42"/>
      <c r="Q109" s="42"/>
      <c r="R109" s="42"/>
      <c r="S109" s="42"/>
      <c r="T109" s="70"/>
      <c r="AT109" s="24" t="s">
        <v>145</v>
      </c>
      <c r="AU109" s="24" t="s">
        <v>79</v>
      </c>
    </row>
    <row r="110" spans="2:65" s="1" customFormat="1" ht="27" x14ac:dyDescent="0.3">
      <c r="B110" s="41"/>
      <c r="D110" s="193" t="s">
        <v>147</v>
      </c>
      <c r="F110" s="197" t="s">
        <v>166</v>
      </c>
      <c r="I110" s="195"/>
      <c r="L110" s="41"/>
      <c r="M110" s="196"/>
      <c r="N110" s="42"/>
      <c r="O110" s="42"/>
      <c r="P110" s="42"/>
      <c r="Q110" s="42"/>
      <c r="R110" s="42"/>
      <c r="S110" s="42"/>
      <c r="T110" s="70"/>
      <c r="AT110" s="24" t="s">
        <v>147</v>
      </c>
      <c r="AU110" s="24" t="s">
        <v>79</v>
      </c>
    </row>
    <row r="111" spans="2:65" s="12" customFormat="1" x14ac:dyDescent="0.3">
      <c r="B111" s="201"/>
      <c r="D111" s="193" t="s">
        <v>167</v>
      </c>
      <c r="E111" s="202" t="s">
        <v>5</v>
      </c>
      <c r="F111" s="203" t="s">
        <v>192</v>
      </c>
      <c r="H111" s="204">
        <v>8.4</v>
      </c>
      <c r="I111" s="205"/>
      <c r="L111" s="201"/>
      <c r="M111" s="206"/>
      <c r="N111" s="207"/>
      <c r="O111" s="207"/>
      <c r="P111" s="207"/>
      <c r="Q111" s="207"/>
      <c r="R111" s="207"/>
      <c r="S111" s="207"/>
      <c r="T111" s="208"/>
      <c r="AT111" s="202" t="s">
        <v>167</v>
      </c>
      <c r="AU111" s="202" t="s">
        <v>79</v>
      </c>
      <c r="AV111" s="12" t="s">
        <v>79</v>
      </c>
      <c r="AW111" s="12" t="s">
        <v>35</v>
      </c>
      <c r="AX111" s="12" t="s">
        <v>77</v>
      </c>
      <c r="AY111" s="202" t="s">
        <v>136</v>
      </c>
    </row>
    <row r="112" spans="2:65" s="1" customFormat="1" ht="16.5" customHeight="1" x14ac:dyDescent="0.3">
      <c r="B112" s="180"/>
      <c r="C112" s="181" t="s">
        <v>193</v>
      </c>
      <c r="D112" s="181" t="s">
        <v>139</v>
      </c>
      <c r="E112" s="182" t="s">
        <v>194</v>
      </c>
      <c r="F112" s="183" t="s">
        <v>195</v>
      </c>
      <c r="G112" s="184" t="s">
        <v>189</v>
      </c>
      <c r="H112" s="185">
        <v>96</v>
      </c>
      <c r="I112" s="186"/>
      <c r="J112" s="187">
        <f>ROUND(I112*H112,2)</f>
        <v>0</v>
      </c>
      <c r="K112" s="183" t="s">
        <v>177</v>
      </c>
      <c r="L112" s="41"/>
      <c r="M112" s="188" t="s">
        <v>5</v>
      </c>
      <c r="N112" s="189" t="s">
        <v>42</v>
      </c>
      <c r="O112" s="42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AR112" s="24" t="s">
        <v>143</v>
      </c>
      <c r="AT112" s="24" t="s">
        <v>139</v>
      </c>
      <c r="AU112" s="24" t="s">
        <v>79</v>
      </c>
      <c r="AY112" s="24" t="s">
        <v>136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24" t="s">
        <v>77</v>
      </c>
      <c r="BK112" s="192">
        <f>ROUND(I112*H112,2)</f>
        <v>0</v>
      </c>
      <c r="BL112" s="24" t="s">
        <v>143</v>
      </c>
      <c r="BM112" s="24" t="s">
        <v>196</v>
      </c>
    </row>
    <row r="113" spans="2:65" s="1" customFormat="1" ht="27" x14ac:dyDescent="0.3">
      <c r="B113" s="41"/>
      <c r="D113" s="193" t="s">
        <v>145</v>
      </c>
      <c r="F113" s="194" t="s">
        <v>197</v>
      </c>
      <c r="I113" s="195"/>
      <c r="L113" s="41"/>
      <c r="M113" s="196"/>
      <c r="N113" s="42"/>
      <c r="O113" s="42"/>
      <c r="P113" s="42"/>
      <c r="Q113" s="42"/>
      <c r="R113" s="42"/>
      <c r="S113" s="42"/>
      <c r="T113" s="70"/>
      <c r="AT113" s="24" t="s">
        <v>145</v>
      </c>
      <c r="AU113" s="24" t="s">
        <v>79</v>
      </c>
    </row>
    <row r="114" spans="2:65" s="1" customFormat="1" ht="27" x14ac:dyDescent="0.3">
      <c r="B114" s="41"/>
      <c r="D114" s="193" t="s">
        <v>147</v>
      </c>
      <c r="F114" s="197" t="s">
        <v>166</v>
      </c>
      <c r="I114" s="195"/>
      <c r="L114" s="41"/>
      <c r="M114" s="196"/>
      <c r="N114" s="42"/>
      <c r="O114" s="42"/>
      <c r="P114" s="42"/>
      <c r="Q114" s="42"/>
      <c r="R114" s="42"/>
      <c r="S114" s="42"/>
      <c r="T114" s="70"/>
      <c r="AT114" s="24" t="s">
        <v>147</v>
      </c>
      <c r="AU114" s="24" t="s">
        <v>79</v>
      </c>
    </row>
    <row r="115" spans="2:65" s="12" customFormat="1" x14ac:dyDescent="0.3">
      <c r="B115" s="201"/>
      <c r="D115" s="193" t="s">
        <v>167</v>
      </c>
      <c r="E115" s="202" t="s">
        <v>5</v>
      </c>
      <c r="F115" s="203" t="s">
        <v>198</v>
      </c>
      <c r="H115" s="204">
        <v>96</v>
      </c>
      <c r="I115" s="205"/>
      <c r="L115" s="201"/>
      <c r="M115" s="206"/>
      <c r="N115" s="207"/>
      <c r="O115" s="207"/>
      <c r="P115" s="207"/>
      <c r="Q115" s="207"/>
      <c r="R115" s="207"/>
      <c r="S115" s="207"/>
      <c r="T115" s="208"/>
      <c r="AT115" s="202" t="s">
        <v>167</v>
      </c>
      <c r="AU115" s="202" t="s">
        <v>79</v>
      </c>
      <c r="AV115" s="12" t="s">
        <v>79</v>
      </c>
      <c r="AW115" s="12" t="s">
        <v>35</v>
      </c>
      <c r="AX115" s="12" t="s">
        <v>77</v>
      </c>
      <c r="AY115" s="202" t="s">
        <v>136</v>
      </c>
    </row>
    <row r="116" spans="2:65" s="1" customFormat="1" ht="16.5" customHeight="1" x14ac:dyDescent="0.3">
      <c r="B116" s="180"/>
      <c r="C116" s="181" t="s">
        <v>199</v>
      </c>
      <c r="D116" s="181" t="s">
        <v>139</v>
      </c>
      <c r="E116" s="182" t="s">
        <v>200</v>
      </c>
      <c r="F116" s="183" t="s">
        <v>201</v>
      </c>
      <c r="G116" s="184" t="s">
        <v>189</v>
      </c>
      <c r="H116" s="185">
        <v>48</v>
      </c>
      <c r="I116" s="186"/>
      <c r="J116" s="187">
        <f>ROUND(I116*H116,2)</f>
        <v>0</v>
      </c>
      <c r="K116" s="183" t="s">
        <v>177</v>
      </c>
      <c r="L116" s="41"/>
      <c r="M116" s="188" t="s">
        <v>5</v>
      </c>
      <c r="N116" s="189" t="s">
        <v>42</v>
      </c>
      <c r="O116" s="42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AR116" s="24" t="s">
        <v>143</v>
      </c>
      <c r="AT116" s="24" t="s">
        <v>139</v>
      </c>
      <c r="AU116" s="24" t="s">
        <v>79</v>
      </c>
      <c r="AY116" s="24" t="s">
        <v>136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24" t="s">
        <v>77</v>
      </c>
      <c r="BK116" s="192">
        <f>ROUND(I116*H116,2)</f>
        <v>0</v>
      </c>
      <c r="BL116" s="24" t="s">
        <v>143</v>
      </c>
      <c r="BM116" s="24" t="s">
        <v>202</v>
      </c>
    </row>
    <row r="117" spans="2:65" s="1" customFormat="1" ht="27" x14ac:dyDescent="0.3">
      <c r="B117" s="41"/>
      <c r="D117" s="193" t="s">
        <v>145</v>
      </c>
      <c r="F117" s="194" t="s">
        <v>203</v>
      </c>
      <c r="I117" s="195"/>
      <c r="L117" s="41"/>
      <c r="M117" s="196"/>
      <c r="N117" s="42"/>
      <c r="O117" s="42"/>
      <c r="P117" s="42"/>
      <c r="Q117" s="42"/>
      <c r="R117" s="42"/>
      <c r="S117" s="42"/>
      <c r="T117" s="70"/>
      <c r="AT117" s="24" t="s">
        <v>145</v>
      </c>
      <c r="AU117" s="24" t="s">
        <v>79</v>
      </c>
    </row>
    <row r="118" spans="2:65" s="12" customFormat="1" x14ac:dyDescent="0.3">
      <c r="B118" s="201"/>
      <c r="D118" s="193" t="s">
        <v>167</v>
      </c>
      <c r="E118" s="202" t="s">
        <v>5</v>
      </c>
      <c r="F118" s="203" t="s">
        <v>204</v>
      </c>
      <c r="H118" s="204">
        <v>48</v>
      </c>
      <c r="I118" s="205"/>
      <c r="L118" s="201"/>
      <c r="M118" s="206"/>
      <c r="N118" s="207"/>
      <c r="O118" s="207"/>
      <c r="P118" s="207"/>
      <c r="Q118" s="207"/>
      <c r="R118" s="207"/>
      <c r="S118" s="207"/>
      <c r="T118" s="208"/>
      <c r="AT118" s="202" t="s">
        <v>167</v>
      </c>
      <c r="AU118" s="202" t="s">
        <v>79</v>
      </c>
      <c r="AV118" s="12" t="s">
        <v>79</v>
      </c>
      <c r="AW118" s="12" t="s">
        <v>35</v>
      </c>
      <c r="AX118" s="12" t="s">
        <v>77</v>
      </c>
      <c r="AY118" s="202" t="s">
        <v>136</v>
      </c>
    </row>
    <row r="119" spans="2:65" s="1" customFormat="1" ht="16.5" customHeight="1" x14ac:dyDescent="0.3">
      <c r="B119" s="180"/>
      <c r="C119" s="181" t="s">
        <v>205</v>
      </c>
      <c r="D119" s="181" t="s">
        <v>139</v>
      </c>
      <c r="E119" s="182" t="s">
        <v>206</v>
      </c>
      <c r="F119" s="183" t="s">
        <v>207</v>
      </c>
      <c r="G119" s="184" t="s">
        <v>163</v>
      </c>
      <c r="H119" s="185">
        <v>73.7</v>
      </c>
      <c r="I119" s="186"/>
      <c r="J119" s="187">
        <f>ROUND(I119*H119,2)</f>
        <v>0</v>
      </c>
      <c r="K119" s="183" t="s">
        <v>177</v>
      </c>
      <c r="L119" s="41"/>
      <c r="M119" s="188" t="s">
        <v>5</v>
      </c>
      <c r="N119" s="189" t="s">
        <v>42</v>
      </c>
      <c r="O119" s="42"/>
      <c r="P119" s="190">
        <f>O119*H119</f>
        <v>0</v>
      </c>
      <c r="Q119" s="190">
        <v>6.9999999999999999E-4</v>
      </c>
      <c r="R119" s="190">
        <f>Q119*H119</f>
        <v>5.1590000000000004E-2</v>
      </c>
      <c r="S119" s="190">
        <v>0</v>
      </c>
      <c r="T119" s="191">
        <f>S119*H119</f>
        <v>0</v>
      </c>
      <c r="AR119" s="24" t="s">
        <v>143</v>
      </c>
      <c r="AT119" s="24" t="s">
        <v>139</v>
      </c>
      <c r="AU119" s="24" t="s">
        <v>79</v>
      </c>
      <c r="AY119" s="24" t="s">
        <v>136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24" t="s">
        <v>77</v>
      </c>
      <c r="BK119" s="192">
        <f>ROUND(I119*H119,2)</f>
        <v>0</v>
      </c>
      <c r="BL119" s="24" t="s">
        <v>143</v>
      </c>
      <c r="BM119" s="24" t="s">
        <v>208</v>
      </c>
    </row>
    <row r="120" spans="2:65" s="1" customFormat="1" x14ac:dyDescent="0.3">
      <c r="B120" s="41"/>
      <c r="D120" s="193" t="s">
        <v>145</v>
      </c>
      <c r="F120" s="194" t="s">
        <v>209</v>
      </c>
      <c r="I120" s="195"/>
      <c r="L120" s="41"/>
      <c r="M120" s="196"/>
      <c r="N120" s="42"/>
      <c r="O120" s="42"/>
      <c r="P120" s="42"/>
      <c r="Q120" s="42"/>
      <c r="R120" s="42"/>
      <c r="S120" s="42"/>
      <c r="T120" s="70"/>
      <c r="AT120" s="24" t="s">
        <v>145</v>
      </c>
      <c r="AU120" s="24" t="s">
        <v>79</v>
      </c>
    </row>
    <row r="121" spans="2:65" s="1" customFormat="1" ht="27" x14ac:dyDescent="0.3">
      <c r="B121" s="41"/>
      <c r="D121" s="193" t="s">
        <v>147</v>
      </c>
      <c r="F121" s="197" t="s">
        <v>166</v>
      </c>
      <c r="I121" s="195"/>
      <c r="L121" s="41"/>
      <c r="M121" s="196"/>
      <c r="N121" s="42"/>
      <c r="O121" s="42"/>
      <c r="P121" s="42"/>
      <c r="Q121" s="42"/>
      <c r="R121" s="42"/>
      <c r="S121" s="42"/>
      <c r="T121" s="70"/>
      <c r="AT121" s="24" t="s">
        <v>147</v>
      </c>
      <c r="AU121" s="24" t="s">
        <v>79</v>
      </c>
    </row>
    <row r="122" spans="2:65" s="12" customFormat="1" x14ac:dyDescent="0.3">
      <c r="B122" s="201"/>
      <c r="D122" s="193" t="s">
        <v>167</v>
      </c>
      <c r="E122" s="202" t="s">
        <v>5</v>
      </c>
      <c r="F122" s="203" t="s">
        <v>210</v>
      </c>
      <c r="H122" s="204">
        <v>73.7</v>
      </c>
      <c r="I122" s="205"/>
      <c r="L122" s="201"/>
      <c r="M122" s="206"/>
      <c r="N122" s="207"/>
      <c r="O122" s="207"/>
      <c r="P122" s="207"/>
      <c r="Q122" s="207"/>
      <c r="R122" s="207"/>
      <c r="S122" s="207"/>
      <c r="T122" s="208"/>
      <c r="AT122" s="202" t="s">
        <v>167</v>
      </c>
      <c r="AU122" s="202" t="s">
        <v>79</v>
      </c>
      <c r="AV122" s="12" t="s">
        <v>79</v>
      </c>
      <c r="AW122" s="12" t="s">
        <v>35</v>
      </c>
      <c r="AX122" s="12" t="s">
        <v>77</v>
      </c>
      <c r="AY122" s="202" t="s">
        <v>136</v>
      </c>
    </row>
    <row r="123" spans="2:65" s="1" customFormat="1" ht="16.5" customHeight="1" x14ac:dyDescent="0.3">
      <c r="B123" s="180"/>
      <c r="C123" s="181" t="s">
        <v>137</v>
      </c>
      <c r="D123" s="181" t="s">
        <v>139</v>
      </c>
      <c r="E123" s="182" t="s">
        <v>211</v>
      </c>
      <c r="F123" s="183" t="s">
        <v>212</v>
      </c>
      <c r="G123" s="184" t="s">
        <v>163</v>
      </c>
      <c r="H123" s="185">
        <v>73.7</v>
      </c>
      <c r="I123" s="186"/>
      <c r="J123" s="187">
        <f>ROUND(I123*H123,2)</f>
        <v>0</v>
      </c>
      <c r="K123" s="183" t="s">
        <v>177</v>
      </c>
      <c r="L123" s="41"/>
      <c r="M123" s="188" t="s">
        <v>5</v>
      </c>
      <c r="N123" s="189" t="s">
        <v>42</v>
      </c>
      <c r="O123" s="42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AR123" s="24" t="s">
        <v>143</v>
      </c>
      <c r="AT123" s="24" t="s">
        <v>139</v>
      </c>
      <c r="AU123" s="24" t="s">
        <v>79</v>
      </c>
      <c r="AY123" s="24" t="s">
        <v>136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24" t="s">
        <v>77</v>
      </c>
      <c r="BK123" s="192">
        <f>ROUND(I123*H123,2)</f>
        <v>0</v>
      </c>
      <c r="BL123" s="24" t="s">
        <v>143</v>
      </c>
      <c r="BM123" s="24" t="s">
        <v>213</v>
      </c>
    </row>
    <row r="124" spans="2:65" s="1" customFormat="1" ht="27" x14ac:dyDescent="0.3">
      <c r="B124" s="41"/>
      <c r="D124" s="193" t="s">
        <v>145</v>
      </c>
      <c r="F124" s="194" t="s">
        <v>214</v>
      </c>
      <c r="I124" s="195"/>
      <c r="L124" s="41"/>
      <c r="M124" s="196"/>
      <c r="N124" s="42"/>
      <c r="O124" s="42"/>
      <c r="P124" s="42"/>
      <c r="Q124" s="42"/>
      <c r="R124" s="42"/>
      <c r="S124" s="42"/>
      <c r="T124" s="70"/>
      <c r="AT124" s="24" t="s">
        <v>145</v>
      </c>
      <c r="AU124" s="24" t="s">
        <v>79</v>
      </c>
    </row>
    <row r="125" spans="2:65" s="1" customFormat="1" ht="16.5" customHeight="1" x14ac:dyDescent="0.3">
      <c r="B125" s="180"/>
      <c r="C125" s="181" t="s">
        <v>215</v>
      </c>
      <c r="D125" s="181" t="s">
        <v>139</v>
      </c>
      <c r="E125" s="182" t="s">
        <v>216</v>
      </c>
      <c r="F125" s="183" t="s">
        <v>217</v>
      </c>
      <c r="G125" s="184" t="s">
        <v>189</v>
      </c>
      <c r="H125" s="185">
        <v>100.5</v>
      </c>
      <c r="I125" s="186"/>
      <c r="J125" s="187">
        <f>ROUND(I125*H125,2)</f>
        <v>0</v>
      </c>
      <c r="K125" s="183" t="s">
        <v>177</v>
      </c>
      <c r="L125" s="41"/>
      <c r="M125" s="188" t="s">
        <v>5</v>
      </c>
      <c r="N125" s="189" t="s">
        <v>42</v>
      </c>
      <c r="O125" s="42"/>
      <c r="P125" s="190">
        <f>O125*H125</f>
        <v>0</v>
      </c>
      <c r="Q125" s="190">
        <v>4.6000000000000001E-4</v>
      </c>
      <c r="R125" s="190">
        <f>Q125*H125</f>
        <v>4.623E-2</v>
      </c>
      <c r="S125" s="190">
        <v>0</v>
      </c>
      <c r="T125" s="191">
        <f>S125*H125</f>
        <v>0</v>
      </c>
      <c r="AR125" s="24" t="s">
        <v>143</v>
      </c>
      <c r="AT125" s="24" t="s">
        <v>139</v>
      </c>
      <c r="AU125" s="24" t="s">
        <v>79</v>
      </c>
      <c r="AY125" s="24" t="s">
        <v>136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24" t="s">
        <v>77</v>
      </c>
      <c r="BK125" s="192">
        <f>ROUND(I125*H125,2)</f>
        <v>0</v>
      </c>
      <c r="BL125" s="24" t="s">
        <v>143</v>
      </c>
      <c r="BM125" s="24" t="s">
        <v>218</v>
      </c>
    </row>
    <row r="126" spans="2:65" s="1" customFormat="1" ht="27" x14ac:dyDescent="0.3">
      <c r="B126" s="41"/>
      <c r="D126" s="193" t="s">
        <v>145</v>
      </c>
      <c r="F126" s="194" t="s">
        <v>219</v>
      </c>
      <c r="I126" s="195"/>
      <c r="L126" s="41"/>
      <c r="M126" s="196"/>
      <c r="N126" s="42"/>
      <c r="O126" s="42"/>
      <c r="P126" s="42"/>
      <c r="Q126" s="42"/>
      <c r="R126" s="42"/>
      <c r="S126" s="42"/>
      <c r="T126" s="70"/>
      <c r="AT126" s="24" t="s">
        <v>145</v>
      </c>
      <c r="AU126" s="24" t="s">
        <v>79</v>
      </c>
    </row>
    <row r="127" spans="2:65" s="1" customFormat="1" ht="27" x14ac:dyDescent="0.3">
      <c r="B127" s="41"/>
      <c r="D127" s="193" t="s">
        <v>147</v>
      </c>
      <c r="F127" s="197" t="s">
        <v>166</v>
      </c>
      <c r="I127" s="195"/>
      <c r="L127" s="41"/>
      <c r="M127" s="196"/>
      <c r="N127" s="42"/>
      <c r="O127" s="42"/>
      <c r="P127" s="42"/>
      <c r="Q127" s="42"/>
      <c r="R127" s="42"/>
      <c r="S127" s="42"/>
      <c r="T127" s="70"/>
      <c r="AT127" s="24" t="s">
        <v>147</v>
      </c>
      <c r="AU127" s="24" t="s">
        <v>79</v>
      </c>
    </row>
    <row r="128" spans="2:65" s="12" customFormat="1" x14ac:dyDescent="0.3">
      <c r="B128" s="201"/>
      <c r="D128" s="193" t="s">
        <v>167</v>
      </c>
      <c r="E128" s="202" t="s">
        <v>5</v>
      </c>
      <c r="F128" s="203" t="s">
        <v>220</v>
      </c>
      <c r="H128" s="204">
        <v>100.5</v>
      </c>
      <c r="I128" s="205"/>
      <c r="L128" s="201"/>
      <c r="M128" s="206"/>
      <c r="N128" s="207"/>
      <c r="O128" s="207"/>
      <c r="P128" s="207"/>
      <c r="Q128" s="207"/>
      <c r="R128" s="207"/>
      <c r="S128" s="207"/>
      <c r="T128" s="208"/>
      <c r="AT128" s="202" t="s">
        <v>167</v>
      </c>
      <c r="AU128" s="202" t="s">
        <v>79</v>
      </c>
      <c r="AV128" s="12" t="s">
        <v>79</v>
      </c>
      <c r="AW128" s="12" t="s">
        <v>35</v>
      </c>
      <c r="AX128" s="12" t="s">
        <v>77</v>
      </c>
      <c r="AY128" s="202" t="s">
        <v>136</v>
      </c>
    </row>
    <row r="129" spans="2:65" s="1" customFormat="1" ht="16.5" customHeight="1" x14ac:dyDescent="0.3">
      <c r="B129" s="180"/>
      <c r="C129" s="181" t="s">
        <v>221</v>
      </c>
      <c r="D129" s="181" t="s">
        <v>139</v>
      </c>
      <c r="E129" s="182" t="s">
        <v>222</v>
      </c>
      <c r="F129" s="183" t="s">
        <v>223</v>
      </c>
      <c r="G129" s="184" t="s">
        <v>189</v>
      </c>
      <c r="H129" s="185">
        <v>100.5</v>
      </c>
      <c r="I129" s="186"/>
      <c r="J129" s="187">
        <f>ROUND(I129*H129,2)</f>
        <v>0</v>
      </c>
      <c r="K129" s="183" t="s">
        <v>177</v>
      </c>
      <c r="L129" s="41"/>
      <c r="M129" s="188" t="s">
        <v>5</v>
      </c>
      <c r="N129" s="189" t="s">
        <v>42</v>
      </c>
      <c r="O129" s="42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AR129" s="24" t="s">
        <v>143</v>
      </c>
      <c r="AT129" s="24" t="s">
        <v>139</v>
      </c>
      <c r="AU129" s="24" t="s">
        <v>79</v>
      </c>
      <c r="AY129" s="24" t="s">
        <v>136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24" t="s">
        <v>77</v>
      </c>
      <c r="BK129" s="192">
        <f>ROUND(I129*H129,2)</f>
        <v>0</v>
      </c>
      <c r="BL129" s="24" t="s">
        <v>143</v>
      </c>
      <c r="BM129" s="24" t="s">
        <v>224</v>
      </c>
    </row>
    <row r="130" spans="2:65" s="1" customFormat="1" ht="27" x14ac:dyDescent="0.3">
      <c r="B130" s="41"/>
      <c r="D130" s="193" t="s">
        <v>145</v>
      </c>
      <c r="F130" s="194" t="s">
        <v>225</v>
      </c>
      <c r="I130" s="195"/>
      <c r="L130" s="41"/>
      <c r="M130" s="196"/>
      <c r="N130" s="42"/>
      <c r="O130" s="42"/>
      <c r="P130" s="42"/>
      <c r="Q130" s="42"/>
      <c r="R130" s="42"/>
      <c r="S130" s="42"/>
      <c r="T130" s="70"/>
      <c r="AT130" s="24" t="s">
        <v>145</v>
      </c>
      <c r="AU130" s="24" t="s">
        <v>79</v>
      </c>
    </row>
    <row r="131" spans="2:65" s="1" customFormat="1" ht="16.5" customHeight="1" x14ac:dyDescent="0.3">
      <c r="B131" s="180"/>
      <c r="C131" s="181" t="s">
        <v>226</v>
      </c>
      <c r="D131" s="181" t="s">
        <v>139</v>
      </c>
      <c r="E131" s="182" t="s">
        <v>227</v>
      </c>
      <c r="F131" s="183" t="s">
        <v>228</v>
      </c>
      <c r="G131" s="184" t="s">
        <v>163</v>
      </c>
      <c r="H131" s="185">
        <v>73.7</v>
      </c>
      <c r="I131" s="186"/>
      <c r="J131" s="187">
        <f>ROUND(I131*H131,2)</f>
        <v>0</v>
      </c>
      <c r="K131" s="183" t="s">
        <v>177</v>
      </c>
      <c r="L131" s="41"/>
      <c r="M131" s="188" t="s">
        <v>5</v>
      </c>
      <c r="N131" s="189" t="s">
        <v>42</v>
      </c>
      <c r="O131" s="42"/>
      <c r="P131" s="190">
        <f>O131*H131</f>
        <v>0</v>
      </c>
      <c r="Q131" s="190">
        <v>7.9000000000000001E-4</v>
      </c>
      <c r="R131" s="190">
        <f>Q131*H131</f>
        <v>5.8223000000000004E-2</v>
      </c>
      <c r="S131" s="190">
        <v>0</v>
      </c>
      <c r="T131" s="191">
        <f>S131*H131</f>
        <v>0</v>
      </c>
      <c r="AR131" s="24" t="s">
        <v>143</v>
      </c>
      <c r="AT131" s="24" t="s">
        <v>139</v>
      </c>
      <c r="AU131" s="24" t="s">
        <v>79</v>
      </c>
      <c r="AY131" s="24" t="s">
        <v>136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24" t="s">
        <v>77</v>
      </c>
      <c r="BK131" s="192">
        <f>ROUND(I131*H131,2)</f>
        <v>0</v>
      </c>
      <c r="BL131" s="24" t="s">
        <v>143</v>
      </c>
      <c r="BM131" s="24" t="s">
        <v>229</v>
      </c>
    </row>
    <row r="132" spans="2:65" s="1" customFormat="1" ht="27" x14ac:dyDescent="0.3">
      <c r="B132" s="41"/>
      <c r="D132" s="193" t="s">
        <v>145</v>
      </c>
      <c r="F132" s="194" t="s">
        <v>230</v>
      </c>
      <c r="I132" s="195"/>
      <c r="L132" s="41"/>
      <c r="M132" s="196"/>
      <c r="N132" s="42"/>
      <c r="O132" s="42"/>
      <c r="P132" s="42"/>
      <c r="Q132" s="42"/>
      <c r="R132" s="42"/>
      <c r="S132" s="42"/>
      <c r="T132" s="70"/>
      <c r="AT132" s="24" t="s">
        <v>145</v>
      </c>
      <c r="AU132" s="24" t="s">
        <v>79</v>
      </c>
    </row>
    <row r="133" spans="2:65" s="1" customFormat="1" ht="16.5" customHeight="1" x14ac:dyDescent="0.3">
      <c r="B133" s="180"/>
      <c r="C133" s="181" t="s">
        <v>231</v>
      </c>
      <c r="D133" s="181" t="s">
        <v>139</v>
      </c>
      <c r="E133" s="182" t="s">
        <v>232</v>
      </c>
      <c r="F133" s="183" t="s">
        <v>233</v>
      </c>
      <c r="G133" s="184" t="s">
        <v>163</v>
      </c>
      <c r="H133" s="185">
        <v>73.7</v>
      </c>
      <c r="I133" s="186"/>
      <c r="J133" s="187">
        <f>ROUND(I133*H133,2)</f>
        <v>0</v>
      </c>
      <c r="K133" s="183" t="s">
        <v>177</v>
      </c>
      <c r="L133" s="41"/>
      <c r="M133" s="188" t="s">
        <v>5</v>
      </c>
      <c r="N133" s="189" t="s">
        <v>42</v>
      </c>
      <c r="O133" s="42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AR133" s="24" t="s">
        <v>143</v>
      </c>
      <c r="AT133" s="24" t="s">
        <v>139</v>
      </c>
      <c r="AU133" s="24" t="s">
        <v>79</v>
      </c>
      <c r="AY133" s="24" t="s">
        <v>136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24" t="s">
        <v>77</v>
      </c>
      <c r="BK133" s="192">
        <f>ROUND(I133*H133,2)</f>
        <v>0</v>
      </c>
      <c r="BL133" s="24" t="s">
        <v>143</v>
      </c>
      <c r="BM133" s="24" t="s">
        <v>234</v>
      </c>
    </row>
    <row r="134" spans="2:65" s="1" customFormat="1" ht="27" x14ac:dyDescent="0.3">
      <c r="B134" s="41"/>
      <c r="D134" s="193" t="s">
        <v>145</v>
      </c>
      <c r="F134" s="194" t="s">
        <v>235</v>
      </c>
      <c r="I134" s="195"/>
      <c r="L134" s="41"/>
      <c r="M134" s="196"/>
      <c r="N134" s="42"/>
      <c r="O134" s="42"/>
      <c r="P134" s="42"/>
      <c r="Q134" s="42"/>
      <c r="R134" s="42"/>
      <c r="S134" s="42"/>
      <c r="T134" s="70"/>
      <c r="AT134" s="24" t="s">
        <v>145</v>
      </c>
      <c r="AU134" s="24" t="s">
        <v>79</v>
      </c>
    </row>
    <row r="135" spans="2:65" s="1" customFormat="1" ht="16.5" customHeight="1" x14ac:dyDescent="0.3">
      <c r="B135" s="180"/>
      <c r="C135" s="181" t="s">
        <v>236</v>
      </c>
      <c r="D135" s="181" t="s">
        <v>139</v>
      </c>
      <c r="E135" s="182" t="s">
        <v>237</v>
      </c>
      <c r="F135" s="183" t="s">
        <v>238</v>
      </c>
      <c r="G135" s="184" t="s">
        <v>189</v>
      </c>
      <c r="H135" s="185">
        <v>52.8</v>
      </c>
      <c r="I135" s="186"/>
      <c r="J135" s="187">
        <f>ROUND(I135*H135,2)</f>
        <v>0</v>
      </c>
      <c r="K135" s="183" t="s">
        <v>177</v>
      </c>
      <c r="L135" s="41"/>
      <c r="M135" s="188" t="s">
        <v>5</v>
      </c>
      <c r="N135" s="189" t="s">
        <v>42</v>
      </c>
      <c r="O135" s="4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AR135" s="24" t="s">
        <v>143</v>
      </c>
      <c r="AT135" s="24" t="s">
        <v>139</v>
      </c>
      <c r="AU135" s="24" t="s">
        <v>79</v>
      </c>
      <c r="AY135" s="24" t="s">
        <v>136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24" t="s">
        <v>77</v>
      </c>
      <c r="BK135" s="192">
        <f>ROUND(I135*H135,2)</f>
        <v>0</v>
      </c>
      <c r="BL135" s="24" t="s">
        <v>143</v>
      </c>
      <c r="BM135" s="24" t="s">
        <v>239</v>
      </c>
    </row>
    <row r="136" spans="2:65" s="1" customFormat="1" ht="40.5" x14ac:dyDescent="0.3">
      <c r="B136" s="41"/>
      <c r="D136" s="193" t="s">
        <v>145</v>
      </c>
      <c r="F136" s="194" t="s">
        <v>240</v>
      </c>
      <c r="I136" s="195"/>
      <c r="L136" s="41"/>
      <c r="M136" s="196"/>
      <c r="N136" s="42"/>
      <c r="O136" s="42"/>
      <c r="P136" s="42"/>
      <c r="Q136" s="42"/>
      <c r="R136" s="42"/>
      <c r="S136" s="42"/>
      <c r="T136" s="70"/>
      <c r="AT136" s="24" t="s">
        <v>145</v>
      </c>
      <c r="AU136" s="24" t="s">
        <v>79</v>
      </c>
    </row>
    <row r="137" spans="2:65" s="12" customFormat="1" x14ac:dyDescent="0.3">
      <c r="B137" s="201"/>
      <c r="D137" s="193" t="s">
        <v>167</v>
      </c>
      <c r="E137" s="202" t="s">
        <v>5</v>
      </c>
      <c r="F137" s="203" t="s">
        <v>241</v>
      </c>
      <c r="H137" s="204">
        <v>52.8</v>
      </c>
      <c r="I137" s="205"/>
      <c r="L137" s="201"/>
      <c r="M137" s="206"/>
      <c r="N137" s="207"/>
      <c r="O137" s="207"/>
      <c r="P137" s="207"/>
      <c r="Q137" s="207"/>
      <c r="R137" s="207"/>
      <c r="S137" s="207"/>
      <c r="T137" s="208"/>
      <c r="AT137" s="202" t="s">
        <v>167</v>
      </c>
      <c r="AU137" s="202" t="s">
        <v>79</v>
      </c>
      <c r="AV137" s="12" t="s">
        <v>79</v>
      </c>
      <c r="AW137" s="12" t="s">
        <v>35</v>
      </c>
      <c r="AX137" s="12" t="s">
        <v>77</v>
      </c>
      <c r="AY137" s="202" t="s">
        <v>136</v>
      </c>
    </row>
    <row r="138" spans="2:65" s="1" customFormat="1" ht="16.5" customHeight="1" x14ac:dyDescent="0.3">
      <c r="B138" s="180"/>
      <c r="C138" s="181" t="s">
        <v>11</v>
      </c>
      <c r="D138" s="181" t="s">
        <v>139</v>
      </c>
      <c r="E138" s="182" t="s">
        <v>242</v>
      </c>
      <c r="F138" s="183" t="s">
        <v>243</v>
      </c>
      <c r="G138" s="184" t="s">
        <v>189</v>
      </c>
      <c r="H138" s="185">
        <v>49.576000000000001</v>
      </c>
      <c r="I138" s="186"/>
      <c r="J138" s="187">
        <f>ROUND(I138*H138,2)</f>
        <v>0</v>
      </c>
      <c r="K138" s="183" t="s">
        <v>177</v>
      </c>
      <c r="L138" s="41"/>
      <c r="M138" s="188" t="s">
        <v>5</v>
      </c>
      <c r="N138" s="189" t="s">
        <v>42</v>
      </c>
      <c r="O138" s="42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AR138" s="24" t="s">
        <v>143</v>
      </c>
      <c r="AT138" s="24" t="s">
        <v>139</v>
      </c>
      <c r="AU138" s="24" t="s">
        <v>79</v>
      </c>
      <c r="AY138" s="24" t="s">
        <v>136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24" t="s">
        <v>77</v>
      </c>
      <c r="BK138" s="192">
        <f>ROUND(I138*H138,2)</f>
        <v>0</v>
      </c>
      <c r="BL138" s="24" t="s">
        <v>143</v>
      </c>
      <c r="BM138" s="24" t="s">
        <v>244</v>
      </c>
    </row>
    <row r="139" spans="2:65" s="1" customFormat="1" ht="40.5" x14ac:dyDescent="0.3">
      <c r="B139" s="41"/>
      <c r="D139" s="193" t="s">
        <v>145</v>
      </c>
      <c r="F139" s="194" t="s">
        <v>245</v>
      </c>
      <c r="I139" s="195"/>
      <c r="L139" s="41"/>
      <c r="M139" s="196"/>
      <c r="N139" s="42"/>
      <c r="O139" s="42"/>
      <c r="P139" s="42"/>
      <c r="Q139" s="42"/>
      <c r="R139" s="42"/>
      <c r="S139" s="42"/>
      <c r="T139" s="70"/>
      <c r="AT139" s="24" t="s">
        <v>145</v>
      </c>
      <c r="AU139" s="24" t="s">
        <v>79</v>
      </c>
    </row>
    <row r="140" spans="2:65" s="13" customFormat="1" x14ac:dyDescent="0.3">
      <c r="B140" s="209"/>
      <c r="D140" s="193" t="s">
        <v>167</v>
      </c>
      <c r="E140" s="210" t="s">
        <v>5</v>
      </c>
      <c r="F140" s="211" t="s">
        <v>246</v>
      </c>
      <c r="H140" s="210" t="s">
        <v>5</v>
      </c>
      <c r="I140" s="212"/>
      <c r="L140" s="209"/>
      <c r="M140" s="213"/>
      <c r="N140" s="214"/>
      <c r="O140" s="214"/>
      <c r="P140" s="214"/>
      <c r="Q140" s="214"/>
      <c r="R140" s="214"/>
      <c r="S140" s="214"/>
      <c r="T140" s="215"/>
      <c r="AT140" s="210" t="s">
        <v>167</v>
      </c>
      <c r="AU140" s="210" t="s">
        <v>79</v>
      </c>
      <c r="AV140" s="13" t="s">
        <v>77</v>
      </c>
      <c r="AW140" s="13" t="s">
        <v>35</v>
      </c>
      <c r="AX140" s="13" t="s">
        <v>71</v>
      </c>
      <c r="AY140" s="210" t="s">
        <v>136</v>
      </c>
    </row>
    <row r="141" spans="2:65" s="12" customFormat="1" x14ac:dyDescent="0.3">
      <c r="B141" s="201"/>
      <c r="D141" s="193" t="s">
        <v>167</v>
      </c>
      <c r="E141" s="202" t="s">
        <v>5</v>
      </c>
      <c r="F141" s="203" t="s">
        <v>247</v>
      </c>
      <c r="H141" s="204">
        <v>96</v>
      </c>
      <c r="I141" s="205"/>
      <c r="L141" s="201"/>
      <c r="M141" s="206"/>
      <c r="N141" s="207"/>
      <c r="O141" s="207"/>
      <c r="P141" s="207"/>
      <c r="Q141" s="207"/>
      <c r="R141" s="207"/>
      <c r="S141" s="207"/>
      <c r="T141" s="208"/>
      <c r="AT141" s="202" t="s">
        <v>167</v>
      </c>
      <c r="AU141" s="202" t="s">
        <v>79</v>
      </c>
      <c r="AV141" s="12" t="s">
        <v>79</v>
      </c>
      <c r="AW141" s="12" t="s">
        <v>35</v>
      </c>
      <c r="AX141" s="12" t="s">
        <v>71</v>
      </c>
      <c r="AY141" s="202" t="s">
        <v>136</v>
      </c>
    </row>
    <row r="142" spans="2:65" s="13" customFormat="1" x14ac:dyDescent="0.3">
      <c r="B142" s="209"/>
      <c r="D142" s="193" t="s">
        <v>167</v>
      </c>
      <c r="E142" s="210" t="s">
        <v>5</v>
      </c>
      <c r="F142" s="211" t="s">
        <v>248</v>
      </c>
      <c r="H142" s="210" t="s">
        <v>5</v>
      </c>
      <c r="I142" s="212"/>
      <c r="L142" s="209"/>
      <c r="M142" s="213"/>
      <c r="N142" s="214"/>
      <c r="O142" s="214"/>
      <c r="P142" s="214"/>
      <c r="Q142" s="214"/>
      <c r="R142" s="214"/>
      <c r="S142" s="214"/>
      <c r="T142" s="215"/>
      <c r="AT142" s="210" t="s">
        <v>167</v>
      </c>
      <c r="AU142" s="210" t="s">
        <v>79</v>
      </c>
      <c r="AV142" s="13" t="s">
        <v>77</v>
      </c>
      <c r="AW142" s="13" t="s">
        <v>35</v>
      </c>
      <c r="AX142" s="13" t="s">
        <v>71</v>
      </c>
      <c r="AY142" s="210" t="s">
        <v>136</v>
      </c>
    </row>
    <row r="143" spans="2:65" s="12" customFormat="1" x14ac:dyDescent="0.3">
      <c r="B143" s="201"/>
      <c r="D143" s="193" t="s">
        <v>167</v>
      </c>
      <c r="E143" s="202" t="s">
        <v>5</v>
      </c>
      <c r="F143" s="203" t="s">
        <v>249</v>
      </c>
      <c r="H143" s="204">
        <v>-46.423999999999999</v>
      </c>
      <c r="I143" s="205"/>
      <c r="L143" s="201"/>
      <c r="M143" s="206"/>
      <c r="N143" s="207"/>
      <c r="O143" s="207"/>
      <c r="P143" s="207"/>
      <c r="Q143" s="207"/>
      <c r="R143" s="207"/>
      <c r="S143" s="207"/>
      <c r="T143" s="208"/>
      <c r="AT143" s="202" t="s">
        <v>167</v>
      </c>
      <c r="AU143" s="202" t="s">
        <v>79</v>
      </c>
      <c r="AV143" s="12" t="s">
        <v>79</v>
      </c>
      <c r="AW143" s="12" t="s">
        <v>35</v>
      </c>
      <c r="AX143" s="12" t="s">
        <v>71</v>
      </c>
      <c r="AY143" s="202" t="s">
        <v>136</v>
      </c>
    </row>
    <row r="144" spans="2:65" s="14" customFormat="1" x14ac:dyDescent="0.3">
      <c r="B144" s="216"/>
      <c r="D144" s="193" t="s">
        <v>167</v>
      </c>
      <c r="E144" s="217" t="s">
        <v>5</v>
      </c>
      <c r="F144" s="218" t="s">
        <v>250</v>
      </c>
      <c r="H144" s="219">
        <v>49.576000000000001</v>
      </c>
      <c r="I144" s="220"/>
      <c r="L144" s="216"/>
      <c r="M144" s="221"/>
      <c r="N144" s="222"/>
      <c r="O144" s="222"/>
      <c r="P144" s="222"/>
      <c r="Q144" s="222"/>
      <c r="R144" s="222"/>
      <c r="S144" s="222"/>
      <c r="T144" s="223"/>
      <c r="AT144" s="217" t="s">
        <v>167</v>
      </c>
      <c r="AU144" s="217" t="s">
        <v>79</v>
      </c>
      <c r="AV144" s="14" t="s">
        <v>143</v>
      </c>
      <c r="AW144" s="14" t="s">
        <v>35</v>
      </c>
      <c r="AX144" s="14" t="s">
        <v>77</v>
      </c>
      <c r="AY144" s="217" t="s">
        <v>136</v>
      </c>
    </row>
    <row r="145" spans="2:65" s="1" customFormat="1" ht="25.5" customHeight="1" x14ac:dyDescent="0.3">
      <c r="B145" s="180"/>
      <c r="C145" s="181" t="s">
        <v>251</v>
      </c>
      <c r="D145" s="181" t="s">
        <v>139</v>
      </c>
      <c r="E145" s="182" t="s">
        <v>252</v>
      </c>
      <c r="F145" s="183" t="s">
        <v>253</v>
      </c>
      <c r="G145" s="184" t="s">
        <v>189</v>
      </c>
      <c r="H145" s="185">
        <v>247.88</v>
      </c>
      <c r="I145" s="186"/>
      <c r="J145" s="187">
        <f>ROUND(I145*H145,2)</f>
        <v>0</v>
      </c>
      <c r="K145" s="183" t="s">
        <v>177</v>
      </c>
      <c r="L145" s="41"/>
      <c r="M145" s="188" t="s">
        <v>5</v>
      </c>
      <c r="N145" s="189" t="s">
        <v>42</v>
      </c>
      <c r="O145" s="42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AR145" s="24" t="s">
        <v>143</v>
      </c>
      <c r="AT145" s="24" t="s">
        <v>139</v>
      </c>
      <c r="AU145" s="24" t="s">
        <v>79</v>
      </c>
      <c r="AY145" s="24" t="s">
        <v>136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24" t="s">
        <v>77</v>
      </c>
      <c r="BK145" s="192">
        <f>ROUND(I145*H145,2)</f>
        <v>0</v>
      </c>
      <c r="BL145" s="24" t="s">
        <v>143</v>
      </c>
      <c r="BM145" s="24" t="s">
        <v>254</v>
      </c>
    </row>
    <row r="146" spans="2:65" s="1" customFormat="1" ht="40.5" x14ac:dyDescent="0.3">
      <c r="B146" s="41"/>
      <c r="D146" s="193" t="s">
        <v>145</v>
      </c>
      <c r="F146" s="194" t="s">
        <v>255</v>
      </c>
      <c r="I146" s="195"/>
      <c r="L146" s="41"/>
      <c r="M146" s="196"/>
      <c r="N146" s="42"/>
      <c r="O146" s="42"/>
      <c r="P146" s="42"/>
      <c r="Q146" s="42"/>
      <c r="R146" s="42"/>
      <c r="S146" s="42"/>
      <c r="T146" s="70"/>
      <c r="AT146" s="24" t="s">
        <v>145</v>
      </c>
      <c r="AU146" s="24" t="s">
        <v>79</v>
      </c>
    </row>
    <row r="147" spans="2:65" s="12" customFormat="1" x14ac:dyDescent="0.3">
      <c r="B147" s="201"/>
      <c r="D147" s="193" t="s">
        <v>167</v>
      </c>
      <c r="F147" s="203" t="s">
        <v>256</v>
      </c>
      <c r="H147" s="204">
        <v>247.88</v>
      </c>
      <c r="I147" s="205"/>
      <c r="L147" s="201"/>
      <c r="M147" s="206"/>
      <c r="N147" s="207"/>
      <c r="O147" s="207"/>
      <c r="P147" s="207"/>
      <c r="Q147" s="207"/>
      <c r="R147" s="207"/>
      <c r="S147" s="207"/>
      <c r="T147" s="208"/>
      <c r="AT147" s="202" t="s">
        <v>167</v>
      </c>
      <c r="AU147" s="202" t="s">
        <v>79</v>
      </c>
      <c r="AV147" s="12" t="s">
        <v>79</v>
      </c>
      <c r="AW147" s="12" t="s">
        <v>6</v>
      </c>
      <c r="AX147" s="12" t="s">
        <v>77</v>
      </c>
      <c r="AY147" s="202" t="s">
        <v>136</v>
      </c>
    </row>
    <row r="148" spans="2:65" s="1" customFormat="1" ht="16.5" customHeight="1" x14ac:dyDescent="0.3">
      <c r="B148" s="180"/>
      <c r="C148" s="181" t="s">
        <v>257</v>
      </c>
      <c r="D148" s="181" t="s">
        <v>139</v>
      </c>
      <c r="E148" s="182" t="s">
        <v>258</v>
      </c>
      <c r="F148" s="183" t="s">
        <v>259</v>
      </c>
      <c r="G148" s="184" t="s">
        <v>189</v>
      </c>
      <c r="H148" s="185">
        <v>49.576000000000001</v>
      </c>
      <c r="I148" s="186"/>
      <c r="J148" s="187">
        <f>ROUND(I148*H148,2)</f>
        <v>0</v>
      </c>
      <c r="K148" s="183" t="s">
        <v>177</v>
      </c>
      <c r="L148" s="41"/>
      <c r="M148" s="188" t="s">
        <v>5</v>
      </c>
      <c r="N148" s="189" t="s">
        <v>42</v>
      </c>
      <c r="O148" s="42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AR148" s="24" t="s">
        <v>143</v>
      </c>
      <c r="AT148" s="24" t="s">
        <v>139</v>
      </c>
      <c r="AU148" s="24" t="s">
        <v>79</v>
      </c>
      <c r="AY148" s="24" t="s">
        <v>136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24" t="s">
        <v>77</v>
      </c>
      <c r="BK148" s="192">
        <f>ROUND(I148*H148,2)</f>
        <v>0</v>
      </c>
      <c r="BL148" s="24" t="s">
        <v>143</v>
      </c>
      <c r="BM148" s="24" t="s">
        <v>260</v>
      </c>
    </row>
    <row r="149" spans="2:65" s="1" customFormat="1" ht="27" x14ac:dyDescent="0.3">
      <c r="B149" s="41"/>
      <c r="D149" s="193" t="s">
        <v>145</v>
      </c>
      <c r="F149" s="194" t="s">
        <v>261</v>
      </c>
      <c r="I149" s="195"/>
      <c r="L149" s="41"/>
      <c r="M149" s="196"/>
      <c r="N149" s="42"/>
      <c r="O149" s="42"/>
      <c r="P149" s="42"/>
      <c r="Q149" s="42"/>
      <c r="R149" s="42"/>
      <c r="S149" s="42"/>
      <c r="T149" s="70"/>
      <c r="AT149" s="24" t="s">
        <v>145</v>
      </c>
      <c r="AU149" s="24" t="s">
        <v>79</v>
      </c>
    </row>
    <row r="150" spans="2:65" s="1" customFormat="1" ht="16.5" customHeight="1" x14ac:dyDescent="0.3">
      <c r="B150" s="180"/>
      <c r="C150" s="181" t="s">
        <v>262</v>
      </c>
      <c r="D150" s="181" t="s">
        <v>139</v>
      </c>
      <c r="E150" s="182" t="s">
        <v>263</v>
      </c>
      <c r="F150" s="183" t="s">
        <v>264</v>
      </c>
      <c r="G150" s="184" t="s">
        <v>189</v>
      </c>
      <c r="H150" s="185">
        <v>49.576000000000001</v>
      </c>
      <c r="I150" s="186"/>
      <c r="J150" s="187">
        <f>ROUND(I150*H150,2)</f>
        <v>0</v>
      </c>
      <c r="K150" s="183" t="s">
        <v>177</v>
      </c>
      <c r="L150" s="41"/>
      <c r="M150" s="188" t="s">
        <v>5</v>
      </c>
      <c r="N150" s="189" t="s">
        <v>42</v>
      </c>
      <c r="O150" s="42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AR150" s="24" t="s">
        <v>143</v>
      </c>
      <c r="AT150" s="24" t="s">
        <v>139</v>
      </c>
      <c r="AU150" s="24" t="s">
        <v>79</v>
      </c>
      <c r="AY150" s="24" t="s">
        <v>136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24" t="s">
        <v>77</v>
      </c>
      <c r="BK150" s="192">
        <f>ROUND(I150*H150,2)</f>
        <v>0</v>
      </c>
      <c r="BL150" s="24" t="s">
        <v>143</v>
      </c>
      <c r="BM150" s="24" t="s">
        <v>265</v>
      </c>
    </row>
    <row r="151" spans="2:65" s="1" customFormat="1" x14ac:dyDescent="0.3">
      <c r="B151" s="41"/>
      <c r="D151" s="193" t="s">
        <v>145</v>
      </c>
      <c r="F151" s="194" t="s">
        <v>264</v>
      </c>
      <c r="I151" s="195"/>
      <c r="L151" s="41"/>
      <c r="M151" s="196"/>
      <c r="N151" s="42"/>
      <c r="O151" s="42"/>
      <c r="P151" s="42"/>
      <c r="Q151" s="42"/>
      <c r="R151" s="42"/>
      <c r="S151" s="42"/>
      <c r="T151" s="70"/>
      <c r="AT151" s="24" t="s">
        <v>145</v>
      </c>
      <c r="AU151" s="24" t="s">
        <v>79</v>
      </c>
    </row>
    <row r="152" spans="2:65" s="1" customFormat="1" ht="16.5" customHeight="1" x14ac:dyDescent="0.3">
      <c r="B152" s="180"/>
      <c r="C152" s="181" t="s">
        <v>266</v>
      </c>
      <c r="D152" s="181" t="s">
        <v>139</v>
      </c>
      <c r="E152" s="182" t="s">
        <v>267</v>
      </c>
      <c r="F152" s="183" t="s">
        <v>268</v>
      </c>
      <c r="G152" s="184" t="s">
        <v>269</v>
      </c>
      <c r="H152" s="185">
        <v>89.236999999999995</v>
      </c>
      <c r="I152" s="186"/>
      <c r="J152" s="187">
        <f>ROUND(I152*H152,2)</f>
        <v>0</v>
      </c>
      <c r="K152" s="183" t="s">
        <v>177</v>
      </c>
      <c r="L152" s="41"/>
      <c r="M152" s="188" t="s">
        <v>5</v>
      </c>
      <c r="N152" s="189" t="s">
        <v>42</v>
      </c>
      <c r="O152" s="42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AR152" s="24" t="s">
        <v>143</v>
      </c>
      <c r="AT152" s="24" t="s">
        <v>139</v>
      </c>
      <c r="AU152" s="24" t="s">
        <v>79</v>
      </c>
      <c r="AY152" s="24" t="s">
        <v>136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24" t="s">
        <v>77</v>
      </c>
      <c r="BK152" s="192">
        <f>ROUND(I152*H152,2)</f>
        <v>0</v>
      </c>
      <c r="BL152" s="24" t="s">
        <v>143</v>
      </c>
      <c r="BM152" s="24" t="s">
        <v>270</v>
      </c>
    </row>
    <row r="153" spans="2:65" s="1" customFormat="1" x14ac:dyDescent="0.3">
      <c r="B153" s="41"/>
      <c r="D153" s="193" t="s">
        <v>145</v>
      </c>
      <c r="F153" s="194" t="s">
        <v>271</v>
      </c>
      <c r="I153" s="195"/>
      <c r="L153" s="41"/>
      <c r="M153" s="196"/>
      <c r="N153" s="42"/>
      <c r="O153" s="42"/>
      <c r="P153" s="42"/>
      <c r="Q153" s="42"/>
      <c r="R153" s="42"/>
      <c r="S153" s="42"/>
      <c r="T153" s="70"/>
      <c r="AT153" s="24" t="s">
        <v>145</v>
      </c>
      <c r="AU153" s="24" t="s">
        <v>79</v>
      </c>
    </row>
    <row r="154" spans="2:65" s="12" customFormat="1" x14ac:dyDescent="0.3">
      <c r="B154" s="201"/>
      <c r="D154" s="193" t="s">
        <v>167</v>
      </c>
      <c r="F154" s="203" t="s">
        <v>272</v>
      </c>
      <c r="H154" s="204">
        <v>89.236999999999995</v>
      </c>
      <c r="I154" s="205"/>
      <c r="L154" s="201"/>
      <c r="M154" s="206"/>
      <c r="N154" s="207"/>
      <c r="O154" s="207"/>
      <c r="P154" s="207"/>
      <c r="Q154" s="207"/>
      <c r="R154" s="207"/>
      <c r="S154" s="207"/>
      <c r="T154" s="208"/>
      <c r="AT154" s="202" t="s">
        <v>167</v>
      </c>
      <c r="AU154" s="202" t="s">
        <v>79</v>
      </c>
      <c r="AV154" s="12" t="s">
        <v>79</v>
      </c>
      <c r="AW154" s="12" t="s">
        <v>6</v>
      </c>
      <c r="AX154" s="12" t="s">
        <v>77</v>
      </c>
      <c r="AY154" s="202" t="s">
        <v>136</v>
      </c>
    </row>
    <row r="155" spans="2:65" s="1" customFormat="1" ht="16.5" customHeight="1" x14ac:dyDescent="0.3">
      <c r="B155" s="180"/>
      <c r="C155" s="181" t="s">
        <v>273</v>
      </c>
      <c r="D155" s="181" t="s">
        <v>139</v>
      </c>
      <c r="E155" s="182" t="s">
        <v>274</v>
      </c>
      <c r="F155" s="183" t="s">
        <v>275</v>
      </c>
      <c r="G155" s="184" t="s">
        <v>189</v>
      </c>
      <c r="H155" s="185">
        <v>46.423999999999999</v>
      </c>
      <c r="I155" s="186"/>
      <c r="J155" s="187">
        <f>ROUND(I155*H155,2)</f>
        <v>0</v>
      </c>
      <c r="K155" s="183" t="s">
        <v>177</v>
      </c>
      <c r="L155" s="41"/>
      <c r="M155" s="188" t="s">
        <v>5</v>
      </c>
      <c r="N155" s="189" t="s">
        <v>42</v>
      </c>
      <c r="O155" s="42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AR155" s="24" t="s">
        <v>143</v>
      </c>
      <c r="AT155" s="24" t="s">
        <v>139</v>
      </c>
      <c r="AU155" s="24" t="s">
        <v>79</v>
      </c>
      <c r="AY155" s="24" t="s">
        <v>136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24" t="s">
        <v>77</v>
      </c>
      <c r="BK155" s="192">
        <f>ROUND(I155*H155,2)</f>
        <v>0</v>
      </c>
      <c r="BL155" s="24" t="s">
        <v>143</v>
      </c>
      <c r="BM155" s="24" t="s">
        <v>276</v>
      </c>
    </row>
    <row r="156" spans="2:65" s="1" customFormat="1" ht="27" x14ac:dyDescent="0.3">
      <c r="B156" s="41"/>
      <c r="D156" s="193" t="s">
        <v>145</v>
      </c>
      <c r="F156" s="194" t="s">
        <v>277</v>
      </c>
      <c r="I156" s="195"/>
      <c r="L156" s="41"/>
      <c r="M156" s="196"/>
      <c r="N156" s="42"/>
      <c r="O156" s="42"/>
      <c r="P156" s="42"/>
      <c r="Q156" s="42"/>
      <c r="R156" s="42"/>
      <c r="S156" s="42"/>
      <c r="T156" s="70"/>
      <c r="AT156" s="24" t="s">
        <v>145</v>
      </c>
      <c r="AU156" s="24" t="s">
        <v>79</v>
      </c>
    </row>
    <row r="157" spans="2:65" s="13" customFormat="1" x14ac:dyDescent="0.3">
      <c r="B157" s="209"/>
      <c r="D157" s="193" t="s">
        <v>167</v>
      </c>
      <c r="E157" s="210" t="s">
        <v>5</v>
      </c>
      <c r="F157" s="211" t="s">
        <v>246</v>
      </c>
      <c r="H157" s="210" t="s">
        <v>5</v>
      </c>
      <c r="I157" s="212"/>
      <c r="L157" s="209"/>
      <c r="M157" s="213"/>
      <c r="N157" s="214"/>
      <c r="O157" s="214"/>
      <c r="P157" s="214"/>
      <c r="Q157" s="214"/>
      <c r="R157" s="214"/>
      <c r="S157" s="214"/>
      <c r="T157" s="215"/>
      <c r="AT157" s="210" t="s">
        <v>167</v>
      </c>
      <c r="AU157" s="210" t="s">
        <v>79</v>
      </c>
      <c r="AV157" s="13" t="s">
        <v>77</v>
      </c>
      <c r="AW157" s="13" t="s">
        <v>35</v>
      </c>
      <c r="AX157" s="13" t="s">
        <v>71</v>
      </c>
      <c r="AY157" s="210" t="s">
        <v>136</v>
      </c>
    </row>
    <row r="158" spans="2:65" s="12" customFormat="1" x14ac:dyDescent="0.3">
      <c r="B158" s="201"/>
      <c r="D158" s="193" t="s">
        <v>167</v>
      </c>
      <c r="E158" s="202" t="s">
        <v>5</v>
      </c>
      <c r="F158" s="203" t="s">
        <v>247</v>
      </c>
      <c r="H158" s="204">
        <v>96</v>
      </c>
      <c r="I158" s="205"/>
      <c r="L158" s="201"/>
      <c r="M158" s="206"/>
      <c r="N158" s="207"/>
      <c r="O158" s="207"/>
      <c r="P158" s="207"/>
      <c r="Q158" s="207"/>
      <c r="R158" s="207"/>
      <c r="S158" s="207"/>
      <c r="T158" s="208"/>
      <c r="AT158" s="202" t="s">
        <v>167</v>
      </c>
      <c r="AU158" s="202" t="s">
        <v>79</v>
      </c>
      <c r="AV158" s="12" t="s">
        <v>79</v>
      </c>
      <c r="AW158" s="12" t="s">
        <v>35</v>
      </c>
      <c r="AX158" s="12" t="s">
        <v>71</v>
      </c>
      <c r="AY158" s="202" t="s">
        <v>136</v>
      </c>
    </row>
    <row r="159" spans="2:65" s="13" customFormat="1" x14ac:dyDescent="0.3">
      <c r="B159" s="209"/>
      <c r="D159" s="193" t="s">
        <v>167</v>
      </c>
      <c r="E159" s="210" t="s">
        <v>5</v>
      </c>
      <c r="F159" s="211" t="s">
        <v>278</v>
      </c>
      <c r="H159" s="210" t="s">
        <v>5</v>
      </c>
      <c r="I159" s="212"/>
      <c r="L159" s="209"/>
      <c r="M159" s="213"/>
      <c r="N159" s="214"/>
      <c r="O159" s="214"/>
      <c r="P159" s="214"/>
      <c r="Q159" s="214"/>
      <c r="R159" s="214"/>
      <c r="S159" s="214"/>
      <c r="T159" s="215"/>
      <c r="AT159" s="210" t="s">
        <v>167</v>
      </c>
      <c r="AU159" s="210" t="s">
        <v>79</v>
      </c>
      <c r="AV159" s="13" t="s">
        <v>77</v>
      </c>
      <c r="AW159" s="13" t="s">
        <v>35</v>
      </c>
      <c r="AX159" s="13" t="s">
        <v>71</v>
      </c>
      <c r="AY159" s="210" t="s">
        <v>136</v>
      </c>
    </row>
    <row r="160" spans="2:65" s="12" customFormat="1" x14ac:dyDescent="0.3">
      <c r="B160" s="201"/>
      <c r="D160" s="193" t="s">
        <v>167</v>
      </c>
      <c r="E160" s="202" t="s">
        <v>5</v>
      </c>
      <c r="F160" s="203" t="s">
        <v>279</v>
      </c>
      <c r="H160" s="204">
        <v>-4.5</v>
      </c>
      <c r="I160" s="205"/>
      <c r="L160" s="201"/>
      <c r="M160" s="206"/>
      <c r="N160" s="207"/>
      <c r="O160" s="207"/>
      <c r="P160" s="207"/>
      <c r="Q160" s="207"/>
      <c r="R160" s="207"/>
      <c r="S160" s="207"/>
      <c r="T160" s="208"/>
      <c r="AT160" s="202" t="s">
        <v>167</v>
      </c>
      <c r="AU160" s="202" t="s">
        <v>79</v>
      </c>
      <c r="AV160" s="12" t="s">
        <v>79</v>
      </c>
      <c r="AW160" s="12" t="s">
        <v>35</v>
      </c>
      <c r="AX160" s="12" t="s">
        <v>71</v>
      </c>
      <c r="AY160" s="202" t="s">
        <v>136</v>
      </c>
    </row>
    <row r="161" spans="2:65" s="13" customFormat="1" x14ac:dyDescent="0.3">
      <c r="B161" s="209"/>
      <c r="D161" s="193" t="s">
        <v>167</v>
      </c>
      <c r="E161" s="210" t="s">
        <v>5</v>
      </c>
      <c r="F161" s="211" t="s">
        <v>280</v>
      </c>
      <c r="H161" s="210" t="s">
        <v>5</v>
      </c>
      <c r="I161" s="212"/>
      <c r="L161" s="209"/>
      <c r="M161" s="213"/>
      <c r="N161" s="214"/>
      <c r="O161" s="214"/>
      <c r="P161" s="214"/>
      <c r="Q161" s="214"/>
      <c r="R161" s="214"/>
      <c r="S161" s="214"/>
      <c r="T161" s="215"/>
      <c r="AT161" s="210" t="s">
        <v>167</v>
      </c>
      <c r="AU161" s="210" t="s">
        <v>79</v>
      </c>
      <c r="AV161" s="13" t="s">
        <v>77</v>
      </c>
      <c r="AW161" s="13" t="s">
        <v>35</v>
      </c>
      <c r="AX161" s="13" t="s">
        <v>71</v>
      </c>
      <c r="AY161" s="210" t="s">
        <v>136</v>
      </c>
    </row>
    <row r="162" spans="2:65" s="12" customFormat="1" x14ac:dyDescent="0.3">
      <c r="B162" s="201"/>
      <c r="D162" s="193" t="s">
        <v>167</v>
      </c>
      <c r="E162" s="202" t="s">
        <v>5</v>
      </c>
      <c r="F162" s="203" t="s">
        <v>281</v>
      </c>
      <c r="H162" s="204">
        <v>-2</v>
      </c>
      <c r="I162" s="205"/>
      <c r="L162" s="201"/>
      <c r="M162" s="206"/>
      <c r="N162" s="207"/>
      <c r="O162" s="207"/>
      <c r="P162" s="207"/>
      <c r="Q162" s="207"/>
      <c r="R162" s="207"/>
      <c r="S162" s="207"/>
      <c r="T162" s="208"/>
      <c r="AT162" s="202" t="s">
        <v>167</v>
      </c>
      <c r="AU162" s="202" t="s">
        <v>79</v>
      </c>
      <c r="AV162" s="12" t="s">
        <v>79</v>
      </c>
      <c r="AW162" s="12" t="s">
        <v>35</v>
      </c>
      <c r="AX162" s="12" t="s">
        <v>71</v>
      </c>
      <c r="AY162" s="202" t="s">
        <v>136</v>
      </c>
    </row>
    <row r="163" spans="2:65" s="13" customFormat="1" x14ac:dyDescent="0.3">
      <c r="B163" s="209"/>
      <c r="D163" s="193" t="s">
        <v>167</v>
      </c>
      <c r="E163" s="210" t="s">
        <v>5</v>
      </c>
      <c r="F163" s="211" t="s">
        <v>282</v>
      </c>
      <c r="H163" s="210" t="s">
        <v>5</v>
      </c>
      <c r="I163" s="212"/>
      <c r="L163" s="209"/>
      <c r="M163" s="213"/>
      <c r="N163" s="214"/>
      <c r="O163" s="214"/>
      <c r="P163" s="214"/>
      <c r="Q163" s="214"/>
      <c r="R163" s="214"/>
      <c r="S163" s="214"/>
      <c r="T163" s="215"/>
      <c r="AT163" s="210" t="s">
        <v>167</v>
      </c>
      <c r="AU163" s="210" t="s">
        <v>79</v>
      </c>
      <c r="AV163" s="13" t="s">
        <v>77</v>
      </c>
      <c r="AW163" s="13" t="s">
        <v>35</v>
      </c>
      <c r="AX163" s="13" t="s">
        <v>71</v>
      </c>
      <c r="AY163" s="210" t="s">
        <v>136</v>
      </c>
    </row>
    <row r="164" spans="2:65" s="12" customFormat="1" x14ac:dyDescent="0.3">
      <c r="B164" s="201"/>
      <c r="D164" s="193" t="s">
        <v>167</v>
      </c>
      <c r="E164" s="202" t="s">
        <v>5</v>
      </c>
      <c r="F164" s="203" t="s">
        <v>283</v>
      </c>
      <c r="H164" s="204">
        <v>-5.4720000000000004</v>
      </c>
      <c r="I164" s="205"/>
      <c r="L164" s="201"/>
      <c r="M164" s="206"/>
      <c r="N164" s="207"/>
      <c r="O164" s="207"/>
      <c r="P164" s="207"/>
      <c r="Q164" s="207"/>
      <c r="R164" s="207"/>
      <c r="S164" s="207"/>
      <c r="T164" s="208"/>
      <c r="AT164" s="202" t="s">
        <v>167</v>
      </c>
      <c r="AU164" s="202" t="s">
        <v>79</v>
      </c>
      <c r="AV164" s="12" t="s">
        <v>79</v>
      </c>
      <c r="AW164" s="12" t="s">
        <v>35</v>
      </c>
      <c r="AX164" s="12" t="s">
        <v>71</v>
      </c>
      <c r="AY164" s="202" t="s">
        <v>136</v>
      </c>
    </row>
    <row r="165" spans="2:65" s="12" customFormat="1" x14ac:dyDescent="0.3">
      <c r="B165" s="201"/>
      <c r="D165" s="193" t="s">
        <v>167</v>
      </c>
      <c r="E165" s="202" t="s">
        <v>5</v>
      </c>
      <c r="F165" s="203" t="s">
        <v>284</v>
      </c>
      <c r="H165" s="204">
        <v>-37.603999999999999</v>
      </c>
      <c r="I165" s="205"/>
      <c r="L165" s="201"/>
      <c r="M165" s="206"/>
      <c r="N165" s="207"/>
      <c r="O165" s="207"/>
      <c r="P165" s="207"/>
      <c r="Q165" s="207"/>
      <c r="R165" s="207"/>
      <c r="S165" s="207"/>
      <c r="T165" s="208"/>
      <c r="AT165" s="202" t="s">
        <v>167</v>
      </c>
      <c r="AU165" s="202" t="s">
        <v>79</v>
      </c>
      <c r="AV165" s="12" t="s">
        <v>79</v>
      </c>
      <c r="AW165" s="12" t="s">
        <v>35</v>
      </c>
      <c r="AX165" s="12" t="s">
        <v>71</v>
      </c>
      <c r="AY165" s="202" t="s">
        <v>136</v>
      </c>
    </row>
    <row r="166" spans="2:65" s="14" customFormat="1" x14ac:dyDescent="0.3">
      <c r="B166" s="216"/>
      <c r="D166" s="193" t="s">
        <v>167</v>
      </c>
      <c r="E166" s="217" t="s">
        <v>5</v>
      </c>
      <c r="F166" s="218" t="s">
        <v>250</v>
      </c>
      <c r="H166" s="219">
        <v>46.423999999999999</v>
      </c>
      <c r="I166" s="220"/>
      <c r="L166" s="216"/>
      <c r="M166" s="221"/>
      <c r="N166" s="222"/>
      <c r="O166" s="222"/>
      <c r="P166" s="222"/>
      <c r="Q166" s="222"/>
      <c r="R166" s="222"/>
      <c r="S166" s="222"/>
      <c r="T166" s="223"/>
      <c r="AT166" s="217" t="s">
        <v>167</v>
      </c>
      <c r="AU166" s="217" t="s">
        <v>79</v>
      </c>
      <c r="AV166" s="14" t="s">
        <v>143</v>
      </c>
      <c r="AW166" s="14" t="s">
        <v>35</v>
      </c>
      <c r="AX166" s="14" t="s">
        <v>77</v>
      </c>
      <c r="AY166" s="217" t="s">
        <v>136</v>
      </c>
    </row>
    <row r="167" spans="2:65" s="1" customFormat="1" ht="16.5" customHeight="1" x14ac:dyDescent="0.3">
      <c r="B167" s="180"/>
      <c r="C167" s="181" t="s">
        <v>10</v>
      </c>
      <c r="D167" s="181" t="s">
        <v>139</v>
      </c>
      <c r="E167" s="182" t="s">
        <v>285</v>
      </c>
      <c r="F167" s="183" t="s">
        <v>286</v>
      </c>
      <c r="G167" s="184" t="s">
        <v>163</v>
      </c>
      <c r="H167" s="185">
        <v>56</v>
      </c>
      <c r="I167" s="186"/>
      <c r="J167" s="187">
        <f>ROUND(I167*H167,2)</f>
        <v>0</v>
      </c>
      <c r="K167" s="183" t="s">
        <v>5</v>
      </c>
      <c r="L167" s="41"/>
      <c r="M167" s="188" t="s">
        <v>5</v>
      </c>
      <c r="N167" s="189" t="s">
        <v>42</v>
      </c>
      <c r="O167" s="42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AR167" s="24" t="s">
        <v>143</v>
      </c>
      <c r="AT167" s="24" t="s">
        <v>139</v>
      </c>
      <c r="AU167" s="24" t="s">
        <v>79</v>
      </c>
      <c r="AY167" s="24" t="s">
        <v>136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24" t="s">
        <v>77</v>
      </c>
      <c r="BK167" s="192">
        <f>ROUND(I167*H167,2)</f>
        <v>0</v>
      </c>
      <c r="BL167" s="24" t="s">
        <v>143</v>
      </c>
      <c r="BM167" s="24" t="s">
        <v>287</v>
      </c>
    </row>
    <row r="168" spans="2:65" s="1" customFormat="1" x14ac:dyDescent="0.3">
      <c r="B168" s="41"/>
      <c r="D168" s="193" t="s">
        <v>145</v>
      </c>
      <c r="F168" s="194" t="s">
        <v>286</v>
      </c>
      <c r="I168" s="195"/>
      <c r="L168" s="41"/>
      <c r="M168" s="196"/>
      <c r="N168" s="42"/>
      <c r="O168" s="42"/>
      <c r="P168" s="42"/>
      <c r="Q168" s="42"/>
      <c r="R168" s="42"/>
      <c r="S168" s="42"/>
      <c r="T168" s="70"/>
      <c r="AT168" s="24" t="s">
        <v>145</v>
      </c>
      <c r="AU168" s="24" t="s">
        <v>79</v>
      </c>
    </row>
    <row r="169" spans="2:65" s="1" customFormat="1" ht="27" x14ac:dyDescent="0.3">
      <c r="B169" s="41"/>
      <c r="D169" s="193" t="s">
        <v>147</v>
      </c>
      <c r="F169" s="197" t="s">
        <v>166</v>
      </c>
      <c r="I169" s="195"/>
      <c r="L169" s="41"/>
      <c r="M169" s="196"/>
      <c r="N169" s="42"/>
      <c r="O169" s="42"/>
      <c r="P169" s="42"/>
      <c r="Q169" s="42"/>
      <c r="R169" s="42"/>
      <c r="S169" s="42"/>
      <c r="T169" s="70"/>
      <c r="AT169" s="24" t="s">
        <v>147</v>
      </c>
      <c r="AU169" s="24" t="s">
        <v>79</v>
      </c>
    </row>
    <row r="170" spans="2:65" s="1" customFormat="1" ht="25.5" customHeight="1" x14ac:dyDescent="0.3">
      <c r="B170" s="180"/>
      <c r="C170" s="181" t="s">
        <v>288</v>
      </c>
      <c r="D170" s="181" t="s">
        <v>139</v>
      </c>
      <c r="E170" s="182" t="s">
        <v>289</v>
      </c>
      <c r="F170" s="183" t="s">
        <v>290</v>
      </c>
      <c r="G170" s="184" t="s">
        <v>163</v>
      </c>
      <c r="H170" s="185">
        <v>56</v>
      </c>
      <c r="I170" s="186"/>
      <c r="J170" s="187">
        <f>ROUND(I170*H170,2)</f>
        <v>0</v>
      </c>
      <c r="K170" s="183" t="s">
        <v>177</v>
      </c>
      <c r="L170" s="41"/>
      <c r="M170" s="188" t="s">
        <v>5</v>
      </c>
      <c r="N170" s="189" t="s">
        <v>42</v>
      </c>
      <c r="O170" s="42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AR170" s="24" t="s">
        <v>143</v>
      </c>
      <c r="AT170" s="24" t="s">
        <v>139</v>
      </c>
      <c r="AU170" s="24" t="s">
        <v>79</v>
      </c>
      <c r="AY170" s="24" t="s">
        <v>136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24" t="s">
        <v>77</v>
      </c>
      <c r="BK170" s="192">
        <f>ROUND(I170*H170,2)</f>
        <v>0</v>
      </c>
      <c r="BL170" s="24" t="s">
        <v>143</v>
      </c>
      <c r="BM170" s="24" t="s">
        <v>291</v>
      </c>
    </row>
    <row r="171" spans="2:65" s="1" customFormat="1" ht="27" x14ac:dyDescent="0.3">
      <c r="B171" s="41"/>
      <c r="D171" s="193" t="s">
        <v>145</v>
      </c>
      <c r="F171" s="194" t="s">
        <v>292</v>
      </c>
      <c r="I171" s="195"/>
      <c r="L171" s="41"/>
      <c r="M171" s="196"/>
      <c r="N171" s="42"/>
      <c r="O171" s="42"/>
      <c r="P171" s="42"/>
      <c r="Q171" s="42"/>
      <c r="R171" s="42"/>
      <c r="S171" s="42"/>
      <c r="T171" s="70"/>
      <c r="AT171" s="24" t="s">
        <v>145</v>
      </c>
      <c r="AU171" s="24" t="s">
        <v>79</v>
      </c>
    </row>
    <row r="172" spans="2:65" s="1" customFormat="1" ht="27" x14ac:dyDescent="0.3">
      <c r="B172" s="41"/>
      <c r="D172" s="193" t="s">
        <v>147</v>
      </c>
      <c r="F172" s="197" t="s">
        <v>166</v>
      </c>
      <c r="I172" s="195"/>
      <c r="L172" s="41"/>
      <c r="M172" s="196"/>
      <c r="N172" s="42"/>
      <c r="O172" s="42"/>
      <c r="P172" s="42"/>
      <c r="Q172" s="42"/>
      <c r="R172" s="42"/>
      <c r="S172" s="42"/>
      <c r="T172" s="70"/>
      <c r="AT172" s="24" t="s">
        <v>147</v>
      </c>
      <c r="AU172" s="24" t="s">
        <v>79</v>
      </c>
    </row>
    <row r="173" spans="2:65" s="12" customFormat="1" x14ac:dyDescent="0.3">
      <c r="B173" s="201"/>
      <c r="D173" s="193" t="s">
        <v>167</v>
      </c>
      <c r="E173" s="202" t="s">
        <v>5</v>
      </c>
      <c r="F173" s="203" t="s">
        <v>293</v>
      </c>
      <c r="H173" s="204">
        <v>56</v>
      </c>
      <c r="I173" s="205"/>
      <c r="L173" s="201"/>
      <c r="M173" s="206"/>
      <c r="N173" s="207"/>
      <c r="O173" s="207"/>
      <c r="P173" s="207"/>
      <c r="Q173" s="207"/>
      <c r="R173" s="207"/>
      <c r="S173" s="207"/>
      <c r="T173" s="208"/>
      <c r="AT173" s="202" t="s">
        <v>167</v>
      </c>
      <c r="AU173" s="202" t="s">
        <v>79</v>
      </c>
      <c r="AV173" s="12" t="s">
        <v>79</v>
      </c>
      <c r="AW173" s="12" t="s">
        <v>35</v>
      </c>
      <c r="AX173" s="12" t="s">
        <v>77</v>
      </c>
      <c r="AY173" s="202" t="s">
        <v>136</v>
      </c>
    </row>
    <row r="174" spans="2:65" s="11" customFormat="1" ht="29.85" customHeight="1" x14ac:dyDescent="0.3">
      <c r="B174" s="167"/>
      <c r="D174" s="168" t="s">
        <v>70</v>
      </c>
      <c r="E174" s="178" t="s">
        <v>79</v>
      </c>
      <c r="F174" s="178" t="s">
        <v>294</v>
      </c>
      <c r="I174" s="170"/>
      <c r="J174" s="179">
        <f>BK174</f>
        <v>0</v>
      </c>
      <c r="L174" s="167"/>
      <c r="M174" s="172"/>
      <c r="N174" s="173"/>
      <c r="O174" s="173"/>
      <c r="P174" s="174">
        <f>SUM(P175:P182)</f>
        <v>0</v>
      </c>
      <c r="Q174" s="173"/>
      <c r="R174" s="174">
        <f>SUM(R175:R182)</f>
        <v>14.23268</v>
      </c>
      <c r="S174" s="173"/>
      <c r="T174" s="175">
        <f>SUM(T175:T182)</f>
        <v>0</v>
      </c>
      <c r="AR174" s="168" t="s">
        <v>77</v>
      </c>
      <c r="AT174" s="176" t="s">
        <v>70</v>
      </c>
      <c r="AU174" s="176" t="s">
        <v>77</v>
      </c>
      <c r="AY174" s="168" t="s">
        <v>136</v>
      </c>
      <c r="BK174" s="177">
        <f>SUM(BK175:BK182)</f>
        <v>0</v>
      </c>
    </row>
    <row r="175" spans="2:65" s="1" customFormat="1" ht="25.5" customHeight="1" x14ac:dyDescent="0.3">
      <c r="B175" s="180"/>
      <c r="C175" s="181" t="s">
        <v>295</v>
      </c>
      <c r="D175" s="181" t="s">
        <v>139</v>
      </c>
      <c r="E175" s="182" t="s">
        <v>296</v>
      </c>
      <c r="F175" s="183" t="s">
        <v>297</v>
      </c>
      <c r="G175" s="184" t="s">
        <v>189</v>
      </c>
      <c r="H175" s="185">
        <v>4.5</v>
      </c>
      <c r="I175" s="186"/>
      <c r="J175" s="187">
        <f>ROUND(I175*H175,2)</f>
        <v>0</v>
      </c>
      <c r="K175" s="183" t="s">
        <v>177</v>
      </c>
      <c r="L175" s="41"/>
      <c r="M175" s="188" t="s">
        <v>5</v>
      </c>
      <c r="N175" s="189" t="s">
        <v>42</v>
      </c>
      <c r="O175" s="42"/>
      <c r="P175" s="190">
        <f>O175*H175</f>
        <v>0</v>
      </c>
      <c r="Q175" s="190">
        <v>2.16</v>
      </c>
      <c r="R175" s="190">
        <f>Q175*H175</f>
        <v>9.7200000000000006</v>
      </c>
      <c r="S175" s="190">
        <v>0</v>
      </c>
      <c r="T175" s="191">
        <f>S175*H175</f>
        <v>0</v>
      </c>
      <c r="AR175" s="24" t="s">
        <v>143</v>
      </c>
      <c r="AT175" s="24" t="s">
        <v>139</v>
      </c>
      <c r="AU175" s="24" t="s">
        <v>79</v>
      </c>
      <c r="AY175" s="24" t="s">
        <v>136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24" t="s">
        <v>77</v>
      </c>
      <c r="BK175" s="192">
        <f>ROUND(I175*H175,2)</f>
        <v>0</v>
      </c>
      <c r="BL175" s="24" t="s">
        <v>143</v>
      </c>
      <c r="BM175" s="24" t="s">
        <v>298</v>
      </c>
    </row>
    <row r="176" spans="2:65" s="1" customFormat="1" ht="27" x14ac:dyDescent="0.3">
      <c r="B176" s="41"/>
      <c r="D176" s="193" t="s">
        <v>145</v>
      </c>
      <c r="F176" s="194" t="s">
        <v>299</v>
      </c>
      <c r="I176" s="195"/>
      <c r="L176" s="41"/>
      <c r="M176" s="196"/>
      <c r="N176" s="42"/>
      <c r="O176" s="42"/>
      <c r="P176" s="42"/>
      <c r="Q176" s="42"/>
      <c r="R176" s="42"/>
      <c r="S176" s="42"/>
      <c r="T176" s="70"/>
      <c r="AT176" s="24" t="s">
        <v>145</v>
      </c>
      <c r="AU176" s="24" t="s">
        <v>79</v>
      </c>
    </row>
    <row r="177" spans="2:65" s="1" customFormat="1" ht="27" x14ac:dyDescent="0.3">
      <c r="B177" s="41"/>
      <c r="D177" s="193" t="s">
        <v>147</v>
      </c>
      <c r="F177" s="197" t="s">
        <v>166</v>
      </c>
      <c r="I177" s="195"/>
      <c r="L177" s="41"/>
      <c r="M177" s="196"/>
      <c r="N177" s="42"/>
      <c r="O177" s="42"/>
      <c r="P177" s="42"/>
      <c r="Q177" s="42"/>
      <c r="R177" s="42"/>
      <c r="S177" s="42"/>
      <c r="T177" s="70"/>
      <c r="AT177" s="24" t="s">
        <v>147</v>
      </c>
      <c r="AU177" s="24" t="s">
        <v>79</v>
      </c>
    </row>
    <row r="178" spans="2:65" s="12" customFormat="1" x14ac:dyDescent="0.3">
      <c r="B178" s="201"/>
      <c r="D178" s="193" t="s">
        <v>167</v>
      </c>
      <c r="E178" s="202" t="s">
        <v>5</v>
      </c>
      <c r="F178" s="203" t="s">
        <v>300</v>
      </c>
      <c r="H178" s="204">
        <v>4.5</v>
      </c>
      <c r="I178" s="205"/>
      <c r="L178" s="201"/>
      <c r="M178" s="206"/>
      <c r="N178" s="207"/>
      <c r="O178" s="207"/>
      <c r="P178" s="207"/>
      <c r="Q178" s="207"/>
      <c r="R178" s="207"/>
      <c r="S178" s="207"/>
      <c r="T178" s="208"/>
      <c r="AT178" s="202" t="s">
        <v>167</v>
      </c>
      <c r="AU178" s="202" t="s">
        <v>79</v>
      </c>
      <c r="AV178" s="12" t="s">
        <v>79</v>
      </c>
      <c r="AW178" s="12" t="s">
        <v>35</v>
      </c>
      <c r="AX178" s="12" t="s">
        <v>77</v>
      </c>
      <c r="AY178" s="202" t="s">
        <v>136</v>
      </c>
    </row>
    <row r="179" spans="2:65" s="1" customFormat="1" ht="16.5" customHeight="1" x14ac:dyDescent="0.3">
      <c r="B179" s="180"/>
      <c r="C179" s="181" t="s">
        <v>301</v>
      </c>
      <c r="D179" s="181" t="s">
        <v>139</v>
      </c>
      <c r="E179" s="182" t="s">
        <v>302</v>
      </c>
      <c r="F179" s="183" t="s">
        <v>303</v>
      </c>
      <c r="G179" s="184" t="s">
        <v>189</v>
      </c>
      <c r="H179" s="185">
        <v>2</v>
      </c>
      <c r="I179" s="186"/>
      <c r="J179" s="187">
        <f>ROUND(I179*H179,2)</f>
        <v>0</v>
      </c>
      <c r="K179" s="183" t="s">
        <v>177</v>
      </c>
      <c r="L179" s="41"/>
      <c r="M179" s="188" t="s">
        <v>5</v>
      </c>
      <c r="N179" s="189" t="s">
        <v>42</v>
      </c>
      <c r="O179" s="42"/>
      <c r="P179" s="190">
        <f>O179*H179</f>
        <v>0</v>
      </c>
      <c r="Q179" s="190">
        <v>2.2563399999999998</v>
      </c>
      <c r="R179" s="190">
        <f>Q179*H179</f>
        <v>4.5126799999999996</v>
      </c>
      <c r="S179" s="190">
        <v>0</v>
      </c>
      <c r="T179" s="191">
        <f>S179*H179</f>
        <v>0</v>
      </c>
      <c r="AR179" s="24" t="s">
        <v>143</v>
      </c>
      <c r="AT179" s="24" t="s">
        <v>139</v>
      </c>
      <c r="AU179" s="24" t="s">
        <v>79</v>
      </c>
      <c r="AY179" s="24" t="s">
        <v>136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24" t="s">
        <v>77</v>
      </c>
      <c r="BK179" s="192">
        <f>ROUND(I179*H179,2)</f>
        <v>0</v>
      </c>
      <c r="BL179" s="24" t="s">
        <v>143</v>
      </c>
      <c r="BM179" s="24" t="s">
        <v>304</v>
      </c>
    </row>
    <row r="180" spans="2:65" s="1" customFormat="1" x14ac:dyDescent="0.3">
      <c r="B180" s="41"/>
      <c r="D180" s="193" t="s">
        <v>145</v>
      </c>
      <c r="F180" s="194" t="s">
        <v>305</v>
      </c>
      <c r="I180" s="195"/>
      <c r="L180" s="41"/>
      <c r="M180" s="196"/>
      <c r="N180" s="42"/>
      <c r="O180" s="42"/>
      <c r="P180" s="42"/>
      <c r="Q180" s="42"/>
      <c r="R180" s="42"/>
      <c r="S180" s="42"/>
      <c r="T180" s="70"/>
      <c r="AT180" s="24" t="s">
        <v>145</v>
      </c>
      <c r="AU180" s="24" t="s">
        <v>79</v>
      </c>
    </row>
    <row r="181" spans="2:65" s="1" customFormat="1" ht="27" x14ac:dyDescent="0.3">
      <c r="B181" s="41"/>
      <c r="D181" s="193" t="s">
        <v>147</v>
      </c>
      <c r="F181" s="197" t="s">
        <v>166</v>
      </c>
      <c r="I181" s="195"/>
      <c r="L181" s="41"/>
      <c r="M181" s="196"/>
      <c r="N181" s="42"/>
      <c r="O181" s="42"/>
      <c r="P181" s="42"/>
      <c r="Q181" s="42"/>
      <c r="R181" s="42"/>
      <c r="S181" s="42"/>
      <c r="T181" s="70"/>
      <c r="AT181" s="24" t="s">
        <v>147</v>
      </c>
      <c r="AU181" s="24" t="s">
        <v>79</v>
      </c>
    </row>
    <row r="182" spans="2:65" s="12" customFormat="1" x14ac:dyDescent="0.3">
      <c r="B182" s="201"/>
      <c r="D182" s="193" t="s">
        <v>167</v>
      </c>
      <c r="E182" s="202" t="s">
        <v>5</v>
      </c>
      <c r="F182" s="203" t="s">
        <v>306</v>
      </c>
      <c r="H182" s="204">
        <v>2</v>
      </c>
      <c r="I182" s="205"/>
      <c r="L182" s="201"/>
      <c r="M182" s="206"/>
      <c r="N182" s="207"/>
      <c r="O182" s="207"/>
      <c r="P182" s="207"/>
      <c r="Q182" s="207"/>
      <c r="R182" s="207"/>
      <c r="S182" s="207"/>
      <c r="T182" s="208"/>
      <c r="AT182" s="202" t="s">
        <v>167</v>
      </c>
      <c r="AU182" s="202" t="s">
        <v>79</v>
      </c>
      <c r="AV182" s="12" t="s">
        <v>79</v>
      </c>
      <c r="AW182" s="12" t="s">
        <v>35</v>
      </c>
      <c r="AX182" s="12" t="s">
        <v>77</v>
      </c>
      <c r="AY182" s="202" t="s">
        <v>136</v>
      </c>
    </row>
    <row r="183" spans="2:65" s="11" customFormat="1" ht="29.85" customHeight="1" x14ac:dyDescent="0.3">
      <c r="B183" s="167"/>
      <c r="D183" s="168" t="s">
        <v>70</v>
      </c>
      <c r="E183" s="178" t="s">
        <v>173</v>
      </c>
      <c r="F183" s="178" t="s">
        <v>307</v>
      </c>
      <c r="I183" s="170"/>
      <c r="J183" s="179">
        <f>BK183</f>
        <v>0</v>
      </c>
      <c r="L183" s="167"/>
      <c r="M183" s="172"/>
      <c r="N183" s="173"/>
      <c r="O183" s="173"/>
      <c r="P183" s="174">
        <f>SUM(P184:P217)</f>
        <v>0</v>
      </c>
      <c r="Q183" s="173"/>
      <c r="R183" s="174">
        <f>SUM(R184:R217)</f>
        <v>47.650017429999998</v>
      </c>
      <c r="S183" s="173"/>
      <c r="T183" s="175">
        <f>SUM(T184:T217)</f>
        <v>0</v>
      </c>
      <c r="AR183" s="168" t="s">
        <v>77</v>
      </c>
      <c r="AT183" s="176" t="s">
        <v>70</v>
      </c>
      <c r="AU183" s="176" t="s">
        <v>77</v>
      </c>
      <c r="AY183" s="168" t="s">
        <v>136</v>
      </c>
      <c r="BK183" s="177">
        <f>SUM(BK184:BK217)</f>
        <v>0</v>
      </c>
    </row>
    <row r="184" spans="2:65" s="1" customFormat="1" ht="25.5" customHeight="1" x14ac:dyDescent="0.3">
      <c r="B184" s="180"/>
      <c r="C184" s="181" t="s">
        <v>308</v>
      </c>
      <c r="D184" s="181" t="s">
        <v>139</v>
      </c>
      <c r="E184" s="182" t="s">
        <v>309</v>
      </c>
      <c r="F184" s="183" t="s">
        <v>310</v>
      </c>
      <c r="G184" s="184" t="s">
        <v>189</v>
      </c>
      <c r="H184" s="185">
        <v>0.22800000000000001</v>
      </c>
      <c r="I184" s="186"/>
      <c r="J184" s="187">
        <f>ROUND(I184*H184,2)</f>
        <v>0</v>
      </c>
      <c r="K184" s="183" t="s">
        <v>177</v>
      </c>
      <c r="L184" s="41"/>
      <c r="M184" s="188" t="s">
        <v>5</v>
      </c>
      <c r="N184" s="189" t="s">
        <v>42</v>
      </c>
      <c r="O184" s="42"/>
      <c r="P184" s="190">
        <f>O184*H184</f>
        <v>0</v>
      </c>
      <c r="Q184" s="190">
        <v>2.5023499999999999</v>
      </c>
      <c r="R184" s="190">
        <f>Q184*H184</f>
        <v>0.57053580000000004</v>
      </c>
      <c r="S184" s="190">
        <v>0</v>
      </c>
      <c r="T184" s="191">
        <f>S184*H184</f>
        <v>0</v>
      </c>
      <c r="AR184" s="24" t="s">
        <v>143</v>
      </c>
      <c r="AT184" s="24" t="s">
        <v>139</v>
      </c>
      <c r="AU184" s="24" t="s">
        <v>79</v>
      </c>
      <c r="AY184" s="24" t="s">
        <v>136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24" t="s">
        <v>77</v>
      </c>
      <c r="BK184" s="192">
        <f>ROUND(I184*H184,2)</f>
        <v>0</v>
      </c>
      <c r="BL184" s="24" t="s">
        <v>143</v>
      </c>
      <c r="BM184" s="24" t="s">
        <v>311</v>
      </c>
    </row>
    <row r="185" spans="2:65" s="1" customFormat="1" ht="27" x14ac:dyDescent="0.3">
      <c r="B185" s="41"/>
      <c r="D185" s="193" t="s">
        <v>145</v>
      </c>
      <c r="F185" s="194" t="s">
        <v>312</v>
      </c>
      <c r="I185" s="195"/>
      <c r="L185" s="41"/>
      <c r="M185" s="196"/>
      <c r="N185" s="42"/>
      <c r="O185" s="42"/>
      <c r="P185" s="42"/>
      <c r="Q185" s="42"/>
      <c r="R185" s="42"/>
      <c r="S185" s="42"/>
      <c r="T185" s="70"/>
      <c r="AT185" s="24" t="s">
        <v>145</v>
      </c>
      <c r="AU185" s="24" t="s">
        <v>79</v>
      </c>
    </row>
    <row r="186" spans="2:65" s="1" customFormat="1" ht="27" x14ac:dyDescent="0.3">
      <c r="B186" s="41"/>
      <c r="D186" s="193" t="s">
        <v>147</v>
      </c>
      <c r="F186" s="197" t="s">
        <v>166</v>
      </c>
      <c r="I186" s="195"/>
      <c r="L186" s="41"/>
      <c r="M186" s="196"/>
      <c r="N186" s="42"/>
      <c r="O186" s="42"/>
      <c r="P186" s="42"/>
      <c r="Q186" s="42"/>
      <c r="R186" s="42"/>
      <c r="S186" s="42"/>
      <c r="T186" s="70"/>
      <c r="AT186" s="24" t="s">
        <v>147</v>
      </c>
      <c r="AU186" s="24" t="s">
        <v>79</v>
      </c>
    </row>
    <row r="187" spans="2:65" s="13" customFormat="1" x14ac:dyDescent="0.3">
      <c r="B187" s="209"/>
      <c r="D187" s="193" t="s">
        <v>167</v>
      </c>
      <c r="E187" s="210" t="s">
        <v>5</v>
      </c>
      <c r="F187" s="211" t="s">
        <v>313</v>
      </c>
      <c r="H187" s="210" t="s">
        <v>5</v>
      </c>
      <c r="I187" s="212"/>
      <c r="L187" s="209"/>
      <c r="M187" s="213"/>
      <c r="N187" s="214"/>
      <c r="O187" s="214"/>
      <c r="P187" s="214"/>
      <c r="Q187" s="214"/>
      <c r="R187" s="214"/>
      <c r="S187" s="214"/>
      <c r="T187" s="215"/>
      <c r="AT187" s="210" t="s">
        <v>167</v>
      </c>
      <c r="AU187" s="210" t="s">
        <v>79</v>
      </c>
      <c r="AV187" s="13" t="s">
        <v>77</v>
      </c>
      <c r="AW187" s="13" t="s">
        <v>35</v>
      </c>
      <c r="AX187" s="13" t="s">
        <v>71</v>
      </c>
      <c r="AY187" s="210" t="s">
        <v>136</v>
      </c>
    </row>
    <row r="188" spans="2:65" s="12" customFormat="1" x14ac:dyDescent="0.3">
      <c r="B188" s="201"/>
      <c r="D188" s="193" t="s">
        <v>167</v>
      </c>
      <c r="E188" s="202" t="s">
        <v>5</v>
      </c>
      <c r="F188" s="203" t="s">
        <v>314</v>
      </c>
      <c r="H188" s="204">
        <v>0.22800000000000001</v>
      </c>
      <c r="I188" s="205"/>
      <c r="L188" s="201"/>
      <c r="M188" s="206"/>
      <c r="N188" s="207"/>
      <c r="O188" s="207"/>
      <c r="P188" s="207"/>
      <c r="Q188" s="207"/>
      <c r="R188" s="207"/>
      <c r="S188" s="207"/>
      <c r="T188" s="208"/>
      <c r="AT188" s="202" t="s">
        <v>167</v>
      </c>
      <c r="AU188" s="202" t="s">
        <v>79</v>
      </c>
      <c r="AV188" s="12" t="s">
        <v>79</v>
      </c>
      <c r="AW188" s="12" t="s">
        <v>35</v>
      </c>
      <c r="AX188" s="12" t="s">
        <v>77</v>
      </c>
      <c r="AY188" s="202" t="s">
        <v>136</v>
      </c>
    </row>
    <row r="189" spans="2:65" s="1" customFormat="1" ht="38.25" customHeight="1" x14ac:dyDescent="0.3">
      <c r="B189" s="180"/>
      <c r="C189" s="181" t="s">
        <v>315</v>
      </c>
      <c r="D189" s="181" t="s">
        <v>139</v>
      </c>
      <c r="E189" s="182" t="s">
        <v>316</v>
      </c>
      <c r="F189" s="183" t="s">
        <v>317</v>
      </c>
      <c r="G189" s="184" t="s">
        <v>189</v>
      </c>
      <c r="H189" s="185">
        <v>17.634</v>
      </c>
      <c r="I189" s="186"/>
      <c r="J189" s="187">
        <f>ROUND(I189*H189,2)</f>
        <v>0</v>
      </c>
      <c r="K189" s="183" t="s">
        <v>5</v>
      </c>
      <c r="L189" s="41"/>
      <c r="M189" s="188" t="s">
        <v>5</v>
      </c>
      <c r="N189" s="189" t="s">
        <v>42</v>
      </c>
      <c r="O189" s="42"/>
      <c r="P189" s="190">
        <f>O189*H189</f>
        <v>0</v>
      </c>
      <c r="Q189" s="190">
        <v>2.5143</v>
      </c>
      <c r="R189" s="190">
        <f>Q189*H189</f>
        <v>44.337166199999999</v>
      </c>
      <c r="S189" s="190">
        <v>0</v>
      </c>
      <c r="T189" s="191">
        <f>S189*H189</f>
        <v>0</v>
      </c>
      <c r="AR189" s="24" t="s">
        <v>143</v>
      </c>
      <c r="AT189" s="24" t="s">
        <v>139</v>
      </c>
      <c r="AU189" s="24" t="s">
        <v>79</v>
      </c>
      <c r="AY189" s="24" t="s">
        <v>136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24" t="s">
        <v>77</v>
      </c>
      <c r="BK189" s="192">
        <f>ROUND(I189*H189,2)</f>
        <v>0</v>
      </c>
      <c r="BL189" s="24" t="s">
        <v>143</v>
      </c>
      <c r="BM189" s="24" t="s">
        <v>318</v>
      </c>
    </row>
    <row r="190" spans="2:65" s="1" customFormat="1" ht="54" x14ac:dyDescent="0.3">
      <c r="B190" s="41"/>
      <c r="D190" s="193" t="s">
        <v>145</v>
      </c>
      <c r="F190" s="194" t="s">
        <v>319</v>
      </c>
      <c r="I190" s="195"/>
      <c r="L190" s="41"/>
      <c r="M190" s="196"/>
      <c r="N190" s="42"/>
      <c r="O190" s="42"/>
      <c r="P190" s="42"/>
      <c r="Q190" s="42"/>
      <c r="R190" s="42"/>
      <c r="S190" s="42"/>
      <c r="T190" s="70"/>
      <c r="AT190" s="24" t="s">
        <v>145</v>
      </c>
      <c r="AU190" s="24" t="s">
        <v>79</v>
      </c>
    </row>
    <row r="191" spans="2:65" s="1" customFormat="1" ht="27" x14ac:dyDescent="0.3">
      <c r="B191" s="41"/>
      <c r="D191" s="193" t="s">
        <v>147</v>
      </c>
      <c r="F191" s="197" t="s">
        <v>166</v>
      </c>
      <c r="I191" s="195"/>
      <c r="L191" s="41"/>
      <c r="M191" s="196"/>
      <c r="N191" s="42"/>
      <c r="O191" s="42"/>
      <c r="P191" s="42"/>
      <c r="Q191" s="42"/>
      <c r="R191" s="42"/>
      <c r="S191" s="42"/>
      <c r="T191" s="70"/>
      <c r="AT191" s="24" t="s">
        <v>147</v>
      </c>
      <c r="AU191" s="24" t="s">
        <v>79</v>
      </c>
    </row>
    <row r="192" spans="2:65" s="12" customFormat="1" x14ac:dyDescent="0.3">
      <c r="B192" s="201"/>
      <c r="D192" s="193" t="s">
        <v>167</v>
      </c>
      <c r="E192" s="202" t="s">
        <v>5</v>
      </c>
      <c r="F192" s="203" t="s">
        <v>320</v>
      </c>
      <c r="H192" s="204">
        <v>5.4720000000000004</v>
      </c>
      <c r="I192" s="205"/>
      <c r="L192" s="201"/>
      <c r="M192" s="206"/>
      <c r="N192" s="207"/>
      <c r="O192" s="207"/>
      <c r="P192" s="207"/>
      <c r="Q192" s="207"/>
      <c r="R192" s="207"/>
      <c r="S192" s="207"/>
      <c r="T192" s="208"/>
      <c r="AT192" s="202" t="s">
        <v>167</v>
      </c>
      <c r="AU192" s="202" t="s">
        <v>79</v>
      </c>
      <c r="AV192" s="12" t="s">
        <v>79</v>
      </c>
      <c r="AW192" s="12" t="s">
        <v>35</v>
      </c>
      <c r="AX192" s="12" t="s">
        <v>71</v>
      </c>
      <c r="AY192" s="202" t="s">
        <v>136</v>
      </c>
    </row>
    <row r="193" spans="2:65" s="12" customFormat="1" x14ac:dyDescent="0.3">
      <c r="B193" s="201"/>
      <c r="D193" s="193" t="s">
        <v>167</v>
      </c>
      <c r="E193" s="202" t="s">
        <v>5</v>
      </c>
      <c r="F193" s="203" t="s">
        <v>321</v>
      </c>
      <c r="H193" s="204">
        <v>37.603999999999999</v>
      </c>
      <c r="I193" s="205"/>
      <c r="L193" s="201"/>
      <c r="M193" s="206"/>
      <c r="N193" s="207"/>
      <c r="O193" s="207"/>
      <c r="P193" s="207"/>
      <c r="Q193" s="207"/>
      <c r="R193" s="207"/>
      <c r="S193" s="207"/>
      <c r="T193" s="208"/>
      <c r="AT193" s="202" t="s">
        <v>167</v>
      </c>
      <c r="AU193" s="202" t="s">
        <v>79</v>
      </c>
      <c r="AV193" s="12" t="s">
        <v>79</v>
      </c>
      <c r="AW193" s="12" t="s">
        <v>35</v>
      </c>
      <c r="AX193" s="12" t="s">
        <v>71</v>
      </c>
      <c r="AY193" s="202" t="s">
        <v>136</v>
      </c>
    </row>
    <row r="194" spans="2:65" s="12" customFormat="1" x14ac:dyDescent="0.3">
      <c r="B194" s="201"/>
      <c r="D194" s="193" t="s">
        <v>167</v>
      </c>
      <c r="E194" s="202" t="s">
        <v>5</v>
      </c>
      <c r="F194" s="203" t="s">
        <v>322</v>
      </c>
      <c r="H194" s="204">
        <v>-25.536000000000001</v>
      </c>
      <c r="I194" s="205"/>
      <c r="L194" s="201"/>
      <c r="M194" s="206"/>
      <c r="N194" s="207"/>
      <c r="O194" s="207"/>
      <c r="P194" s="207"/>
      <c r="Q194" s="207"/>
      <c r="R194" s="207"/>
      <c r="S194" s="207"/>
      <c r="T194" s="208"/>
      <c r="AT194" s="202" t="s">
        <v>167</v>
      </c>
      <c r="AU194" s="202" t="s">
        <v>79</v>
      </c>
      <c r="AV194" s="12" t="s">
        <v>79</v>
      </c>
      <c r="AW194" s="12" t="s">
        <v>35</v>
      </c>
      <c r="AX194" s="12" t="s">
        <v>71</v>
      </c>
      <c r="AY194" s="202" t="s">
        <v>136</v>
      </c>
    </row>
    <row r="195" spans="2:65" s="12" customFormat="1" x14ac:dyDescent="0.3">
      <c r="B195" s="201"/>
      <c r="D195" s="193" t="s">
        <v>167</v>
      </c>
      <c r="E195" s="202" t="s">
        <v>5</v>
      </c>
      <c r="F195" s="203" t="s">
        <v>323</v>
      </c>
      <c r="H195" s="204">
        <v>-0.45800000000000002</v>
      </c>
      <c r="I195" s="205"/>
      <c r="L195" s="201"/>
      <c r="M195" s="206"/>
      <c r="N195" s="207"/>
      <c r="O195" s="207"/>
      <c r="P195" s="207"/>
      <c r="Q195" s="207"/>
      <c r="R195" s="207"/>
      <c r="S195" s="207"/>
      <c r="T195" s="208"/>
      <c r="AT195" s="202" t="s">
        <v>167</v>
      </c>
      <c r="AU195" s="202" t="s">
        <v>79</v>
      </c>
      <c r="AV195" s="12" t="s">
        <v>79</v>
      </c>
      <c r="AW195" s="12" t="s">
        <v>35</v>
      </c>
      <c r="AX195" s="12" t="s">
        <v>71</v>
      </c>
      <c r="AY195" s="202" t="s">
        <v>136</v>
      </c>
    </row>
    <row r="196" spans="2:65" s="12" customFormat="1" x14ac:dyDescent="0.3">
      <c r="B196" s="201"/>
      <c r="D196" s="193" t="s">
        <v>167</v>
      </c>
      <c r="E196" s="202" t="s">
        <v>5</v>
      </c>
      <c r="F196" s="203" t="s">
        <v>324</v>
      </c>
      <c r="H196" s="204">
        <v>0.26400000000000001</v>
      </c>
      <c r="I196" s="205"/>
      <c r="L196" s="201"/>
      <c r="M196" s="206"/>
      <c r="N196" s="207"/>
      <c r="O196" s="207"/>
      <c r="P196" s="207"/>
      <c r="Q196" s="207"/>
      <c r="R196" s="207"/>
      <c r="S196" s="207"/>
      <c r="T196" s="208"/>
      <c r="AT196" s="202" t="s">
        <v>167</v>
      </c>
      <c r="AU196" s="202" t="s">
        <v>79</v>
      </c>
      <c r="AV196" s="12" t="s">
        <v>79</v>
      </c>
      <c r="AW196" s="12" t="s">
        <v>35</v>
      </c>
      <c r="AX196" s="12" t="s">
        <v>71</v>
      </c>
      <c r="AY196" s="202" t="s">
        <v>136</v>
      </c>
    </row>
    <row r="197" spans="2:65" s="12" customFormat="1" x14ac:dyDescent="0.3">
      <c r="B197" s="201"/>
      <c r="D197" s="193" t="s">
        <v>167</v>
      </c>
      <c r="E197" s="202" t="s">
        <v>5</v>
      </c>
      <c r="F197" s="203" t="s">
        <v>325</v>
      </c>
      <c r="H197" s="204">
        <v>0.28799999999999998</v>
      </c>
      <c r="I197" s="205"/>
      <c r="L197" s="201"/>
      <c r="M197" s="206"/>
      <c r="N197" s="207"/>
      <c r="O197" s="207"/>
      <c r="P197" s="207"/>
      <c r="Q197" s="207"/>
      <c r="R197" s="207"/>
      <c r="S197" s="207"/>
      <c r="T197" s="208"/>
      <c r="AT197" s="202" t="s">
        <v>167</v>
      </c>
      <c r="AU197" s="202" t="s">
        <v>79</v>
      </c>
      <c r="AV197" s="12" t="s">
        <v>79</v>
      </c>
      <c r="AW197" s="12" t="s">
        <v>35</v>
      </c>
      <c r="AX197" s="12" t="s">
        <v>71</v>
      </c>
      <c r="AY197" s="202" t="s">
        <v>136</v>
      </c>
    </row>
    <row r="198" spans="2:65" s="14" customFormat="1" x14ac:dyDescent="0.3">
      <c r="B198" s="216"/>
      <c r="D198" s="193" t="s">
        <v>167</v>
      </c>
      <c r="E198" s="217" t="s">
        <v>5</v>
      </c>
      <c r="F198" s="218" t="s">
        <v>250</v>
      </c>
      <c r="H198" s="219">
        <v>17.634</v>
      </c>
      <c r="I198" s="220"/>
      <c r="L198" s="216"/>
      <c r="M198" s="221"/>
      <c r="N198" s="222"/>
      <c r="O198" s="222"/>
      <c r="P198" s="222"/>
      <c r="Q198" s="222"/>
      <c r="R198" s="222"/>
      <c r="S198" s="222"/>
      <c r="T198" s="223"/>
      <c r="AT198" s="217" t="s">
        <v>167</v>
      </c>
      <c r="AU198" s="217" t="s">
        <v>79</v>
      </c>
      <c r="AV198" s="14" t="s">
        <v>143</v>
      </c>
      <c r="AW198" s="14" t="s">
        <v>35</v>
      </c>
      <c r="AX198" s="14" t="s">
        <v>77</v>
      </c>
      <c r="AY198" s="217" t="s">
        <v>136</v>
      </c>
    </row>
    <row r="199" spans="2:65" s="1" customFormat="1" ht="25.5" customHeight="1" x14ac:dyDescent="0.3">
      <c r="B199" s="180"/>
      <c r="C199" s="181" t="s">
        <v>326</v>
      </c>
      <c r="D199" s="181" t="s">
        <v>139</v>
      </c>
      <c r="E199" s="182" t="s">
        <v>327</v>
      </c>
      <c r="F199" s="183" t="s">
        <v>328</v>
      </c>
      <c r="G199" s="184" t="s">
        <v>163</v>
      </c>
      <c r="H199" s="185">
        <v>95.73</v>
      </c>
      <c r="I199" s="186"/>
      <c r="J199" s="187">
        <f>ROUND(I199*H199,2)</f>
        <v>0</v>
      </c>
      <c r="K199" s="183" t="s">
        <v>177</v>
      </c>
      <c r="L199" s="41"/>
      <c r="M199" s="188" t="s">
        <v>5</v>
      </c>
      <c r="N199" s="189" t="s">
        <v>42</v>
      </c>
      <c r="O199" s="42"/>
      <c r="P199" s="190">
        <f>O199*H199</f>
        <v>0</v>
      </c>
      <c r="Q199" s="190">
        <v>2.65E-3</v>
      </c>
      <c r="R199" s="190">
        <f>Q199*H199</f>
        <v>0.25368450000000003</v>
      </c>
      <c r="S199" s="190">
        <v>0</v>
      </c>
      <c r="T199" s="191">
        <f>S199*H199</f>
        <v>0</v>
      </c>
      <c r="AR199" s="24" t="s">
        <v>143</v>
      </c>
      <c r="AT199" s="24" t="s">
        <v>139</v>
      </c>
      <c r="AU199" s="24" t="s">
        <v>79</v>
      </c>
      <c r="AY199" s="24" t="s">
        <v>136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24" t="s">
        <v>77</v>
      </c>
      <c r="BK199" s="192">
        <f>ROUND(I199*H199,2)</f>
        <v>0</v>
      </c>
      <c r="BL199" s="24" t="s">
        <v>143</v>
      </c>
      <c r="BM199" s="24" t="s">
        <v>329</v>
      </c>
    </row>
    <row r="200" spans="2:65" s="1" customFormat="1" ht="27" x14ac:dyDescent="0.3">
      <c r="B200" s="41"/>
      <c r="D200" s="193" t="s">
        <v>145</v>
      </c>
      <c r="F200" s="194" t="s">
        <v>330</v>
      </c>
      <c r="I200" s="195"/>
      <c r="L200" s="41"/>
      <c r="M200" s="196"/>
      <c r="N200" s="42"/>
      <c r="O200" s="42"/>
      <c r="P200" s="42"/>
      <c r="Q200" s="42"/>
      <c r="R200" s="42"/>
      <c r="S200" s="42"/>
      <c r="T200" s="70"/>
      <c r="AT200" s="24" t="s">
        <v>145</v>
      </c>
      <c r="AU200" s="24" t="s">
        <v>79</v>
      </c>
    </row>
    <row r="201" spans="2:65" s="1" customFormat="1" ht="27" x14ac:dyDescent="0.3">
      <c r="B201" s="41"/>
      <c r="D201" s="193" t="s">
        <v>147</v>
      </c>
      <c r="F201" s="197" t="s">
        <v>166</v>
      </c>
      <c r="I201" s="195"/>
      <c r="L201" s="41"/>
      <c r="M201" s="196"/>
      <c r="N201" s="42"/>
      <c r="O201" s="42"/>
      <c r="P201" s="42"/>
      <c r="Q201" s="42"/>
      <c r="R201" s="42"/>
      <c r="S201" s="42"/>
      <c r="T201" s="70"/>
      <c r="AT201" s="24" t="s">
        <v>147</v>
      </c>
      <c r="AU201" s="24" t="s">
        <v>79</v>
      </c>
    </row>
    <row r="202" spans="2:65" s="12" customFormat="1" x14ac:dyDescent="0.3">
      <c r="B202" s="201"/>
      <c r="D202" s="193" t="s">
        <v>167</v>
      </c>
      <c r="E202" s="202" t="s">
        <v>5</v>
      </c>
      <c r="F202" s="203" t="s">
        <v>331</v>
      </c>
      <c r="H202" s="204">
        <v>5.16</v>
      </c>
      <c r="I202" s="205"/>
      <c r="L202" s="201"/>
      <c r="M202" s="206"/>
      <c r="N202" s="207"/>
      <c r="O202" s="207"/>
      <c r="P202" s="207"/>
      <c r="Q202" s="207"/>
      <c r="R202" s="207"/>
      <c r="S202" s="207"/>
      <c r="T202" s="208"/>
      <c r="AT202" s="202" t="s">
        <v>167</v>
      </c>
      <c r="AU202" s="202" t="s">
        <v>79</v>
      </c>
      <c r="AV202" s="12" t="s">
        <v>79</v>
      </c>
      <c r="AW202" s="12" t="s">
        <v>35</v>
      </c>
      <c r="AX202" s="12" t="s">
        <v>71</v>
      </c>
      <c r="AY202" s="202" t="s">
        <v>136</v>
      </c>
    </row>
    <row r="203" spans="2:65" s="12" customFormat="1" x14ac:dyDescent="0.3">
      <c r="B203" s="201"/>
      <c r="D203" s="193" t="s">
        <v>167</v>
      </c>
      <c r="E203" s="202" t="s">
        <v>5</v>
      </c>
      <c r="F203" s="203" t="s">
        <v>332</v>
      </c>
      <c r="H203" s="204">
        <v>40.28</v>
      </c>
      <c r="I203" s="205"/>
      <c r="L203" s="201"/>
      <c r="M203" s="206"/>
      <c r="N203" s="207"/>
      <c r="O203" s="207"/>
      <c r="P203" s="207"/>
      <c r="Q203" s="207"/>
      <c r="R203" s="207"/>
      <c r="S203" s="207"/>
      <c r="T203" s="208"/>
      <c r="AT203" s="202" t="s">
        <v>167</v>
      </c>
      <c r="AU203" s="202" t="s">
        <v>79</v>
      </c>
      <c r="AV203" s="12" t="s">
        <v>79</v>
      </c>
      <c r="AW203" s="12" t="s">
        <v>35</v>
      </c>
      <c r="AX203" s="12" t="s">
        <v>71</v>
      </c>
      <c r="AY203" s="202" t="s">
        <v>136</v>
      </c>
    </row>
    <row r="204" spans="2:65" s="12" customFormat="1" x14ac:dyDescent="0.3">
      <c r="B204" s="201"/>
      <c r="D204" s="193" t="s">
        <v>167</v>
      </c>
      <c r="E204" s="202" t="s">
        <v>5</v>
      </c>
      <c r="F204" s="203" t="s">
        <v>333</v>
      </c>
      <c r="H204" s="204">
        <v>31.68</v>
      </c>
      <c r="I204" s="205"/>
      <c r="L204" s="201"/>
      <c r="M204" s="206"/>
      <c r="N204" s="207"/>
      <c r="O204" s="207"/>
      <c r="P204" s="207"/>
      <c r="Q204" s="207"/>
      <c r="R204" s="207"/>
      <c r="S204" s="207"/>
      <c r="T204" s="208"/>
      <c r="AT204" s="202" t="s">
        <v>167</v>
      </c>
      <c r="AU204" s="202" t="s">
        <v>79</v>
      </c>
      <c r="AV204" s="12" t="s">
        <v>79</v>
      </c>
      <c r="AW204" s="12" t="s">
        <v>35</v>
      </c>
      <c r="AX204" s="12" t="s">
        <v>71</v>
      </c>
      <c r="AY204" s="202" t="s">
        <v>136</v>
      </c>
    </row>
    <row r="205" spans="2:65" s="12" customFormat="1" x14ac:dyDescent="0.3">
      <c r="B205" s="201"/>
      <c r="D205" s="193" t="s">
        <v>167</v>
      </c>
      <c r="E205" s="202" t="s">
        <v>5</v>
      </c>
      <c r="F205" s="203" t="s">
        <v>334</v>
      </c>
      <c r="H205" s="204">
        <v>8.81</v>
      </c>
      <c r="I205" s="205"/>
      <c r="L205" s="201"/>
      <c r="M205" s="206"/>
      <c r="N205" s="207"/>
      <c r="O205" s="207"/>
      <c r="P205" s="207"/>
      <c r="Q205" s="207"/>
      <c r="R205" s="207"/>
      <c r="S205" s="207"/>
      <c r="T205" s="208"/>
      <c r="AT205" s="202" t="s">
        <v>167</v>
      </c>
      <c r="AU205" s="202" t="s">
        <v>79</v>
      </c>
      <c r="AV205" s="12" t="s">
        <v>79</v>
      </c>
      <c r="AW205" s="12" t="s">
        <v>35</v>
      </c>
      <c r="AX205" s="12" t="s">
        <v>71</v>
      </c>
      <c r="AY205" s="202" t="s">
        <v>136</v>
      </c>
    </row>
    <row r="206" spans="2:65" s="12" customFormat="1" x14ac:dyDescent="0.3">
      <c r="B206" s="201"/>
      <c r="D206" s="193" t="s">
        <v>167</v>
      </c>
      <c r="E206" s="202" t="s">
        <v>5</v>
      </c>
      <c r="F206" s="203" t="s">
        <v>335</v>
      </c>
      <c r="H206" s="204">
        <v>2.35</v>
      </c>
      <c r="I206" s="205"/>
      <c r="L206" s="201"/>
      <c r="M206" s="206"/>
      <c r="N206" s="207"/>
      <c r="O206" s="207"/>
      <c r="P206" s="207"/>
      <c r="Q206" s="207"/>
      <c r="R206" s="207"/>
      <c r="S206" s="207"/>
      <c r="T206" s="208"/>
      <c r="AT206" s="202" t="s">
        <v>167</v>
      </c>
      <c r="AU206" s="202" t="s">
        <v>79</v>
      </c>
      <c r="AV206" s="12" t="s">
        <v>79</v>
      </c>
      <c r="AW206" s="12" t="s">
        <v>35</v>
      </c>
      <c r="AX206" s="12" t="s">
        <v>71</v>
      </c>
      <c r="AY206" s="202" t="s">
        <v>136</v>
      </c>
    </row>
    <row r="207" spans="2:65" s="12" customFormat="1" x14ac:dyDescent="0.3">
      <c r="B207" s="201"/>
      <c r="D207" s="193" t="s">
        <v>167</v>
      </c>
      <c r="E207" s="202" t="s">
        <v>5</v>
      </c>
      <c r="F207" s="203" t="s">
        <v>336</v>
      </c>
      <c r="H207" s="204">
        <v>2.64</v>
      </c>
      <c r="I207" s="205"/>
      <c r="L207" s="201"/>
      <c r="M207" s="206"/>
      <c r="N207" s="207"/>
      <c r="O207" s="207"/>
      <c r="P207" s="207"/>
      <c r="Q207" s="207"/>
      <c r="R207" s="207"/>
      <c r="S207" s="207"/>
      <c r="T207" s="208"/>
      <c r="AT207" s="202" t="s">
        <v>167</v>
      </c>
      <c r="AU207" s="202" t="s">
        <v>79</v>
      </c>
      <c r="AV207" s="12" t="s">
        <v>79</v>
      </c>
      <c r="AW207" s="12" t="s">
        <v>35</v>
      </c>
      <c r="AX207" s="12" t="s">
        <v>71</v>
      </c>
      <c r="AY207" s="202" t="s">
        <v>136</v>
      </c>
    </row>
    <row r="208" spans="2:65" s="12" customFormat="1" x14ac:dyDescent="0.3">
      <c r="B208" s="201"/>
      <c r="D208" s="193" t="s">
        <v>167</v>
      </c>
      <c r="E208" s="202" t="s">
        <v>5</v>
      </c>
      <c r="F208" s="203" t="s">
        <v>337</v>
      </c>
      <c r="H208" s="204">
        <v>3.6</v>
      </c>
      <c r="I208" s="205"/>
      <c r="L208" s="201"/>
      <c r="M208" s="206"/>
      <c r="N208" s="207"/>
      <c r="O208" s="207"/>
      <c r="P208" s="207"/>
      <c r="Q208" s="207"/>
      <c r="R208" s="207"/>
      <c r="S208" s="207"/>
      <c r="T208" s="208"/>
      <c r="AT208" s="202" t="s">
        <v>167</v>
      </c>
      <c r="AU208" s="202" t="s">
        <v>79</v>
      </c>
      <c r="AV208" s="12" t="s">
        <v>79</v>
      </c>
      <c r="AW208" s="12" t="s">
        <v>35</v>
      </c>
      <c r="AX208" s="12" t="s">
        <v>71</v>
      </c>
      <c r="AY208" s="202" t="s">
        <v>136</v>
      </c>
    </row>
    <row r="209" spans="2:65" s="12" customFormat="1" x14ac:dyDescent="0.3">
      <c r="B209" s="201"/>
      <c r="D209" s="193" t="s">
        <v>167</v>
      </c>
      <c r="E209" s="202" t="s">
        <v>5</v>
      </c>
      <c r="F209" s="203" t="s">
        <v>338</v>
      </c>
      <c r="H209" s="204">
        <v>0.21</v>
      </c>
      <c r="I209" s="205"/>
      <c r="L209" s="201"/>
      <c r="M209" s="206"/>
      <c r="N209" s="207"/>
      <c r="O209" s="207"/>
      <c r="P209" s="207"/>
      <c r="Q209" s="207"/>
      <c r="R209" s="207"/>
      <c r="S209" s="207"/>
      <c r="T209" s="208"/>
      <c r="AT209" s="202" t="s">
        <v>167</v>
      </c>
      <c r="AU209" s="202" t="s">
        <v>79</v>
      </c>
      <c r="AV209" s="12" t="s">
        <v>79</v>
      </c>
      <c r="AW209" s="12" t="s">
        <v>35</v>
      </c>
      <c r="AX209" s="12" t="s">
        <v>71</v>
      </c>
      <c r="AY209" s="202" t="s">
        <v>136</v>
      </c>
    </row>
    <row r="210" spans="2:65" s="12" customFormat="1" x14ac:dyDescent="0.3">
      <c r="B210" s="201"/>
      <c r="D210" s="193" t="s">
        <v>167</v>
      </c>
      <c r="E210" s="202" t="s">
        <v>5</v>
      </c>
      <c r="F210" s="203" t="s">
        <v>339</v>
      </c>
      <c r="H210" s="204">
        <v>1</v>
      </c>
      <c r="I210" s="205"/>
      <c r="L210" s="201"/>
      <c r="M210" s="206"/>
      <c r="N210" s="207"/>
      <c r="O210" s="207"/>
      <c r="P210" s="207"/>
      <c r="Q210" s="207"/>
      <c r="R210" s="207"/>
      <c r="S210" s="207"/>
      <c r="T210" s="208"/>
      <c r="AT210" s="202" t="s">
        <v>167</v>
      </c>
      <c r="AU210" s="202" t="s">
        <v>79</v>
      </c>
      <c r="AV210" s="12" t="s">
        <v>79</v>
      </c>
      <c r="AW210" s="12" t="s">
        <v>35</v>
      </c>
      <c r="AX210" s="12" t="s">
        <v>71</v>
      </c>
      <c r="AY210" s="202" t="s">
        <v>136</v>
      </c>
    </row>
    <row r="211" spans="2:65" s="14" customFormat="1" x14ac:dyDescent="0.3">
      <c r="B211" s="216"/>
      <c r="D211" s="193" t="s">
        <v>167</v>
      </c>
      <c r="E211" s="217" t="s">
        <v>5</v>
      </c>
      <c r="F211" s="218" t="s">
        <v>250</v>
      </c>
      <c r="H211" s="219">
        <v>95.73</v>
      </c>
      <c r="I211" s="220"/>
      <c r="L211" s="216"/>
      <c r="M211" s="221"/>
      <c r="N211" s="222"/>
      <c r="O211" s="222"/>
      <c r="P211" s="222"/>
      <c r="Q211" s="222"/>
      <c r="R211" s="222"/>
      <c r="S211" s="222"/>
      <c r="T211" s="223"/>
      <c r="AT211" s="217" t="s">
        <v>167</v>
      </c>
      <c r="AU211" s="217" t="s">
        <v>79</v>
      </c>
      <c r="AV211" s="14" t="s">
        <v>143</v>
      </c>
      <c r="AW211" s="14" t="s">
        <v>35</v>
      </c>
      <c r="AX211" s="14" t="s">
        <v>77</v>
      </c>
      <c r="AY211" s="217" t="s">
        <v>136</v>
      </c>
    </row>
    <row r="212" spans="2:65" s="1" customFormat="1" ht="25.5" customHeight="1" x14ac:dyDescent="0.3">
      <c r="B212" s="180"/>
      <c r="C212" s="181" t="s">
        <v>340</v>
      </c>
      <c r="D212" s="181" t="s">
        <v>139</v>
      </c>
      <c r="E212" s="182" t="s">
        <v>341</v>
      </c>
      <c r="F212" s="183" t="s">
        <v>342</v>
      </c>
      <c r="G212" s="184" t="s">
        <v>163</v>
      </c>
      <c r="H212" s="185">
        <v>95.73</v>
      </c>
      <c r="I212" s="186"/>
      <c r="J212" s="187">
        <f>ROUND(I212*H212,2)</f>
        <v>0</v>
      </c>
      <c r="K212" s="183" t="s">
        <v>177</v>
      </c>
      <c r="L212" s="41"/>
      <c r="M212" s="188" t="s">
        <v>5</v>
      </c>
      <c r="N212" s="189" t="s">
        <v>42</v>
      </c>
      <c r="O212" s="42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AR212" s="24" t="s">
        <v>143</v>
      </c>
      <c r="AT212" s="24" t="s">
        <v>139</v>
      </c>
      <c r="AU212" s="24" t="s">
        <v>79</v>
      </c>
      <c r="AY212" s="24" t="s">
        <v>136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24" t="s">
        <v>77</v>
      </c>
      <c r="BK212" s="192">
        <f>ROUND(I212*H212,2)</f>
        <v>0</v>
      </c>
      <c r="BL212" s="24" t="s">
        <v>143</v>
      </c>
      <c r="BM212" s="24" t="s">
        <v>343</v>
      </c>
    </row>
    <row r="213" spans="2:65" s="1" customFormat="1" ht="27" x14ac:dyDescent="0.3">
      <c r="B213" s="41"/>
      <c r="D213" s="193" t="s">
        <v>145</v>
      </c>
      <c r="F213" s="194" t="s">
        <v>344</v>
      </c>
      <c r="I213" s="195"/>
      <c r="L213" s="41"/>
      <c r="M213" s="196"/>
      <c r="N213" s="42"/>
      <c r="O213" s="42"/>
      <c r="P213" s="42"/>
      <c r="Q213" s="42"/>
      <c r="R213" s="42"/>
      <c r="S213" s="42"/>
      <c r="T213" s="70"/>
      <c r="AT213" s="24" t="s">
        <v>145</v>
      </c>
      <c r="AU213" s="24" t="s">
        <v>79</v>
      </c>
    </row>
    <row r="214" spans="2:65" s="1" customFormat="1" ht="25.5" customHeight="1" x14ac:dyDescent="0.3">
      <c r="B214" s="180"/>
      <c r="C214" s="181" t="s">
        <v>345</v>
      </c>
      <c r="D214" s="181" t="s">
        <v>139</v>
      </c>
      <c r="E214" s="182" t="s">
        <v>346</v>
      </c>
      <c r="F214" s="183" t="s">
        <v>347</v>
      </c>
      <c r="G214" s="184" t="s">
        <v>269</v>
      </c>
      <c r="H214" s="185">
        <v>2.2429999999999999</v>
      </c>
      <c r="I214" s="186"/>
      <c r="J214" s="187">
        <f>ROUND(I214*H214,2)</f>
        <v>0</v>
      </c>
      <c r="K214" s="183" t="s">
        <v>177</v>
      </c>
      <c r="L214" s="41"/>
      <c r="M214" s="188" t="s">
        <v>5</v>
      </c>
      <c r="N214" s="189" t="s">
        <v>42</v>
      </c>
      <c r="O214" s="42"/>
      <c r="P214" s="190">
        <f>O214*H214</f>
        <v>0</v>
      </c>
      <c r="Q214" s="190">
        <v>1.10951</v>
      </c>
      <c r="R214" s="190">
        <f>Q214*H214</f>
        <v>2.4886309299999998</v>
      </c>
      <c r="S214" s="190">
        <v>0</v>
      </c>
      <c r="T214" s="191">
        <f>S214*H214</f>
        <v>0</v>
      </c>
      <c r="AR214" s="24" t="s">
        <v>143</v>
      </c>
      <c r="AT214" s="24" t="s">
        <v>139</v>
      </c>
      <c r="AU214" s="24" t="s">
        <v>79</v>
      </c>
      <c r="AY214" s="24" t="s">
        <v>136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24" t="s">
        <v>77</v>
      </c>
      <c r="BK214" s="192">
        <f>ROUND(I214*H214,2)</f>
        <v>0</v>
      </c>
      <c r="BL214" s="24" t="s">
        <v>143</v>
      </c>
      <c r="BM214" s="24" t="s">
        <v>348</v>
      </c>
    </row>
    <row r="215" spans="2:65" s="1" customFormat="1" ht="27" x14ac:dyDescent="0.3">
      <c r="B215" s="41"/>
      <c r="D215" s="193" t="s">
        <v>145</v>
      </c>
      <c r="F215" s="194" t="s">
        <v>349</v>
      </c>
      <c r="I215" s="195"/>
      <c r="L215" s="41"/>
      <c r="M215" s="196"/>
      <c r="N215" s="42"/>
      <c r="O215" s="42"/>
      <c r="P215" s="42"/>
      <c r="Q215" s="42"/>
      <c r="R215" s="42"/>
      <c r="S215" s="42"/>
      <c r="T215" s="70"/>
      <c r="AT215" s="24" t="s">
        <v>145</v>
      </c>
      <c r="AU215" s="24" t="s">
        <v>79</v>
      </c>
    </row>
    <row r="216" spans="2:65" s="1" customFormat="1" ht="27" x14ac:dyDescent="0.3">
      <c r="B216" s="41"/>
      <c r="D216" s="193" t="s">
        <v>147</v>
      </c>
      <c r="F216" s="197" t="s">
        <v>166</v>
      </c>
      <c r="I216" s="195"/>
      <c r="L216" s="41"/>
      <c r="M216" s="196"/>
      <c r="N216" s="42"/>
      <c r="O216" s="42"/>
      <c r="P216" s="42"/>
      <c r="Q216" s="42"/>
      <c r="R216" s="42"/>
      <c r="S216" s="42"/>
      <c r="T216" s="70"/>
      <c r="AT216" s="24" t="s">
        <v>147</v>
      </c>
      <c r="AU216" s="24" t="s">
        <v>79</v>
      </c>
    </row>
    <row r="217" spans="2:65" s="12" customFormat="1" x14ac:dyDescent="0.3">
      <c r="B217" s="201"/>
      <c r="D217" s="193" t="s">
        <v>167</v>
      </c>
      <c r="E217" s="202" t="s">
        <v>5</v>
      </c>
      <c r="F217" s="203" t="s">
        <v>350</v>
      </c>
      <c r="H217" s="204">
        <v>2.2429999999999999</v>
      </c>
      <c r="I217" s="205"/>
      <c r="L217" s="201"/>
      <c r="M217" s="206"/>
      <c r="N217" s="207"/>
      <c r="O217" s="207"/>
      <c r="P217" s="207"/>
      <c r="Q217" s="207"/>
      <c r="R217" s="207"/>
      <c r="S217" s="207"/>
      <c r="T217" s="208"/>
      <c r="AT217" s="202" t="s">
        <v>167</v>
      </c>
      <c r="AU217" s="202" t="s">
        <v>79</v>
      </c>
      <c r="AV217" s="12" t="s">
        <v>79</v>
      </c>
      <c r="AW217" s="12" t="s">
        <v>35</v>
      </c>
      <c r="AX217" s="12" t="s">
        <v>77</v>
      </c>
      <c r="AY217" s="202" t="s">
        <v>136</v>
      </c>
    </row>
    <row r="218" spans="2:65" s="11" customFormat="1" ht="29.85" customHeight="1" x14ac:dyDescent="0.3">
      <c r="B218" s="167"/>
      <c r="D218" s="168" t="s">
        <v>70</v>
      </c>
      <c r="E218" s="178" t="s">
        <v>143</v>
      </c>
      <c r="F218" s="178" t="s">
        <v>351</v>
      </c>
      <c r="I218" s="170"/>
      <c r="J218" s="179">
        <f>BK218</f>
        <v>0</v>
      </c>
      <c r="L218" s="167"/>
      <c r="M218" s="172"/>
      <c r="N218" s="173"/>
      <c r="O218" s="173"/>
      <c r="P218" s="174">
        <f>SUM(P219:P224)</f>
        <v>0</v>
      </c>
      <c r="Q218" s="173"/>
      <c r="R218" s="174">
        <f>SUM(R219:R224)</f>
        <v>9.3632000000000003E-3</v>
      </c>
      <c r="S218" s="173"/>
      <c r="T218" s="175">
        <f>SUM(T219:T224)</f>
        <v>0</v>
      </c>
      <c r="AR218" s="168" t="s">
        <v>77</v>
      </c>
      <c r="AT218" s="176" t="s">
        <v>70</v>
      </c>
      <c r="AU218" s="176" t="s">
        <v>77</v>
      </c>
      <c r="AY218" s="168" t="s">
        <v>136</v>
      </c>
      <c r="BK218" s="177">
        <f>SUM(BK219:BK224)</f>
        <v>0</v>
      </c>
    </row>
    <row r="219" spans="2:65" s="1" customFormat="1" ht="16.5" customHeight="1" x14ac:dyDescent="0.3">
      <c r="B219" s="180"/>
      <c r="C219" s="181" t="s">
        <v>352</v>
      </c>
      <c r="D219" s="181" t="s">
        <v>139</v>
      </c>
      <c r="E219" s="182" t="s">
        <v>353</v>
      </c>
      <c r="F219" s="183" t="s">
        <v>354</v>
      </c>
      <c r="G219" s="184" t="s">
        <v>163</v>
      </c>
      <c r="H219" s="185">
        <v>10.64</v>
      </c>
      <c r="I219" s="186"/>
      <c r="J219" s="187">
        <f>ROUND(I219*H219,2)</f>
        <v>0</v>
      </c>
      <c r="K219" s="183" t="s">
        <v>177</v>
      </c>
      <c r="L219" s="41"/>
      <c r="M219" s="188" t="s">
        <v>5</v>
      </c>
      <c r="N219" s="189" t="s">
        <v>42</v>
      </c>
      <c r="O219" s="42"/>
      <c r="P219" s="190">
        <f>O219*H219</f>
        <v>0</v>
      </c>
      <c r="Q219" s="190">
        <v>8.8000000000000003E-4</v>
      </c>
      <c r="R219" s="190">
        <f>Q219*H219</f>
        <v>9.3632000000000003E-3</v>
      </c>
      <c r="S219" s="190">
        <v>0</v>
      </c>
      <c r="T219" s="191">
        <f>S219*H219</f>
        <v>0</v>
      </c>
      <c r="AR219" s="24" t="s">
        <v>143</v>
      </c>
      <c r="AT219" s="24" t="s">
        <v>139</v>
      </c>
      <c r="AU219" s="24" t="s">
        <v>79</v>
      </c>
      <c r="AY219" s="24" t="s">
        <v>136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24" t="s">
        <v>77</v>
      </c>
      <c r="BK219" s="192">
        <f>ROUND(I219*H219,2)</f>
        <v>0</v>
      </c>
      <c r="BL219" s="24" t="s">
        <v>143</v>
      </c>
      <c r="BM219" s="24" t="s">
        <v>355</v>
      </c>
    </row>
    <row r="220" spans="2:65" s="1" customFormat="1" ht="27" x14ac:dyDescent="0.3">
      <c r="B220" s="41"/>
      <c r="D220" s="193" t="s">
        <v>145</v>
      </c>
      <c r="F220" s="194" t="s">
        <v>356</v>
      </c>
      <c r="I220" s="195"/>
      <c r="L220" s="41"/>
      <c r="M220" s="196"/>
      <c r="N220" s="42"/>
      <c r="O220" s="42"/>
      <c r="P220" s="42"/>
      <c r="Q220" s="42"/>
      <c r="R220" s="42"/>
      <c r="S220" s="42"/>
      <c r="T220" s="70"/>
      <c r="AT220" s="24" t="s">
        <v>145</v>
      </c>
      <c r="AU220" s="24" t="s">
        <v>79</v>
      </c>
    </row>
    <row r="221" spans="2:65" s="1" customFormat="1" ht="27" x14ac:dyDescent="0.3">
      <c r="B221" s="41"/>
      <c r="D221" s="193" t="s">
        <v>147</v>
      </c>
      <c r="F221" s="197" t="s">
        <v>166</v>
      </c>
      <c r="I221" s="195"/>
      <c r="L221" s="41"/>
      <c r="M221" s="196"/>
      <c r="N221" s="42"/>
      <c r="O221" s="42"/>
      <c r="P221" s="42"/>
      <c r="Q221" s="42"/>
      <c r="R221" s="42"/>
      <c r="S221" s="42"/>
      <c r="T221" s="70"/>
      <c r="AT221" s="24" t="s">
        <v>147</v>
      </c>
      <c r="AU221" s="24" t="s">
        <v>79</v>
      </c>
    </row>
    <row r="222" spans="2:65" s="12" customFormat="1" x14ac:dyDescent="0.3">
      <c r="B222" s="201"/>
      <c r="D222" s="193" t="s">
        <v>167</v>
      </c>
      <c r="E222" s="202" t="s">
        <v>5</v>
      </c>
      <c r="F222" s="203" t="s">
        <v>357</v>
      </c>
      <c r="H222" s="204">
        <v>10.64</v>
      </c>
      <c r="I222" s="205"/>
      <c r="L222" s="201"/>
      <c r="M222" s="206"/>
      <c r="N222" s="207"/>
      <c r="O222" s="207"/>
      <c r="P222" s="207"/>
      <c r="Q222" s="207"/>
      <c r="R222" s="207"/>
      <c r="S222" s="207"/>
      <c r="T222" s="208"/>
      <c r="AT222" s="202" t="s">
        <v>167</v>
      </c>
      <c r="AU222" s="202" t="s">
        <v>79</v>
      </c>
      <c r="AV222" s="12" t="s">
        <v>79</v>
      </c>
      <c r="AW222" s="12" t="s">
        <v>35</v>
      </c>
      <c r="AX222" s="12" t="s">
        <v>77</v>
      </c>
      <c r="AY222" s="202" t="s">
        <v>136</v>
      </c>
    </row>
    <row r="223" spans="2:65" s="1" customFormat="1" ht="16.5" customHeight="1" x14ac:dyDescent="0.3">
      <c r="B223" s="180"/>
      <c r="C223" s="181" t="s">
        <v>358</v>
      </c>
      <c r="D223" s="181" t="s">
        <v>139</v>
      </c>
      <c r="E223" s="182" t="s">
        <v>359</v>
      </c>
      <c r="F223" s="183" t="s">
        <v>360</v>
      </c>
      <c r="G223" s="184" t="s">
        <v>163</v>
      </c>
      <c r="H223" s="185">
        <v>10.64</v>
      </c>
      <c r="I223" s="186"/>
      <c r="J223" s="187">
        <f>ROUND(I223*H223,2)</f>
        <v>0</v>
      </c>
      <c r="K223" s="183" t="s">
        <v>177</v>
      </c>
      <c r="L223" s="41"/>
      <c r="M223" s="188" t="s">
        <v>5</v>
      </c>
      <c r="N223" s="189" t="s">
        <v>42</v>
      </c>
      <c r="O223" s="42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AR223" s="24" t="s">
        <v>143</v>
      </c>
      <c r="AT223" s="24" t="s">
        <v>139</v>
      </c>
      <c r="AU223" s="24" t="s">
        <v>79</v>
      </c>
      <c r="AY223" s="24" t="s">
        <v>136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24" t="s">
        <v>77</v>
      </c>
      <c r="BK223" s="192">
        <f>ROUND(I223*H223,2)</f>
        <v>0</v>
      </c>
      <c r="BL223" s="24" t="s">
        <v>143</v>
      </c>
      <c r="BM223" s="24" t="s">
        <v>361</v>
      </c>
    </row>
    <row r="224" spans="2:65" s="1" customFormat="1" ht="27" x14ac:dyDescent="0.3">
      <c r="B224" s="41"/>
      <c r="D224" s="193" t="s">
        <v>145</v>
      </c>
      <c r="F224" s="194" t="s">
        <v>362</v>
      </c>
      <c r="I224" s="195"/>
      <c r="L224" s="41"/>
      <c r="M224" s="196"/>
      <c r="N224" s="42"/>
      <c r="O224" s="42"/>
      <c r="P224" s="42"/>
      <c r="Q224" s="42"/>
      <c r="R224" s="42"/>
      <c r="S224" s="42"/>
      <c r="T224" s="70"/>
      <c r="AT224" s="24" t="s">
        <v>145</v>
      </c>
      <c r="AU224" s="24" t="s">
        <v>79</v>
      </c>
    </row>
    <row r="225" spans="2:65" s="11" customFormat="1" ht="29.85" customHeight="1" x14ac:dyDescent="0.3">
      <c r="B225" s="167"/>
      <c r="D225" s="168" t="s">
        <v>70</v>
      </c>
      <c r="E225" s="178" t="s">
        <v>193</v>
      </c>
      <c r="F225" s="178" t="s">
        <v>363</v>
      </c>
      <c r="I225" s="170"/>
      <c r="J225" s="179">
        <f>BK225</f>
        <v>0</v>
      </c>
      <c r="L225" s="167"/>
      <c r="M225" s="172"/>
      <c r="N225" s="173"/>
      <c r="O225" s="173"/>
      <c r="P225" s="174">
        <f>SUM(P226:P234)</f>
        <v>0</v>
      </c>
      <c r="Q225" s="173"/>
      <c r="R225" s="174">
        <f>SUM(R226:R234)</f>
        <v>1.3391982800000002</v>
      </c>
      <c r="S225" s="173"/>
      <c r="T225" s="175">
        <f>SUM(T226:T234)</f>
        <v>0</v>
      </c>
      <c r="AR225" s="168" t="s">
        <v>77</v>
      </c>
      <c r="AT225" s="176" t="s">
        <v>70</v>
      </c>
      <c r="AU225" s="176" t="s">
        <v>77</v>
      </c>
      <c r="AY225" s="168" t="s">
        <v>136</v>
      </c>
      <c r="BK225" s="177">
        <f>SUM(BK226:BK234)</f>
        <v>0</v>
      </c>
    </row>
    <row r="226" spans="2:65" s="1" customFormat="1" ht="25.5" customHeight="1" x14ac:dyDescent="0.3">
      <c r="B226" s="180"/>
      <c r="C226" s="181" t="s">
        <v>364</v>
      </c>
      <c r="D226" s="181" t="s">
        <v>139</v>
      </c>
      <c r="E226" s="182" t="s">
        <v>365</v>
      </c>
      <c r="F226" s="183" t="s">
        <v>366</v>
      </c>
      <c r="G226" s="184" t="s">
        <v>189</v>
      </c>
      <c r="H226" s="185">
        <v>0.53200000000000003</v>
      </c>
      <c r="I226" s="186"/>
      <c r="J226" s="187">
        <f>ROUND(I226*H226,2)</f>
        <v>0</v>
      </c>
      <c r="K226" s="183" t="s">
        <v>177</v>
      </c>
      <c r="L226" s="41"/>
      <c r="M226" s="188" t="s">
        <v>5</v>
      </c>
      <c r="N226" s="189" t="s">
        <v>42</v>
      </c>
      <c r="O226" s="42"/>
      <c r="P226" s="190">
        <f>O226*H226</f>
        <v>0</v>
      </c>
      <c r="Q226" s="190">
        <v>2.45329</v>
      </c>
      <c r="R226" s="190">
        <f>Q226*H226</f>
        <v>1.3051502800000001</v>
      </c>
      <c r="S226" s="190">
        <v>0</v>
      </c>
      <c r="T226" s="191">
        <f>S226*H226</f>
        <v>0</v>
      </c>
      <c r="AR226" s="24" t="s">
        <v>143</v>
      </c>
      <c r="AT226" s="24" t="s">
        <v>139</v>
      </c>
      <c r="AU226" s="24" t="s">
        <v>79</v>
      </c>
      <c r="AY226" s="24" t="s">
        <v>136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24" t="s">
        <v>77</v>
      </c>
      <c r="BK226" s="192">
        <f>ROUND(I226*H226,2)</f>
        <v>0</v>
      </c>
      <c r="BL226" s="24" t="s">
        <v>143</v>
      </c>
      <c r="BM226" s="24" t="s">
        <v>367</v>
      </c>
    </row>
    <row r="227" spans="2:65" s="1" customFormat="1" x14ac:dyDescent="0.3">
      <c r="B227" s="41"/>
      <c r="D227" s="193" t="s">
        <v>145</v>
      </c>
      <c r="F227" s="194" t="s">
        <v>368</v>
      </c>
      <c r="I227" s="195"/>
      <c r="L227" s="41"/>
      <c r="M227" s="196"/>
      <c r="N227" s="42"/>
      <c r="O227" s="42"/>
      <c r="P227" s="42"/>
      <c r="Q227" s="42"/>
      <c r="R227" s="42"/>
      <c r="S227" s="42"/>
      <c r="T227" s="70"/>
      <c r="AT227" s="24" t="s">
        <v>145</v>
      </c>
      <c r="AU227" s="24" t="s">
        <v>79</v>
      </c>
    </row>
    <row r="228" spans="2:65" s="1" customFormat="1" ht="27" x14ac:dyDescent="0.3">
      <c r="B228" s="41"/>
      <c r="D228" s="193" t="s">
        <v>147</v>
      </c>
      <c r="F228" s="197" t="s">
        <v>166</v>
      </c>
      <c r="I228" s="195"/>
      <c r="L228" s="41"/>
      <c r="M228" s="196"/>
      <c r="N228" s="42"/>
      <c r="O228" s="42"/>
      <c r="P228" s="42"/>
      <c r="Q228" s="42"/>
      <c r="R228" s="42"/>
      <c r="S228" s="42"/>
      <c r="T228" s="70"/>
      <c r="AT228" s="24" t="s">
        <v>147</v>
      </c>
      <c r="AU228" s="24" t="s">
        <v>79</v>
      </c>
    </row>
    <row r="229" spans="2:65" s="13" customFormat="1" x14ac:dyDescent="0.3">
      <c r="B229" s="209"/>
      <c r="D229" s="193" t="s">
        <v>167</v>
      </c>
      <c r="E229" s="210" t="s">
        <v>5</v>
      </c>
      <c r="F229" s="211" t="s">
        <v>369</v>
      </c>
      <c r="H229" s="210" t="s">
        <v>5</v>
      </c>
      <c r="I229" s="212"/>
      <c r="L229" s="209"/>
      <c r="M229" s="213"/>
      <c r="N229" s="214"/>
      <c r="O229" s="214"/>
      <c r="P229" s="214"/>
      <c r="Q229" s="214"/>
      <c r="R229" s="214"/>
      <c r="S229" s="214"/>
      <c r="T229" s="215"/>
      <c r="AT229" s="210" t="s">
        <v>167</v>
      </c>
      <c r="AU229" s="210" t="s">
        <v>79</v>
      </c>
      <c r="AV229" s="13" t="s">
        <v>77</v>
      </c>
      <c r="AW229" s="13" t="s">
        <v>35</v>
      </c>
      <c r="AX229" s="13" t="s">
        <v>71</v>
      </c>
      <c r="AY229" s="210" t="s">
        <v>136</v>
      </c>
    </row>
    <row r="230" spans="2:65" s="12" customFormat="1" x14ac:dyDescent="0.3">
      <c r="B230" s="201"/>
      <c r="D230" s="193" t="s">
        <v>167</v>
      </c>
      <c r="E230" s="202" t="s">
        <v>5</v>
      </c>
      <c r="F230" s="203" t="s">
        <v>370</v>
      </c>
      <c r="H230" s="204">
        <v>0.53200000000000003</v>
      </c>
      <c r="I230" s="205"/>
      <c r="L230" s="201"/>
      <c r="M230" s="206"/>
      <c r="N230" s="207"/>
      <c r="O230" s="207"/>
      <c r="P230" s="207"/>
      <c r="Q230" s="207"/>
      <c r="R230" s="207"/>
      <c r="S230" s="207"/>
      <c r="T230" s="208"/>
      <c r="AT230" s="202" t="s">
        <v>167</v>
      </c>
      <c r="AU230" s="202" t="s">
        <v>79</v>
      </c>
      <c r="AV230" s="12" t="s">
        <v>79</v>
      </c>
      <c r="AW230" s="12" t="s">
        <v>35</v>
      </c>
      <c r="AX230" s="12" t="s">
        <v>77</v>
      </c>
      <c r="AY230" s="202" t="s">
        <v>136</v>
      </c>
    </row>
    <row r="231" spans="2:65" s="1" customFormat="1" ht="16.5" customHeight="1" x14ac:dyDescent="0.3">
      <c r="B231" s="180"/>
      <c r="C231" s="181" t="s">
        <v>371</v>
      </c>
      <c r="D231" s="181" t="s">
        <v>139</v>
      </c>
      <c r="E231" s="182" t="s">
        <v>372</v>
      </c>
      <c r="F231" s="183" t="s">
        <v>373</v>
      </c>
      <c r="G231" s="184" t="s">
        <v>163</v>
      </c>
      <c r="H231" s="185">
        <v>10.64</v>
      </c>
      <c r="I231" s="186"/>
      <c r="J231" s="187">
        <f>ROUND(I231*H231,2)</f>
        <v>0</v>
      </c>
      <c r="K231" s="183" t="s">
        <v>177</v>
      </c>
      <c r="L231" s="41"/>
      <c r="M231" s="188" t="s">
        <v>5</v>
      </c>
      <c r="N231" s="189" t="s">
        <v>42</v>
      </c>
      <c r="O231" s="42"/>
      <c r="P231" s="190">
        <f>O231*H231</f>
        <v>0</v>
      </c>
      <c r="Q231" s="190">
        <v>3.2000000000000002E-3</v>
      </c>
      <c r="R231" s="190">
        <f>Q231*H231</f>
        <v>3.4048000000000002E-2</v>
      </c>
      <c r="S231" s="190">
        <v>0</v>
      </c>
      <c r="T231" s="191">
        <f>S231*H231</f>
        <v>0</v>
      </c>
      <c r="AR231" s="24" t="s">
        <v>143</v>
      </c>
      <c r="AT231" s="24" t="s">
        <v>139</v>
      </c>
      <c r="AU231" s="24" t="s">
        <v>79</v>
      </c>
      <c r="AY231" s="24" t="s">
        <v>136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24" t="s">
        <v>77</v>
      </c>
      <c r="BK231" s="192">
        <f>ROUND(I231*H231,2)</f>
        <v>0</v>
      </c>
      <c r="BL231" s="24" t="s">
        <v>143</v>
      </c>
      <c r="BM231" s="24" t="s">
        <v>374</v>
      </c>
    </row>
    <row r="232" spans="2:65" s="1" customFormat="1" ht="27" x14ac:dyDescent="0.3">
      <c r="B232" s="41"/>
      <c r="D232" s="193" t="s">
        <v>145</v>
      </c>
      <c r="F232" s="194" t="s">
        <v>375</v>
      </c>
      <c r="I232" s="195"/>
      <c r="L232" s="41"/>
      <c r="M232" s="196"/>
      <c r="N232" s="42"/>
      <c r="O232" s="42"/>
      <c r="P232" s="42"/>
      <c r="Q232" s="42"/>
      <c r="R232" s="42"/>
      <c r="S232" s="42"/>
      <c r="T232" s="70"/>
      <c r="AT232" s="24" t="s">
        <v>145</v>
      </c>
      <c r="AU232" s="24" t="s">
        <v>79</v>
      </c>
    </row>
    <row r="233" spans="2:65" s="1" customFormat="1" ht="27" x14ac:dyDescent="0.3">
      <c r="B233" s="41"/>
      <c r="D233" s="193" t="s">
        <v>147</v>
      </c>
      <c r="F233" s="197" t="s">
        <v>166</v>
      </c>
      <c r="I233" s="195"/>
      <c r="L233" s="41"/>
      <c r="M233" s="196"/>
      <c r="N233" s="42"/>
      <c r="O233" s="42"/>
      <c r="P233" s="42"/>
      <c r="Q233" s="42"/>
      <c r="R233" s="42"/>
      <c r="S233" s="42"/>
      <c r="T233" s="70"/>
      <c r="AT233" s="24" t="s">
        <v>147</v>
      </c>
      <c r="AU233" s="24" t="s">
        <v>79</v>
      </c>
    </row>
    <row r="234" spans="2:65" s="12" customFormat="1" x14ac:dyDescent="0.3">
      <c r="B234" s="201"/>
      <c r="D234" s="193" t="s">
        <v>167</v>
      </c>
      <c r="E234" s="202" t="s">
        <v>5</v>
      </c>
      <c r="F234" s="203" t="s">
        <v>357</v>
      </c>
      <c r="H234" s="204">
        <v>10.64</v>
      </c>
      <c r="I234" s="205"/>
      <c r="L234" s="201"/>
      <c r="M234" s="206"/>
      <c r="N234" s="207"/>
      <c r="O234" s="207"/>
      <c r="P234" s="207"/>
      <c r="Q234" s="207"/>
      <c r="R234" s="207"/>
      <c r="S234" s="207"/>
      <c r="T234" s="208"/>
      <c r="AT234" s="202" t="s">
        <v>167</v>
      </c>
      <c r="AU234" s="202" t="s">
        <v>79</v>
      </c>
      <c r="AV234" s="12" t="s">
        <v>79</v>
      </c>
      <c r="AW234" s="12" t="s">
        <v>35</v>
      </c>
      <c r="AX234" s="12" t="s">
        <v>77</v>
      </c>
      <c r="AY234" s="202" t="s">
        <v>136</v>
      </c>
    </row>
    <row r="235" spans="2:65" s="11" customFormat="1" ht="29.85" customHeight="1" x14ac:dyDescent="0.3">
      <c r="B235" s="167"/>
      <c r="D235" s="168" t="s">
        <v>70</v>
      </c>
      <c r="E235" s="178" t="s">
        <v>205</v>
      </c>
      <c r="F235" s="178" t="s">
        <v>376</v>
      </c>
      <c r="I235" s="170"/>
      <c r="J235" s="179">
        <f>BK235</f>
        <v>0</v>
      </c>
      <c r="L235" s="167"/>
      <c r="M235" s="172"/>
      <c r="N235" s="173"/>
      <c r="O235" s="173"/>
      <c r="P235" s="174">
        <f>SUM(P236:P239)</f>
        <v>0</v>
      </c>
      <c r="Q235" s="173"/>
      <c r="R235" s="174">
        <f>SUM(R236:R239)</f>
        <v>0.11682000000000001</v>
      </c>
      <c r="S235" s="173"/>
      <c r="T235" s="175">
        <f>SUM(T236:T239)</f>
        <v>3.6000000000000004E-2</v>
      </c>
      <c r="AR235" s="168" t="s">
        <v>77</v>
      </c>
      <c r="AT235" s="176" t="s">
        <v>70</v>
      </c>
      <c r="AU235" s="176" t="s">
        <v>77</v>
      </c>
      <c r="AY235" s="168" t="s">
        <v>136</v>
      </c>
      <c r="BK235" s="177">
        <f>SUM(BK236:BK239)</f>
        <v>0</v>
      </c>
    </row>
    <row r="236" spans="2:65" s="1" customFormat="1" ht="25.5" customHeight="1" x14ac:dyDescent="0.3">
      <c r="B236" s="180"/>
      <c r="C236" s="181" t="s">
        <v>377</v>
      </c>
      <c r="D236" s="181" t="s">
        <v>139</v>
      </c>
      <c r="E236" s="182" t="s">
        <v>378</v>
      </c>
      <c r="F236" s="183" t="s">
        <v>379</v>
      </c>
      <c r="G236" s="184" t="s">
        <v>380</v>
      </c>
      <c r="H236" s="185">
        <v>9</v>
      </c>
      <c r="I236" s="186"/>
      <c r="J236" s="187">
        <f>ROUND(I236*H236,2)</f>
        <v>0</v>
      </c>
      <c r="K236" s="183" t="s">
        <v>177</v>
      </c>
      <c r="L236" s="41"/>
      <c r="M236" s="188" t="s">
        <v>5</v>
      </c>
      <c r="N236" s="189" t="s">
        <v>42</v>
      </c>
      <c r="O236" s="42"/>
      <c r="P236" s="190">
        <f>O236*H236</f>
        <v>0</v>
      </c>
      <c r="Q236" s="190">
        <v>1.298E-2</v>
      </c>
      <c r="R236" s="190">
        <f>Q236*H236</f>
        <v>0.11682000000000001</v>
      </c>
      <c r="S236" s="190">
        <v>4.0000000000000001E-3</v>
      </c>
      <c r="T236" s="191">
        <f>S236*H236</f>
        <v>3.6000000000000004E-2</v>
      </c>
      <c r="AR236" s="24" t="s">
        <v>143</v>
      </c>
      <c r="AT236" s="24" t="s">
        <v>139</v>
      </c>
      <c r="AU236" s="24" t="s">
        <v>79</v>
      </c>
      <c r="AY236" s="24" t="s">
        <v>136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24" t="s">
        <v>77</v>
      </c>
      <c r="BK236" s="192">
        <f>ROUND(I236*H236,2)</f>
        <v>0</v>
      </c>
      <c r="BL236" s="24" t="s">
        <v>143</v>
      </c>
      <c r="BM236" s="24" t="s">
        <v>381</v>
      </c>
    </row>
    <row r="237" spans="2:65" s="1" customFormat="1" x14ac:dyDescent="0.3">
      <c r="B237" s="41"/>
      <c r="D237" s="193" t="s">
        <v>145</v>
      </c>
      <c r="F237" s="194" t="s">
        <v>382</v>
      </c>
      <c r="I237" s="195"/>
      <c r="L237" s="41"/>
      <c r="M237" s="196"/>
      <c r="N237" s="42"/>
      <c r="O237" s="42"/>
      <c r="P237" s="42"/>
      <c r="Q237" s="42"/>
      <c r="R237" s="42"/>
      <c r="S237" s="42"/>
      <c r="T237" s="70"/>
      <c r="AT237" s="24" t="s">
        <v>145</v>
      </c>
      <c r="AU237" s="24" t="s">
        <v>79</v>
      </c>
    </row>
    <row r="238" spans="2:65" s="1" customFormat="1" ht="27" x14ac:dyDescent="0.3">
      <c r="B238" s="41"/>
      <c r="D238" s="193" t="s">
        <v>147</v>
      </c>
      <c r="F238" s="197" t="s">
        <v>166</v>
      </c>
      <c r="I238" s="195"/>
      <c r="L238" s="41"/>
      <c r="M238" s="196"/>
      <c r="N238" s="42"/>
      <c r="O238" s="42"/>
      <c r="P238" s="42"/>
      <c r="Q238" s="42"/>
      <c r="R238" s="42"/>
      <c r="S238" s="42"/>
      <c r="T238" s="70"/>
      <c r="AT238" s="24" t="s">
        <v>147</v>
      </c>
      <c r="AU238" s="24" t="s">
        <v>79</v>
      </c>
    </row>
    <row r="239" spans="2:65" s="12" customFormat="1" x14ac:dyDescent="0.3">
      <c r="B239" s="201"/>
      <c r="D239" s="193" t="s">
        <v>167</v>
      </c>
      <c r="E239" s="202" t="s">
        <v>5</v>
      </c>
      <c r="F239" s="203" t="s">
        <v>137</v>
      </c>
      <c r="H239" s="204">
        <v>9</v>
      </c>
      <c r="I239" s="205"/>
      <c r="L239" s="201"/>
      <c r="M239" s="206"/>
      <c r="N239" s="207"/>
      <c r="O239" s="207"/>
      <c r="P239" s="207"/>
      <c r="Q239" s="207"/>
      <c r="R239" s="207"/>
      <c r="S239" s="207"/>
      <c r="T239" s="208"/>
      <c r="AT239" s="202" t="s">
        <v>167</v>
      </c>
      <c r="AU239" s="202" t="s">
        <v>79</v>
      </c>
      <c r="AV239" s="12" t="s">
        <v>79</v>
      </c>
      <c r="AW239" s="12" t="s">
        <v>35</v>
      </c>
      <c r="AX239" s="12" t="s">
        <v>77</v>
      </c>
      <c r="AY239" s="202" t="s">
        <v>136</v>
      </c>
    </row>
    <row r="240" spans="2:65" s="11" customFormat="1" ht="29.85" customHeight="1" x14ac:dyDescent="0.3">
      <c r="B240" s="167"/>
      <c r="D240" s="168" t="s">
        <v>70</v>
      </c>
      <c r="E240" s="178" t="s">
        <v>137</v>
      </c>
      <c r="F240" s="178" t="s">
        <v>138</v>
      </c>
      <c r="I240" s="170"/>
      <c r="J240" s="179">
        <f>BK240</f>
        <v>0</v>
      </c>
      <c r="L240" s="167"/>
      <c r="M240" s="172"/>
      <c r="N240" s="173"/>
      <c r="O240" s="173"/>
      <c r="P240" s="174">
        <f>SUM(P241:P260)</f>
        <v>0</v>
      </c>
      <c r="Q240" s="173"/>
      <c r="R240" s="174">
        <f>SUM(R241:R260)</f>
        <v>4.8428899999999997E-2</v>
      </c>
      <c r="S240" s="173"/>
      <c r="T240" s="175">
        <f>SUM(T241:T260)</f>
        <v>0.14700000000000002</v>
      </c>
      <c r="AR240" s="168" t="s">
        <v>77</v>
      </c>
      <c r="AT240" s="176" t="s">
        <v>70</v>
      </c>
      <c r="AU240" s="176" t="s">
        <v>77</v>
      </c>
      <c r="AY240" s="168" t="s">
        <v>136</v>
      </c>
      <c r="BK240" s="177">
        <f>SUM(BK241:BK260)</f>
        <v>0</v>
      </c>
    </row>
    <row r="241" spans="2:65" s="1" customFormat="1" ht="16.5" customHeight="1" x14ac:dyDescent="0.3">
      <c r="B241" s="180"/>
      <c r="C241" s="181" t="s">
        <v>383</v>
      </c>
      <c r="D241" s="181" t="s">
        <v>139</v>
      </c>
      <c r="E241" s="182" t="s">
        <v>384</v>
      </c>
      <c r="F241" s="183" t="s">
        <v>385</v>
      </c>
      <c r="G241" s="184" t="s">
        <v>189</v>
      </c>
      <c r="H241" s="185">
        <v>25.536000000000001</v>
      </c>
      <c r="I241" s="186"/>
      <c r="J241" s="187">
        <f>ROUND(I241*H241,2)</f>
        <v>0</v>
      </c>
      <c r="K241" s="183" t="s">
        <v>177</v>
      </c>
      <c r="L241" s="41"/>
      <c r="M241" s="188" t="s">
        <v>5</v>
      </c>
      <c r="N241" s="189" t="s">
        <v>42</v>
      </c>
      <c r="O241" s="42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AR241" s="24" t="s">
        <v>143</v>
      </c>
      <c r="AT241" s="24" t="s">
        <v>139</v>
      </c>
      <c r="AU241" s="24" t="s">
        <v>79</v>
      </c>
      <c r="AY241" s="24" t="s">
        <v>136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24" t="s">
        <v>77</v>
      </c>
      <c r="BK241" s="192">
        <f>ROUND(I241*H241,2)</f>
        <v>0</v>
      </c>
      <c r="BL241" s="24" t="s">
        <v>143</v>
      </c>
      <c r="BM241" s="24" t="s">
        <v>386</v>
      </c>
    </row>
    <row r="242" spans="2:65" s="1" customFormat="1" ht="27" x14ac:dyDescent="0.3">
      <c r="B242" s="41"/>
      <c r="D242" s="193" t="s">
        <v>145</v>
      </c>
      <c r="F242" s="194" t="s">
        <v>387</v>
      </c>
      <c r="I242" s="195"/>
      <c r="L242" s="41"/>
      <c r="M242" s="196"/>
      <c r="N242" s="42"/>
      <c r="O242" s="42"/>
      <c r="P242" s="42"/>
      <c r="Q242" s="42"/>
      <c r="R242" s="42"/>
      <c r="S242" s="42"/>
      <c r="T242" s="70"/>
      <c r="AT242" s="24" t="s">
        <v>145</v>
      </c>
      <c r="AU242" s="24" t="s">
        <v>79</v>
      </c>
    </row>
    <row r="243" spans="2:65" s="12" customFormat="1" x14ac:dyDescent="0.3">
      <c r="B243" s="201"/>
      <c r="D243" s="193" t="s">
        <v>167</v>
      </c>
      <c r="E243" s="202" t="s">
        <v>5</v>
      </c>
      <c r="F243" s="203" t="s">
        <v>388</v>
      </c>
      <c r="H243" s="204">
        <v>25.536000000000001</v>
      </c>
      <c r="I243" s="205"/>
      <c r="L243" s="201"/>
      <c r="M243" s="206"/>
      <c r="N243" s="207"/>
      <c r="O243" s="207"/>
      <c r="P243" s="207"/>
      <c r="Q243" s="207"/>
      <c r="R243" s="207"/>
      <c r="S243" s="207"/>
      <c r="T243" s="208"/>
      <c r="AT243" s="202" t="s">
        <v>167</v>
      </c>
      <c r="AU243" s="202" t="s">
        <v>79</v>
      </c>
      <c r="AV243" s="12" t="s">
        <v>79</v>
      </c>
      <c r="AW243" s="12" t="s">
        <v>35</v>
      </c>
      <c r="AX243" s="12" t="s">
        <v>77</v>
      </c>
      <c r="AY243" s="202" t="s">
        <v>136</v>
      </c>
    </row>
    <row r="244" spans="2:65" s="1" customFormat="1" ht="16.5" customHeight="1" x14ac:dyDescent="0.3">
      <c r="B244" s="180"/>
      <c r="C244" s="224" t="s">
        <v>389</v>
      </c>
      <c r="D244" s="224" t="s">
        <v>390</v>
      </c>
      <c r="E244" s="225" t="s">
        <v>391</v>
      </c>
      <c r="F244" s="226" t="s">
        <v>392</v>
      </c>
      <c r="G244" s="227" t="s">
        <v>189</v>
      </c>
      <c r="H244" s="228">
        <v>25.536000000000001</v>
      </c>
      <c r="I244" s="229"/>
      <c r="J244" s="230">
        <f>ROUND(I244*H244,2)</f>
        <v>0</v>
      </c>
      <c r="K244" s="226" t="s">
        <v>177</v>
      </c>
      <c r="L244" s="231"/>
      <c r="M244" s="232" t="s">
        <v>5</v>
      </c>
      <c r="N244" s="233" t="s">
        <v>42</v>
      </c>
      <c r="O244" s="42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AR244" s="24" t="s">
        <v>205</v>
      </c>
      <c r="AT244" s="24" t="s">
        <v>390</v>
      </c>
      <c r="AU244" s="24" t="s">
        <v>79</v>
      </c>
      <c r="AY244" s="24" t="s">
        <v>136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24" t="s">
        <v>77</v>
      </c>
      <c r="BK244" s="192">
        <f>ROUND(I244*H244,2)</f>
        <v>0</v>
      </c>
      <c r="BL244" s="24" t="s">
        <v>143</v>
      </c>
      <c r="BM244" s="24" t="s">
        <v>393</v>
      </c>
    </row>
    <row r="245" spans="2:65" s="1" customFormat="1" x14ac:dyDescent="0.3">
      <c r="B245" s="41"/>
      <c r="D245" s="193" t="s">
        <v>145</v>
      </c>
      <c r="F245" s="194" t="s">
        <v>392</v>
      </c>
      <c r="I245" s="195"/>
      <c r="L245" s="41"/>
      <c r="M245" s="196"/>
      <c r="N245" s="42"/>
      <c r="O245" s="42"/>
      <c r="P245" s="42"/>
      <c r="Q245" s="42"/>
      <c r="R245" s="42"/>
      <c r="S245" s="42"/>
      <c r="T245" s="70"/>
      <c r="AT245" s="24" t="s">
        <v>145</v>
      </c>
      <c r="AU245" s="24" t="s">
        <v>79</v>
      </c>
    </row>
    <row r="246" spans="2:65" s="1" customFormat="1" ht="16.5" customHeight="1" x14ac:dyDescent="0.3">
      <c r="B246" s="180"/>
      <c r="C246" s="181" t="s">
        <v>394</v>
      </c>
      <c r="D246" s="181" t="s">
        <v>139</v>
      </c>
      <c r="E246" s="182" t="s">
        <v>395</v>
      </c>
      <c r="F246" s="183" t="s">
        <v>396</v>
      </c>
      <c r="G246" s="184" t="s">
        <v>163</v>
      </c>
      <c r="H246" s="185">
        <v>10.64</v>
      </c>
      <c r="I246" s="186"/>
      <c r="J246" s="187">
        <f>ROUND(I246*H246,2)</f>
        <v>0</v>
      </c>
      <c r="K246" s="183" t="s">
        <v>177</v>
      </c>
      <c r="L246" s="41"/>
      <c r="M246" s="188" t="s">
        <v>5</v>
      </c>
      <c r="N246" s="189" t="s">
        <v>42</v>
      </c>
      <c r="O246" s="42"/>
      <c r="P246" s="190">
        <f>O246*H246</f>
        <v>0</v>
      </c>
      <c r="Q246" s="190">
        <v>1.0000000000000001E-5</v>
      </c>
      <c r="R246" s="190">
        <f>Q246*H246</f>
        <v>1.0640000000000001E-4</v>
      </c>
      <c r="S246" s="190">
        <v>0</v>
      </c>
      <c r="T246" s="191">
        <f>S246*H246</f>
        <v>0</v>
      </c>
      <c r="AR246" s="24" t="s">
        <v>143</v>
      </c>
      <c r="AT246" s="24" t="s">
        <v>139</v>
      </c>
      <c r="AU246" s="24" t="s">
        <v>79</v>
      </c>
      <c r="AY246" s="24" t="s">
        <v>136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24" t="s">
        <v>77</v>
      </c>
      <c r="BK246" s="192">
        <f>ROUND(I246*H246,2)</f>
        <v>0</v>
      </c>
      <c r="BL246" s="24" t="s">
        <v>143</v>
      </c>
      <c r="BM246" s="24" t="s">
        <v>397</v>
      </c>
    </row>
    <row r="247" spans="2:65" s="1" customFormat="1" x14ac:dyDescent="0.3">
      <c r="B247" s="41"/>
      <c r="D247" s="193" t="s">
        <v>145</v>
      </c>
      <c r="F247" s="194" t="s">
        <v>398</v>
      </c>
      <c r="I247" s="195"/>
      <c r="L247" s="41"/>
      <c r="M247" s="196"/>
      <c r="N247" s="42"/>
      <c r="O247" s="42"/>
      <c r="P247" s="42"/>
      <c r="Q247" s="42"/>
      <c r="R247" s="42"/>
      <c r="S247" s="42"/>
      <c r="T247" s="70"/>
      <c r="AT247" s="24" t="s">
        <v>145</v>
      </c>
      <c r="AU247" s="24" t="s">
        <v>79</v>
      </c>
    </row>
    <row r="248" spans="2:65" s="12" customFormat="1" x14ac:dyDescent="0.3">
      <c r="B248" s="201"/>
      <c r="D248" s="193" t="s">
        <v>167</v>
      </c>
      <c r="E248" s="202" t="s">
        <v>5</v>
      </c>
      <c r="F248" s="203" t="s">
        <v>357</v>
      </c>
      <c r="H248" s="204">
        <v>10.64</v>
      </c>
      <c r="I248" s="205"/>
      <c r="L248" s="201"/>
      <c r="M248" s="206"/>
      <c r="N248" s="207"/>
      <c r="O248" s="207"/>
      <c r="P248" s="207"/>
      <c r="Q248" s="207"/>
      <c r="R248" s="207"/>
      <c r="S248" s="207"/>
      <c r="T248" s="208"/>
      <c r="AT248" s="202" t="s">
        <v>167</v>
      </c>
      <c r="AU248" s="202" t="s">
        <v>79</v>
      </c>
      <c r="AV248" s="12" t="s">
        <v>79</v>
      </c>
      <c r="AW248" s="12" t="s">
        <v>35</v>
      </c>
      <c r="AX248" s="12" t="s">
        <v>77</v>
      </c>
      <c r="AY248" s="202" t="s">
        <v>136</v>
      </c>
    </row>
    <row r="249" spans="2:65" s="1" customFormat="1" ht="25.5" customHeight="1" x14ac:dyDescent="0.3">
      <c r="B249" s="180"/>
      <c r="C249" s="181" t="s">
        <v>399</v>
      </c>
      <c r="D249" s="181" t="s">
        <v>139</v>
      </c>
      <c r="E249" s="182" t="s">
        <v>400</v>
      </c>
      <c r="F249" s="183" t="s">
        <v>401</v>
      </c>
      <c r="G249" s="184" t="s">
        <v>402</v>
      </c>
      <c r="H249" s="185">
        <v>15.2</v>
      </c>
      <c r="I249" s="186"/>
      <c r="J249" s="187">
        <f>ROUND(I249*H249,2)</f>
        <v>0</v>
      </c>
      <c r="K249" s="183" t="s">
        <v>177</v>
      </c>
      <c r="L249" s="41"/>
      <c r="M249" s="188" t="s">
        <v>5</v>
      </c>
      <c r="N249" s="189" t="s">
        <v>42</v>
      </c>
      <c r="O249" s="42"/>
      <c r="P249" s="190">
        <f>O249*H249</f>
        <v>0</v>
      </c>
      <c r="Q249" s="190">
        <v>6.8000000000000005E-4</v>
      </c>
      <c r="R249" s="190">
        <f>Q249*H249</f>
        <v>1.0336E-2</v>
      </c>
      <c r="S249" s="190">
        <v>0</v>
      </c>
      <c r="T249" s="191">
        <f>S249*H249</f>
        <v>0</v>
      </c>
      <c r="AR249" s="24" t="s">
        <v>143</v>
      </c>
      <c r="AT249" s="24" t="s">
        <v>139</v>
      </c>
      <c r="AU249" s="24" t="s">
        <v>79</v>
      </c>
      <c r="AY249" s="24" t="s">
        <v>136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24" t="s">
        <v>77</v>
      </c>
      <c r="BK249" s="192">
        <f>ROUND(I249*H249,2)</f>
        <v>0</v>
      </c>
      <c r="BL249" s="24" t="s">
        <v>143</v>
      </c>
      <c r="BM249" s="24" t="s">
        <v>403</v>
      </c>
    </row>
    <row r="250" spans="2:65" s="1" customFormat="1" ht="27" x14ac:dyDescent="0.3">
      <c r="B250" s="41"/>
      <c r="D250" s="193" t="s">
        <v>145</v>
      </c>
      <c r="F250" s="194" t="s">
        <v>404</v>
      </c>
      <c r="I250" s="195"/>
      <c r="L250" s="41"/>
      <c r="M250" s="196"/>
      <c r="N250" s="42"/>
      <c r="O250" s="42"/>
      <c r="P250" s="42"/>
      <c r="Q250" s="42"/>
      <c r="R250" s="42"/>
      <c r="S250" s="42"/>
      <c r="T250" s="70"/>
      <c r="AT250" s="24" t="s">
        <v>145</v>
      </c>
      <c r="AU250" s="24" t="s">
        <v>79</v>
      </c>
    </row>
    <row r="251" spans="2:65" s="1" customFormat="1" ht="25.5" customHeight="1" x14ac:dyDescent="0.3">
      <c r="B251" s="180"/>
      <c r="C251" s="181" t="s">
        <v>405</v>
      </c>
      <c r="D251" s="181" t="s">
        <v>139</v>
      </c>
      <c r="E251" s="182" t="s">
        <v>406</v>
      </c>
      <c r="F251" s="183" t="s">
        <v>407</v>
      </c>
      <c r="G251" s="184" t="s">
        <v>402</v>
      </c>
      <c r="H251" s="185">
        <v>15.2</v>
      </c>
      <c r="I251" s="186"/>
      <c r="J251" s="187">
        <f>ROUND(I251*H251,2)</f>
        <v>0</v>
      </c>
      <c r="K251" s="183" t="s">
        <v>177</v>
      </c>
      <c r="L251" s="41"/>
      <c r="M251" s="188" t="s">
        <v>5</v>
      </c>
      <c r="N251" s="189" t="s">
        <v>42</v>
      </c>
      <c r="O251" s="42"/>
      <c r="P251" s="190">
        <f>O251*H251</f>
        <v>0</v>
      </c>
      <c r="Q251" s="190">
        <v>2.32E-3</v>
      </c>
      <c r="R251" s="190">
        <f>Q251*H251</f>
        <v>3.5263999999999997E-2</v>
      </c>
      <c r="S251" s="190">
        <v>0</v>
      </c>
      <c r="T251" s="191">
        <f>S251*H251</f>
        <v>0</v>
      </c>
      <c r="AR251" s="24" t="s">
        <v>143</v>
      </c>
      <c r="AT251" s="24" t="s">
        <v>139</v>
      </c>
      <c r="AU251" s="24" t="s">
        <v>79</v>
      </c>
      <c r="AY251" s="24" t="s">
        <v>136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24" t="s">
        <v>77</v>
      </c>
      <c r="BK251" s="192">
        <f>ROUND(I251*H251,2)</f>
        <v>0</v>
      </c>
      <c r="BL251" s="24" t="s">
        <v>143</v>
      </c>
      <c r="BM251" s="24" t="s">
        <v>408</v>
      </c>
    </row>
    <row r="252" spans="2:65" s="1" customFormat="1" ht="40.5" x14ac:dyDescent="0.3">
      <c r="B252" s="41"/>
      <c r="D252" s="193" t="s">
        <v>145</v>
      </c>
      <c r="F252" s="194" t="s">
        <v>409</v>
      </c>
      <c r="I252" s="195"/>
      <c r="L252" s="41"/>
      <c r="M252" s="196"/>
      <c r="N252" s="42"/>
      <c r="O252" s="42"/>
      <c r="P252" s="42"/>
      <c r="Q252" s="42"/>
      <c r="R252" s="42"/>
      <c r="S252" s="42"/>
      <c r="T252" s="70"/>
      <c r="AT252" s="24" t="s">
        <v>145</v>
      </c>
      <c r="AU252" s="24" t="s">
        <v>79</v>
      </c>
    </row>
    <row r="253" spans="2:65" s="1" customFormat="1" ht="27" x14ac:dyDescent="0.3">
      <c r="B253" s="41"/>
      <c r="D253" s="193" t="s">
        <v>147</v>
      </c>
      <c r="F253" s="197" t="s">
        <v>166</v>
      </c>
      <c r="I253" s="195"/>
      <c r="L253" s="41"/>
      <c r="M253" s="196"/>
      <c r="N253" s="42"/>
      <c r="O253" s="42"/>
      <c r="P253" s="42"/>
      <c r="Q253" s="42"/>
      <c r="R253" s="42"/>
      <c r="S253" s="42"/>
      <c r="T253" s="70"/>
      <c r="AT253" s="24" t="s">
        <v>147</v>
      </c>
      <c r="AU253" s="24" t="s">
        <v>79</v>
      </c>
    </row>
    <row r="254" spans="2:65" s="12" customFormat="1" x14ac:dyDescent="0.3">
      <c r="B254" s="201"/>
      <c r="D254" s="193" t="s">
        <v>167</v>
      </c>
      <c r="E254" s="202" t="s">
        <v>5</v>
      </c>
      <c r="F254" s="203" t="s">
        <v>410</v>
      </c>
      <c r="H254" s="204">
        <v>15.2</v>
      </c>
      <c r="I254" s="205"/>
      <c r="L254" s="201"/>
      <c r="M254" s="206"/>
      <c r="N254" s="207"/>
      <c r="O254" s="207"/>
      <c r="P254" s="207"/>
      <c r="Q254" s="207"/>
      <c r="R254" s="207"/>
      <c r="S254" s="207"/>
      <c r="T254" s="208"/>
      <c r="AT254" s="202" t="s">
        <v>167</v>
      </c>
      <c r="AU254" s="202" t="s">
        <v>79</v>
      </c>
      <c r="AV254" s="12" t="s">
        <v>79</v>
      </c>
      <c r="AW254" s="12" t="s">
        <v>35</v>
      </c>
      <c r="AX254" s="12" t="s">
        <v>77</v>
      </c>
      <c r="AY254" s="202" t="s">
        <v>136</v>
      </c>
    </row>
    <row r="255" spans="2:65" s="1" customFormat="1" ht="16.5" customHeight="1" x14ac:dyDescent="0.3">
      <c r="B255" s="180"/>
      <c r="C255" s="181" t="s">
        <v>411</v>
      </c>
      <c r="D255" s="181" t="s">
        <v>139</v>
      </c>
      <c r="E255" s="182" t="s">
        <v>412</v>
      </c>
      <c r="F255" s="183" t="s">
        <v>413</v>
      </c>
      <c r="G255" s="184" t="s">
        <v>402</v>
      </c>
      <c r="H255" s="185">
        <v>0.75</v>
      </c>
      <c r="I255" s="186"/>
      <c r="J255" s="187">
        <f>ROUND(I255*H255,2)</f>
        <v>0</v>
      </c>
      <c r="K255" s="183" t="s">
        <v>177</v>
      </c>
      <c r="L255" s="41"/>
      <c r="M255" s="188" t="s">
        <v>5</v>
      </c>
      <c r="N255" s="189" t="s">
        <v>42</v>
      </c>
      <c r="O255" s="42"/>
      <c r="P255" s="190">
        <f>O255*H255</f>
        <v>0</v>
      </c>
      <c r="Q255" s="190">
        <v>3.63E-3</v>
      </c>
      <c r="R255" s="190">
        <f>Q255*H255</f>
        <v>2.7225000000000001E-3</v>
      </c>
      <c r="S255" s="190">
        <v>0.19600000000000001</v>
      </c>
      <c r="T255" s="191">
        <f>S255*H255</f>
        <v>0.14700000000000002</v>
      </c>
      <c r="AR255" s="24" t="s">
        <v>143</v>
      </c>
      <c r="AT255" s="24" t="s">
        <v>139</v>
      </c>
      <c r="AU255" s="24" t="s">
        <v>79</v>
      </c>
      <c r="AY255" s="24" t="s">
        <v>136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24" t="s">
        <v>77</v>
      </c>
      <c r="BK255" s="192">
        <f>ROUND(I255*H255,2)</f>
        <v>0</v>
      </c>
      <c r="BL255" s="24" t="s">
        <v>143</v>
      </c>
      <c r="BM255" s="24" t="s">
        <v>414</v>
      </c>
    </row>
    <row r="256" spans="2:65" s="1" customFormat="1" ht="27" x14ac:dyDescent="0.3">
      <c r="B256" s="41"/>
      <c r="D256" s="193" t="s">
        <v>145</v>
      </c>
      <c r="F256" s="194" t="s">
        <v>415</v>
      </c>
      <c r="I256" s="195"/>
      <c r="L256" s="41"/>
      <c r="M256" s="196"/>
      <c r="N256" s="42"/>
      <c r="O256" s="42"/>
      <c r="P256" s="42"/>
      <c r="Q256" s="42"/>
      <c r="R256" s="42"/>
      <c r="S256" s="42"/>
      <c r="T256" s="70"/>
      <c r="AT256" s="24" t="s">
        <v>145</v>
      </c>
      <c r="AU256" s="24" t="s">
        <v>79</v>
      </c>
    </row>
    <row r="257" spans="2:65" s="1" customFormat="1" ht="40.5" x14ac:dyDescent="0.3">
      <c r="B257" s="41"/>
      <c r="D257" s="193" t="s">
        <v>147</v>
      </c>
      <c r="F257" s="197" t="s">
        <v>416</v>
      </c>
      <c r="I257" s="195"/>
      <c r="L257" s="41"/>
      <c r="M257" s="196"/>
      <c r="N257" s="42"/>
      <c r="O257" s="42"/>
      <c r="P257" s="42"/>
      <c r="Q257" s="42"/>
      <c r="R257" s="42"/>
      <c r="S257" s="42"/>
      <c r="T257" s="70"/>
      <c r="AT257" s="24" t="s">
        <v>147</v>
      </c>
      <c r="AU257" s="24" t="s">
        <v>79</v>
      </c>
    </row>
    <row r="258" spans="2:65" s="12" customFormat="1" x14ac:dyDescent="0.3">
      <c r="B258" s="201"/>
      <c r="D258" s="193" t="s">
        <v>167</v>
      </c>
      <c r="E258" s="202" t="s">
        <v>5</v>
      </c>
      <c r="F258" s="203" t="s">
        <v>417</v>
      </c>
      <c r="H258" s="204">
        <v>0.5</v>
      </c>
      <c r="I258" s="205"/>
      <c r="L258" s="201"/>
      <c r="M258" s="206"/>
      <c r="N258" s="207"/>
      <c r="O258" s="207"/>
      <c r="P258" s="207"/>
      <c r="Q258" s="207"/>
      <c r="R258" s="207"/>
      <c r="S258" s="207"/>
      <c r="T258" s="208"/>
      <c r="AT258" s="202" t="s">
        <v>167</v>
      </c>
      <c r="AU258" s="202" t="s">
        <v>79</v>
      </c>
      <c r="AV258" s="12" t="s">
        <v>79</v>
      </c>
      <c r="AW258" s="12" t="s">
        <v>35</v>
      </c>
      <c r="AX258" s="12" t="s">
        <v>71</v>
      </c>
      <c r="AY258" s="202" t="s">
        <v>136</v>
      </c>
    </row>
    <row r="259" spans="2:65" s="12" customFormat="1" x14ac:dyDescent="0.3">
      <c r="B259" s="201"/>
      <c r="D259" s="193" t="s">
        <v>167</v>
      </c>
      <c r="E259" s="202" t="s">
        <v>5</v>
      </c>
      <c r="F259" s="203" t="s">
        <v>418</v>
      </c>
      <c r="H259" s="204">
        <v>0.25</v>
      </c>
      <c r="I259" s="205"/>
      <c r="L259" s="201"/>
      <c r="M259" s="206"/>
      <c r="N259" s="207"/>
      <c r="O259" s="207"/>
      <c r="P259" s="207"/>
      <c r="Q259" s="207"/>
      <c r="R259" s="207"/>
      <c r="S259" s="207"/>
      <c r="T259" s="208"/>
      <c r="AT259" s="202" t="s">
        <v>167</v>
      </c>
      <c r="AU259" s="202" t="s">
        <v>79</v>
      </c>
      <c r="AV259" s="12" t="s">
        <v>79</v>
      </c>
      <c r="AW259" s="12" t="s">
        <v>35</v>
      </c>
      <c r="AX259" s="12" t="s">
        <v>71</v>
      </c>
      <c r="AY259" s="202" t="s">
        <v>136</v>
      </c>
    </row>
    <row r="260" spans="2:65" s="14" customFormat="1" x14ac:dyDescent="0.3">
      <c r="B260" s="216"/>
      <c r="D260" s="193" t="s">
        <v>167</v>
      </c>
      <c r="E260" s="217" t="s">
        <v>5</v>
      </c>
      <c r="F260" s="218" t="s">
        <v>250</v>
      </c>
      <c r="H260" s="219">
        <v>0.75</v>
      </c>
      <c r="I260" s="220"/>
      <c r="L260" s="216"/>
      <c r="M260" s="221"/>
      <c r="N260" s="222"/>
      <c r="O260" s="222"/>
      <c r="P260" s="222"/>
      <c r="Q260" s="222"/>
      <c r="R260" s="222"/>
      <c r="S260" s="222"/>
      <c r="T260" s="223"/>
      <c r="AT260" s="217" t="s">
        <v>167</v>
      </c>
      <c r="AU260" s="217" t="s">
        <v>79</v>
      </c>
      <c r="AV260" s="14" t="s">
        <v>143</v>
      </c>
      <c r="AW260" s="14" t="s">
        <v>35</v>
      </c>
      <c r="AX260" s="14" t="s">
        <v>77</v>
      </c>
      <c r="AY260" s="217" t="s">
        <v>136</v>
      </c>
    </row>
    <row r="261" spans="2:65" s="11" customFormat="1" ht="29.85" customHeight="1" x14ac:dyDescent="0.3">
      <c r="B261" s="167"/>
      <c r="D261" s="168" t="s">
        <v>70</v>
      </c>
      <c r="E261" s="178" t="s">
        <v>419</v>
      </c>
      <c r="F261" s="178" t="s">
        <v>420</v>
      </c>
      <c r="I261" s="170"/>
      <c r="J261" s="179">
        <f>BK261</f>
        <v>0</v>
      </c>
      <c r="L261" s="167"/>
      <c r="M261" s="172"/>
      <c r="N261" s="173"/>
      <c r="O261" s="173"/>
      <c r="P261" s="174">
        <f>SUM(P262:P268)</f>
        <v>0</v>
      </c>
      <c r="Q261" s="173"/>
      <c r="R261" s="174">
        <f>SUM(R262:R268)</f>
        <v>0</v>
      </c>
      <c r="S261" s="173"/>
      <c r="T261" s="175">
        <f>SUM(T262:T268)</f>
        <v>0</v>
      </c>
      <c r="AR261" s="168" t="s">
        <v>77</v>
      </c>
      <c r="AT261" s="176" t="s">
        <v>70</v>
      </c>
      <c r="AU261" s="176" t="s">
        <v>77</v>
      </c>
      <c r="AY261" s="168" t="s">
        <v>136</v>
      </c>
      <c r="BK261" s="177">
        <f>SUM(BK262:BK268)</f>
        <v>0</v>
      </c>
    </row>
    <row r="262" spans="2:65" s="1" customFormat="1" ht="25.5" customHeight="1" x14ac:dyDescent="0.3">
      <c r="B262" s="180"/>
      <c r="C262" s="181" t="s">
        <v>421</v>
      </c>
      <c r="D262" s="181" t="s">
        <v>139</v>
      </c>
      <c r="E262" s="182" t="s">
        <v>422</v>
      </c>
      <c r="F262" s="183" t="s">
        <v>423</v>
      </c>
      <c r="G262" s="184" t="s">
        <v>269</v>
      </c>
      <c r="H262" s="185">
        <v>2.5619999999999998</v>
      </c>
      <c r="I262" s="186"/>
      <c r="J262" s="187">
        <f>ROUND(I262*H262,2)</f>
        <v>0</v>
      </c>
      <c r="K262" s="183" t="s">
        <v>177</v>
      </c>
      <c r="L262" s="41"/>
      <c r="M262" s="188" t="s">
        <v>5</v>
      </c>
      <c r="N262" s="189" t="s">
        <v>42</v>
      </c>
      <c r="O262" s="42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AR262" s="24" t="s">
        <v>143</v>
      </c>
      <c r="AT262" s="24" t="s">
        <v>139</v>
      </c>
      <c r="AU262" s="24" t="s">
        <v>79</v>
      </c>
      <c r="AY262" s="24" t="s">
        <v>136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24" t="s">
        <v>77</v>
      </c>
      <c r="BK262" s="192">
        <f>ROUND(I262*H262,2)</f>
        <v>0</v>
      </c>
      <c r="BL262" s="24" t="s">
        <v>143</v>
      </c>
      <c r="BM262" s="24" t="s">
        <v>424</v>
      </c>
    </row>
    <row r="263" spans="2:65" s="1" customFormat="1" ht="27" x14ac:dyDescent="0.3">
      <c r="B263" s="41"/>
      <c r="D263" s="193" t="s">
        <v>145</v>
      </c>
      <c r="F263" s="194" t="s">
        <v>425</v>
      </c>
      <c r="I263" s="195"/>
      <c r="L263" s="41"/>
      <c r="M263" s="196"/>
      <c r="N263" s="42"/>
      <c r="O263" s="42"/>
      <c r="P263" s="42"/>
      <c r="Q263" s="42"/>
      <c r="R263" s="42"/>
      <c r="S263" s="42"/>
      <c r="T263" s="70"/>
      <c r="AT263" s="24" t="s">
        <v>145</v>
      </c>
      <c r="AU263" s="24" t="s">
        <v>79</v>
      </c>
    </row>
    <row r="264" spans="2:65" s="12" customFormat="1" x14ac:dyDescent="0.3">
      <c r="B264" s="201"/>
      <c r="D264" s="193" t="s">
        <v>167</v>
      </c>
      <c r="F264" s="203" t="s">
        <v>426</v>
      </c>
      <c r="H264" s="204">
        <v>2.5619999999999998</v>
      </c>
      <c r="I264" s="205"/>
      <c r="L264" s="201"/>
      <c r="M264" s="206"/>
      <c r="N264" s="207"/>
      <c r="O264" s="207"/>
      <c r="P264" s="207"/>
      <c r="Q264" s="207"/>
      <c r="R264" s="207"/>
      <c r="S264" s="207"/>
      <c r="T264" s="208"/>
      <c r="AT264" s="202" t="s">
        <v>167</v>
      </c>
      <c r="AU264" s="202" t="s">
        <v>79</v>
      </c>
      <c r="AV264" s="12" t="s">
        <v>79</v>
      </c>
      <c r="AW264" s="12" t="s">
        <v>6</v>
      </c>
      <c r="AX264" s="12" t="s">
        <v>77</v>
      </c>
      <c r="AY264" s="202" t="s">
        <v>136</v>
      </c>
    </row>
    <row r="265" spans="2:65" s="1" customFormat="1" ht="25.5" customHeight="1" x14ac:dyDescent="0.3">
      <c r="B265" s="180"/>
      <c r="C265" s="181" t="s">
        <v>427</v>
      </c>
      <c r="D265" s="181" t="s">
        <v>139</v>
      </c>
      <c r="E265" s="182" t="s">
        <v>428</v>
      </c>
      <c r="F265" s="183" t="s">
        <v>429</v>
      </c>
      <c r="G265" s="184" t="s">
        <v>269</v>
      </c>
      <c r="H265" s="185">
        <v>0.183</v>
      </c>
      <c r="I265" s="186"/>
      <c r="J265" s="187">
        <f>ROUND(I265*H265,2)</f>
        <v>0</v>
      </c>
      <c r="K265" s="183" t="s">
        <v>177</v>
      </c>
      <c r="L265" s="41"/>
      <c r="M265" s="188" t="s">
        <v>5</v>
      </c>
      <c r="N265" s="189" t="s">
        <v>42</v>
      </c>
      <c r="O265" s="42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AR265" s="24" t="s">
        <v>143</v>
      </c>
      <c r="AT265" s="24" t="s">
        <v>139</v>
      </c>
      <c r="AU265" s="24" t="s">
        <v>79</v>
      </c>
      <c r="AY265" s="24" t="s">
        <v>136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24" t="s">
        <v>77</v>
      </c>
      <c r="BK265" s="192">
        <f>ROUND(I265*H265,2)</f>
        <v>0</v>
      </c>
      <c r="BL265" s="24" t="s">
        <v>143</v>
      </c>
      <c r="BM265" s="24" t="s">
        <v>430</v>
      </c>
    </row>
    <row r="266" spans="2:65" s="1" customFormat="1" ht="27" x14ac:dyDescent="0.3">
      <c r="B266" s="41"/>
      <c r="D266" s="193" t="s">
        <v>145</v>
      </c>
      <c r="F266" s="194" t="s">
        <v>431</v>
      </c>
      <c r="I266" s="195"/>
      <c r="L266" s="41"/>
      <c r="M266" s="196"/>
      <c r="N266" s="42"/>
      <c r="O266" s="42"/>
      <c r="P266" s="42"/>
      <c r="Q266" s="42"/>
      <c r="R266" s="42"/>
      <c r="S266" s="42"/>
      <c r="T266" s="70"/>
      <c r="AT266" s="24" t="s">
        <v>145</v>
      </c>
      <c r="AU266" s="24" t="s">
        <v>79</v>
      </c>
    </row>
    <row r="267" spans="2:65" s="1" customFormat="1" ht="25.5" customHeight="1" x14ac:dyDescent="0.3">
      <c r="B267" s="180"/>
      <c r="C267" s="181" t="s">
        <v>432</v>
      </c>
      <c r="D267" s="181" t="s">
        <v>139</v>
      </c>
      <c r="E267" s="182" t="s">
        <v>433</v>
      </c>
      <c r="F267" s="183" t="s">
        <v>434</v>
      </c>
      <c r="G267" s="184" t="s">
        <v>269</v>
      </c>
      <c r="H267" s="185">
        <v>0.183</v>
      </c>
      <c r="I267" s="186"/>
      <c r="J267" s="187">
        <f>ROUND(I267*H267,2)</f>
        <v>0</v>
      </c>
      <c r="K267" s="183" t="s">
        <v>177</v>
      </c>
      <c r="L267" s="41"/>
      <c r="M267" s="188" t="s">
        <v>5</v>
      </c>
      <c r="N267" s="189" t="s">
        <v>42</v>
      </c>
      <c r="O267" s="42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AR267" s="24" t="s">
        <v>143</v>
      </c>
      <c r="AT267" s="24" t="s">
        <v>139</v>
      </c>
      <c r="AU267" s="24" t="s">
        <v>79</v>
      </c>
      <c r="AY267" s="24" t="s">
        <v>136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24" t="s">
        <v>77</v>
      </c>
      <c r="BK267" s="192">
        <f>ROUND(I267*H267,2)</f>
        <v>0</v>
      </c>
      <c r="BL267" s="24" t="s">
        <v>143</v>
      </c>
      <c r="BM267" s="24" t="s">
        <v>435</v>
      </c>
    </row>
    <row r="268" spans="2:65" s="1" customFormat="1" x14ac:dyDescent="0.3">
      <c r="B268" s="41"/>
      <c r="D268" s="193" t="s">
        <v>145</v>
      </c>
      <c r="F268" s="194" t="s">
        <v>436</v>
      </c>
      <c r="I268" s="195"/>
      <c r="L268" s="41"/>
      <c r="M268" s="196"/>
      <c r="N268" s="42"/>
      <c r="O268" s="42"/>
      <c r="P268" s="42"/>
      <c r="Q268" s="42"/>
      <c r="R268" s="42"/>
      <c r="S268" s="42"/>
      <c r="T268" s="70"/>
      <c r="AT268" s="24" t="s">
        <v>145</v>
      </c>
      <c r="AU268" s="24" t="s">
        <v>79</v>
      </c>
    </row>
    <row r="269" spans="2:65" s="11" customFormat="1" ht="29.85" customHeight="1" x14ac:dyDescent="0.3">
      <c r="B269" s="167"/>
      <c r="D269" s="168" t="s">
        <v>70</v>
      </c>
      <c r="E269" s="178" t="s">
        <v>437</v>
      </c>
      <c r="F269" s="178" t="s">
        <v>438</v>
      </c>
      <c r="I269" s="170"/>
      <c r="J269" s="179">
        <f>BK269</f>
        <v>0</v>
      </c>
      <c r="L269" s="167"/>
      <c r="M269" s="172"/>
      <c r="N269" s="173"/>
      <c r="O269" s="173"/>
      <c r="P269" s="174">
        <f>SUM(P270:P271)</f>
        <v>0</v>
      </c>
      <c r="Q269" s="173"/>
      <c r="R269" s="174">
        <f>SUM(R270:R271)</f>
        <v>0</v>
      </c>
      <c r="S269" s="173"/>
      <c r="T269" s="175">
        <f>SUM(T270:T271)</f>
        <v>0</v>
      </c>
      <c r="AR269" s="168" t="s">
        <v>77</v>
      </c>
      <c r="AT269" s="176" t="s">
        <v>70</v>
      </c>
      <c r="AU269" s="176" t="s">
        <v>77</v>
      </c>
      <c r="AY269" s="168" t="s">
        <v>136</v>
      </c>
      <c r="BK269" s="177">
        <f>SUM(BK270:BK271)</f>
        <v>0</v>
      </c>
    </row>
    <row r="270" spans="2:65" s="1" customFormat="1" ht="25.5" customHeight="1" x14ac:dyDescent="0.3">
      <c r="B270" s="180"/>
      <c r="C270" s="181" t="s">
        <v>439</v>
      </c>
      <c r="D270" s="181" t="s">
        <v>139</v>
      </c>
      <c r="E270" s="182" t="s">
        <v>440</v>
      </c>
      <c r="F270" s="183" t="s">
        <v>441</v>
      </c>
      <c r="G270" s="184" t="s">
        <v>269</v>
      </c>
      <c r="H270" s="185">
        <v>63.552999999999997</v>
      </c>
      <c r="I270" s="186"/>
      <c r="J270" s="187">
        <f>ROUND(I270*H270,2)</f>
        <v>0</v>
      </c>
      <c r="K270" s="183" t="s">
        <v>177</v>
      </c>
      <c r="L270" s="41"/>
      <c r="M270" s="188" t="s">
        <v>5</v>
      </c>
      <c r="N270" s="189" t="s">
        <v>42</v>
      </c>
      <c r="O270" s="42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AR270" s="24" t="s">
        <v>143</v>
      </c>
      <c r="AT270" s="24" t="s">
        <v>139</v>
      </c>
      <c r="AU270" s="24" t="s">
        <v>79</v>
      </c>
      <c r="AY270" s="24" t="s">
        <v>136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24" t="s">
        <v>77</v>
      </c>
      <c r="BK270" s="192">
        <f>ROUND(I270*H270,2)</f>
        <v>0</v>
      </c>
      <c r="BL270" s="24" t="s">
        <v>143</v>
      </c>
      <c r="BM270" s="24" t="s">
        <v>442</v>
      </c>
    </row>
    <row r="271" spans="2:65" s="1" customFormat="1" ht="40.5" x14ac:dyDescent="0.3">
      <c r="B271" s="41"/>
      <c r="D271" s="193" t="s">
        <v>145</v>
      </c>
      <c r="F271" s="194" t="s">
        <v>443</v>
      </c>
      <c r="I271" s="195"/>
      <c r="L271" s="41"/>
      <c r="M271" s="196"/>
      <c r="N271" s="42"/>
      <c r="O271" s="42"/>
      <c r="P271" s="42"/>
      <c r="Q271" s="42"/>
      <c r="R271" s="42"/>
      <c r="S271" s="42"/>
      <c r="T271" s="70"/>
      <c r="AT271" s="24" t="s">
        <v>145</v>
      </c>
      <c r="AU271" s="24" t="s">
        <v>79</v>
      </c>
    </row>
    <row r="272" spans="2:65" s="11" customFormat="1" ht="37.35" customHeight="1" x14ac:dyDescent="0.35">
      <c r="B272" s="167"/>
      <c r="D272" s="168" t="s">
        <v>70</v>
      </c>
      <c r="E272" s="169" t="s">
        <v>444</v>
      </c>
      <c r="F272" s="169" t="s">
        <v>445</v>
      </c>
      <c r="I272" s="170"/>
      <c r="J272" s="171">
        <f>BK272</f>
        <v>0</v>
      </c>
      <c r="L272" s="167"/>
      <c r="M272" s="172"/>
      <c r="N272" s="173"/>
      <c r="O272" s="173"/>
      <c r="P272" s="174">
        <f>P273</f>
        <v>0</v>
      </c>
      <c r="Q272" s="173"/>
      <c r="R272" s="174">
        <f>R273</f>
        <v>0</v>
      </c>
      <c r="S272" s="173"/>
      <c r="T272" s="175">
        <f>T273</f>
        <v>0</v>
      </c>
      <c r="AR272" s="168" t="s">
        <v>79</v>
      </c>
      <c r="AT272" s="176" t="s">
        <v>70</v>
      </c>
      <c r="AU272" s="176" t="s">
        <v>71</v>
      </c>
      <c r="AY272" s="168" t="s">
        <v>136</v>
      </c>
      <c r="BK272" s="177">
        <f>BK273</f>
        <v>0</v>
      </c>
    </row>
    <row r="273" spans="2:65" s="11" customFormat="1" ht="19.899999999999999" customHeight="1" x14ac:dyDescent="0.3">
      <c r="B273" s="167"/>
      <c r="D273" s="168" t="s">
        <v>70</v>
      </c>
      <c r="E273" s="178" t="s">
        <v>446</v>
      </c>
      <c r="F273" s="178" t="s">
        <v>447</v>
      </c>
      <c r="I273" s="170"/>
      <c r="J273" s="179">
        <f>BK273</f>
        <v>0</v>
      </c>
      <c r="L273" s="167"/>
      <c r="M273" s="172"/>
      <c r="N273" s="173"/>
      <c r="O273" s="173"/>
      <c r="P273" s="174">
        <f>SUM(P274:P293)</f>
        <v>0</v>
      </c>
      <c r="Q273" s="173"/>
      <c r="R273" s="174">
        <f>SUM(R274:R293)</f>
        <v>0</v>
      </c>
      <c r="S273" s="173"/>
      <c r="T273" s="175">
        <f>SUM(T274:T293)</f>
        <v>0</v>
      </c>
      <c r="AR273" s="168" t="s">
        <v>79</v>
      </c>
      <c r="AT273" s="176" t="s">
        <v>70</v>
      </c>
      <c r="AU273" s="176" t="s">
        <v>77</v>
      </c>
      <c r="AY273" s="168" t="s">
        <v>136</v>
      </c>
      <c r="BK273" s="177">
        <f>SUM(BK274:BK293)</f>
        <v>0</v>
      </c>
    </row>
    <row r="274" spans="2:65" s="1" customFormat="1" ht="25.5" customHeight="1" x14ac:dyDescent="0.3">
      <c r="B274" s="180"/>
      <c r="C274" s="181" t="s">
        <v>448</v>
      </c>
      <c r="D274" s="181" t="s">
        <v>139</v>
      </c>
      <c r="E274" s="182" t="s">
        <v>449</v>
      </c>
      <c r="F274" s="183" t="s">
        <v>450</v>
      </c>
      <c r="G274" s="184" t="s">
        <v>451</v>
      </c>
      <c r="H274" s="185">
        <v>30</v>
      </c>
      <c r="I274" s="186"/>
      <c r="J274" s="187">
        <f>ROUND(I274*H274,2)</f>
        <v>0</v>
      </c>
      <c r="K274" s="183" t="s">
        <v>5</v>
      </c>
      <c r="L274" s="41"/>
      <c r="M274" s="188" t="s">
        <v>5</v>
      </c>
      <c r="N274" s="189" t="s">
        <v>42</v>
      </c>
      <c r="O274" s="42"/>
      <c r="P274" s="190">
        <f>O274*H274</f>
        <v>0</v>
      </c>
      <c r="Q274" s="190">
        <v>0</v>
      </c>
      <c r="R274" s="190">
        <f>Q274*H274</f>
        <v>0</v>
      </c>
      <c r="S274" s="190">
        <v>0</v>
      </c>
      <c r="T274" s="191">
        <f>S274*H274</f>
        <v>0</v>
      </c>
      <c r="AR274" s="24" t="s">
        <v>251</v>
      </c>
      <c r="AT274" s="24" t="s">
        <v>139</v>
      </c>
      <c r="AU274" s="24" t="s">
        <v>79</v>
      </c>
      <c r="AY274" s="24" t="s">
        <v>136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24" t="s">
        <v>77</v>
      </c>
      <c r="BK274" s="192">
        <f>ROUND(I274*H274,2)</f>
        <v>0</v>
      </c>
      <c r="BL274" s="24" t="s">
        <v>251</v>
      </c>
      <c r="BM274" s="24" t="s">
        <v>452</v>
      </c>
    </row>
    <row r="275" spans="2:65" s="1" customFormat="1" ht="27" x14ac:dyDescent="0.3">
      <c r="B275" s="41"/>
      <c r="D275" s="193" t="s">
        <v>145</v>
      </c>
      <c r="F275" s="194" t="s">
        <v>450</v>
      </c>
      <c r="I275" s="195"/>
      <c r="L275" s="41"/>
      <c r="M275" s="196"/>
      <c r="N275" s="42"/>
      <c r="O275" s="42"/>
      <c r="P275" s="42"/>
      <c r="Q275" s="42"/>
      <c r="R275" s="42"/>
      <c r="S275" s="42"/>
      <c r="T275" s="70"/>
      <c r="AT275" s="24" t="s">
        <v>145</v>
      </c>
      <c r="AU275" s="24" t="s">
        <v>79</v>
      </c>
    </row>
    <row r="276" spans="2:65" s="1" customFormat="1" ht="27" x14ac:dyDescent="0.3">
      <c r="B276" s="41"/>
      <c r="D276" s="193" t="s">
        <v>147</v>
      </c>
      <c r="F276" s="197" t="s">
        <v>166</v>
      </c>
      <c r="I276" s="195"/>
      <c r="L276" s="41"/>
      <c r="M276" s="196"/>
      <c r="N276" s="42"/>
      <c r="O276" s="42"/>
      <c r="P276" s="42"/>
      <c r="Q276" s="42"/>
      <c r="R276" s="42"/>
      <c r="S276" s="42"/>
      <c r="T276" s="70"/>
      <c r="AT276" s="24" t="s">
        <v>147</v>
      </c>
      <c r="AU276" s="24" t="s">
        <v>79</v>
      </c>
    </row>
    <row r="277" spans="2:65" s="12" customFormat="1" x14ac:dyDescent="0.3">
      <c r="B277" s="201"/>
      <c r="D277" s="193" t="s">
        <v>167</v>
      </c>
      <c r="E277" s="202" t="s">
        <v>5</v>
      </c>
      <c r="F277" s="203" t="s">
        <v>352</v>
      </c>
      <c r="H277" s="204">
        <v>30</v>
      </c>
      <c r="I277" s="205"/>
      <c r="L277" s="201"/>
      <c r="M277" s="206"/>
      <c r="N277" s="207"/>
      <c r="O277" s="207"/>
      <c r="P277" s="207"/>
      <c r="Q277" s="207"/>
      <c r="R277" s="207"/>
      <c r="S277" s="207"/>
      <c r="T277" s="208"/>
      <c r="AT277" s="202" t="s">
        <v>167</v>
      </c>
      <c r="AU277" s="202" t="s">
        <v>79</v>
      </c>
      <c r="AV277" s="12" t="s">
        <v>79</v>
      </c>
      <c r="AW277" s="12" t="s">
        <v>35</v>
      </c>
      <c r="AX277" s="12" t="s">
        <v>77</v>
      </c>
      <c r="AY277" s="202" t="s">
        <v>136</v>
      </c>
    </row>
    <row r="278" spans="2:65" s="1" customFormat="1" ht="38.25" customHeight="1" x14ac:dyDescent="0.3">
      <c r="B278" s="180"/>
      <c r="C278" s="181" t="s">
        <v>453</v>
      </c>
      <c r="D278" s="181" t="s">
        <v>139</v>
      </c>
      <c r="E278" s="182" t="s">
        <v>454</v>
      </c>
      <c r="F278" s="183" t="s">
        <v>455</v>
      </c>
      <c r="G278" s="184" t="s">
        <v>171</v>
      </c>
      <c r="H278" s="185">
        <v>1</v>
      </c>
      <c r="I278" s="186"/>
      <c r="J278" s="187">
        <f>ROUND(I278*H278,2)</f>
        <v>0</v>
      </c>
      <c r="K278" s="183" t="s">
        <v>5</v>
      </c>
      <c r="L278" s="41"/>
      <c r="M278" s="188" t="s">
        <v>5</v>
      </c>
      <c r="N278" s="189" t="s">
        <v>42</v>
      </c>
      <c r="O278" s="42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AR278" s="24" t="s">
        <v>251</v>
      </c>
      <c r="AT278" s="24" t="s">
        <v>139</v>
      </c>
      <c r="AU278" s="24" t="s">
        <v>79</v>
      </c>
      <c r="AY278" s="24" t="s">
        <v>136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24" t="s">
        <v>77</v>
      </c>
      <c r="BK278" s="192">
        <f>ROUND(I278*H278,2)</f>
        <v>0</v>
      </c>
      <c r="BL278" s="24" t="s">
        <v>251</v>
      </c>
      <c r="BM278" s="24" t="s">
        <v>456</v>
      </c>
    </row>
    <row r="279" spans="2:65" s="1" customFormat="1" ht="81" x14ac:dyDescent="0.3">
      <c r="B279" s="41"/>
      <c r="D279" s="193" t="s">
        <v>145</v>
      </c>
      <c r="F279" s="194" t="s">
        <v>457</v>
      </c>
      <c r="I279" s="195"/>
      <c r="L279" s="41"/>
      <c r="M279" s="196"/>
      <c r="N279" s="42"/>
      <c r="O279" s="42"/>
      <c r="P279" s="42"/>
      <c r="Q279" s="42"/>
      <c r="R279" s="42"/>
      <c r="S279" s="42"/>
      <c r="T279" s="70"/>
      <c r="AT279" s="24" t="s">
        <v>145</v>
      </c>
      <c r="AU279" s="24" t="s">
        <v>79</v>
      </c>
    </row>
    <row r="280" spans="2:65" s="1" customFormat="1" ht="27" x14ac:dyDescent="0.3">
      <c r="B280" s="41"/>
      <c r="D280" s="193" t="s">
        <v>147</v>
      </c>
      <c r="F280" s="197" t="s">
        <v>166</v>
      </c>
      <c r="I280" s="195"/>
      <c r="L280" s="41"/>
      <c r="M280" s="196"/>
      <c r="N280" s="42"/>
      <c r="O280" s="42"/>
      <c r="P280" s="42"/>
      <c r="Q280" s="42"/>
      <c r="R280" s="42"/>
      <c r="S280" s="42"/>
      <c r="T280" s="70"/>
      <c r="AT280" s="24" t="s">
        <v>147</v>
      </c>
      <c r="AU280" s="24" t="s">
        <v>79</v>
      </c>
    </row>
    <row r="281" spans="2:65" s="12" customFormat="1" x14ac:dyDescent="0.3">
      <c r="B281" s="201"/>
      <c r="D281" s="193" t="s">
        <v>167</v>
      </c>
      <c r="E281" s="202" t="s">
        <v>5</v>
      </c>
      <c r="F281" s="203" t="s">
        <v>77</v>
      </c>
      <c r="H281" s="204">
        <v>1</v>
      </c>
      <c r="I281" s="205"/>
      <c r="L281" s="201"/>
      <c r="M281" s="206"/>
      <c r="N281" s="207"/>
      <c r="O281" s="207"/>
      <c r="P281" s="207"/>
      <c r="Q281" s="207"/>
      <c r="R281" s="207"/>
      <c r="S281" s="207"/>
      <c r="T281" s="208"/>
      <c r="AT281" s="202" t="s">
        <v>167</v>
      </c>
      <c r="AU281" s="202" t="s">
        <v>79</v>
      </c>
      <c r="AV281" s="12" t="s">
        <v>79</v>
      </c>
      <c r="AW281" s="12" t="s">
        <v>35</v>
      </c>
      <c r="AX281" s="12" t="s">
        <v>77</v>
      </c>
      <c r="AY281" s="202" t="s">
        <v>136</v>
      </c>
    </row>
    <row r="282" spans="2:65" s="1" customFormat="1" ht="38.25" customHeight="1" x14ac:dyDescent="0.3">
      <c r="B282" s="180"/>
      <c r="C282" s="181" t="s">
        <v>458</v>
      </c>
      <c r="D282" s="181" t="s">
        <v>139</v>
      </c>
      <c r="E282" s="182" t="s">
        <v>459</v>
      </c>
      <c r="F282" s="183" t="s">
        <v>460</v>
      </c>
      <c r="G282" s="184" t="s">
        <v>171</v>
      </c>
      <c r="H282" s="185">
        <v>1</v>
      </c>
      <c r="I282" s="186"/>
      <c r="J282" s="187">
        <f>ROUND(I282*H282,2)</f>
        <v>0</v>
      </c>
      <c r="K282" s="183" t="s">
        <v>5</v>
      </c>
      <c r="L282" s="41"/>
      <c r="M282" s="188" t="s">
        <v>5</v>
      </c>
      <c r="N282" s="189" t="s">
        <v>42</v>
      </c>
      <c r="O282" s="42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AR282" s="24" t="s">
        <v>251</v>
      </c>
      <c r="AT282" s="24" t="s">
        <v>139</v>
      </c>
      <c r="AU282" s="24" t="s">
        <v>79</v>
      </c>
      <c r="AY282" s="24" t="s">
        <v>136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24" t="s">
        <v>77</v>
      </c>
      <c r="BK282" s="192">
        <f>ROUND(I282*H282,2)</f>
        <v>0</v>
      </c>
      <c r="BL282" s="24" t="s">
        <v>251</v>
      </c>
      <c r="BM282" s="24" t="s">
        <v>461</v>
      </c>
    </row>
    <row r="283" spans="2:65" s="1" customFormat="1" ht="54" x14ac:dyDescent="0.3">
      <c r="B283" s="41"/>
      <c r="D283" s="193" t="s">
        <v>145</v>
      </c>
      <c r="F283" s="194" t="s">
        <v>462</v>
      </c>
      <c r="I283" s="195"/>
      <c r="L283" s="41"/>
      <c r="M283" s="196"/>
      <c r="N283" s="42"/>
      <c r="O283" s="42"/>
      <c r="P283" s="42"/>
      <c r="Q283" s="42"/>
      <c r="R283" s="42"/>
      <c r="S283" s="42"/>
      <c r="T283" s="70"/>
      <c r="AT283" s="24" t="s">
        <v>145</v>
      </c>
      <c r="AU283" s="24" t="s">
        <v>79</v>
      </c>
    </row>
    <row r="284" spans="2:65" s="1" customFormat="1" ht="27" x14ac:dyDescent="0.3">
      <c r="B284" s="41"/>
      <c r="D284" s="193" t="s">
        <v>147</v>
      </c>
      <c r="F284" s="197" t="s">
        <v>166</v>
      </c>
      <c r="I284" s="195"/>
      <c r="L284" s="41"/>
      <c r="M284" s="196"/>
      <c r="N284" s="42"/>
      <c r="O284" s="42"/>
      <c r="P284" s="42"/>
      <c r="Q284" s="42"/>
      <c r="R284" s="42"/>
      <c r="S284" s="42"/>
      <c r="T284" s="70"/>
      <c r="AT284" s="24" t="s">
        <v>147</v>
      </c>
      <c r="AU284" s="24" t="s">
        <v>79</v>
      </c>
    </row>
    <row r="285" spans="2:65" s="12" customFormat="1" x14ac:dyDescent="0.3">
      <c r="B285" s="201"/>
      <c r="D285" s="193" t="s">
        <v>167</v>
      </c>
      <c r="E285" s="202" t="s">
        <v>5</v>
      </c>
      <c r="F285" s="203" t="s">
        <v>77</v>
      </c>
      <c r="H285" s="204">
        <v>1</v>
      </c>
      <c r="I285" s="205"/>
      <c r="L285" s="201"/>
      <c r="M285" s="206"/>
      <c r="N285" s="207"/>
      <c r="O285" s="207"/>
      <c r="P285" s="207"/>
      <c r="Q285" s="207"/>
      <c r="R285" s="207"/>
      <c r="S285" s="207"/>
      <c r="T285" s="208"/>
      <c r="AT285" s="202" t="s">
        <v>167</v>
      </c>
      <c r="AU285" s="202" t="s">
        <v>79</v>
      </c>
      <c r="AV285" s="12" t="s">
        <v>79</v>
      </c>
      <c r="AW285" s="12" t="s">
        <v>35</v>
      </c>
      <c r="AX285" s="12" t="s">
        <v>77</v>
      </c>
      <c r="AY285" s="202" t="s">
        <v>136</v>
      </c>
    </row>
    <row r="286" spans="2:65" s="1" customFormat="1" ht="38.25" customHeight="1" x14ac:dyDescent="0.3">
      <c r="B286" s="180"/>
      <c r="C286" s="181" t="s">
        <v>463</v>
      </c>
      <c r="D286" s="181" t="s">
        <v>139</v>
      </c>
      <c r="E286" s="182" t="s">
        <v>464</v>
      </c>
      <c r="F286" s="183" t="s">
        <v>465</v>
      </c>
      <c r="G286" s="184" t="s">
        <v>171</v>
      </c>
      <c r="H286" s="185">
        <v>1</v>
      </c>
      <c r="I286" s="186"/>
      <c r="J286" s="187">
        <f>ROUND(I286*H286,2)</f>
        <v>0</v>
      </c>
      <c r="K286" s="183" t="s">
        <v>5</v>
      </c>
      <c r="L286" s="41"/>
      <c r="M286" s="188" t="s">
        <v>5</v>
      </c>
      <c r="N286" s="189" t="s">
        <v>42</v>
      </c>
      <c r="O286" s="42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AR286" s="24" t="s">
        <v>251</v>
      </c>
      <c r="AT286" s="24" t="s">
        <v>139</v>
      </c>
      <c r="AU286" s="24" t="s">
        <v>79</v>
      </c>
      <c r="AY286" s="24" t="s">
        <v>136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24" t="s">
        <v>77</v>
      </c>
      <c r="BK286" s="192">
        <f>ROUND(I286*H286,2)</f>
        <v>0</v>
      </c>
      <c r="BL286" s="24" t="s">
        <v>251</v>
      </c>
      <c r="BM286" s="24" t="s">
        <v>466</v>
      </c>
    </row>
    <row r="287" spans="2:65" s="1" customFormat="1" ht="54" x14ac:dyDescent="0.3">
      <c r="B287" s="41"/>
      <c r="D287" s="193" t="s">
        <v>145</v>
      </c>
      <c r="F287" s="194" t="s">
        <v>467</v>
      </c>
      <c r="I287" s="195"/>
      <c r="L287" s="41"/>
      <c r="M287" s="196"/>
      <c r="N287" s="42"/>
      <c r="O287" s="42"/>
      <c r="P287" s="42"/>
      <c r="Q287" s="42"/>
      <c r="R287" s="42"/>
      <c r="S287" s="42"/>
      <c r="T287" s="70"/>
      <c r="AT287" s="24" t="s">
        <v>145</v>
      </c>
      <c r="AU287" s="24" t="s">
        <v>79</v>
      </c>
    </row>
    <row r="288" spans="2:65" s="1" customFormat="1" ht="27" x14ac:dyDescent="0.3">
      <c r="B288" s="41"/>
      <c r="D288" s="193" t="s">
        <v>147</v>
      </c>
      <c r="F288" s="197" t="s">
        <v>166</v>
      </c>
      <c r="I288" s="195"/>
      <c r="L288" s="41"/>
      <c r="M288" s="196"/>
      <c r="N288" s="42"/>
      <c r="O288" s="42"/>
      <c r="P288" s="42"/>
      <c r="Q288" s="42"/>
      <c r="R288" s="42"/>
      <c r="S288" s="42"/>
      <c r="T288" s="70"/>
      <c r="AT288" s="24" t="s">
        <v>147</v>
      </c>
      <c r="AU288" s="24" t="s">
        <v>79</v>
      </c>
    </row>
    <row r="289" spans="2:65" s="12" customFormat="1" x14ac:dyDescent="0.3">
      <c r="B289" s="201"/>
      <c r="D289" s="193" t="s">
        <v>167</v>
      </c>
      <c r="E289" s="202" t="s">
        <v>5</v>
      </c>
      <c r="F289" s="203" t="s">
        <v>77</v>
      </c>
      <c r="H289" s="204">
        <v>1</v>
      </c>
      <c r="I289" s="205"/>
      <c r="L289" s="201"/>
      <c r="M289" s="206"/>
      <c r="N289" s="207"/>
      <c r="O289" s="207"/>
      <c r="P289" s="207"/>
      <c r="Q289" s="207"/>
      <c r="R289" s="207"/>
      <c r="S289" s="207"/>
      <c r="T289" s="208"/>
      <c r="AT289" s="202" t="s">
        <v>167</v>
      </c>
      <c r="AU289" s="202" t="s">
        <v>79</v>
      </c>
      <c r="AV289" s="12" t="s">
        <v>79</v>
      </c>
      <c r="AW289" s="12" t="s">
        <v>35</v>
      </c>
      <c r="AX289" s="12" t="s">
        <v>77</v>
      </c>
      <c r="AY289" s="202" t="s">
        <v>136</v>
      </c>
    </row>
    <row r="290" spans="2:65" s="1" customFormat="1" ht="25.5" customHeight="1" x14ac:dyDescent="0.3">
      <c r="B290" s="180"/>
      <c r="C290" s="181" t="s">
        <v>468</v>
      </c>
      <c r="D290" s="181" t="s">
        <v>139</v>
      </c>
      <c r="E290" s="182" t="s">
        <v>469</v>
      </c>
      <c r="F290" s="183" t="s">
        <v>470</v>
      </c>
      <c r="G290" s="184" t="s">
        <v>451</v>
      </c>
      <c r="H290" s="185">
        <v>20</v>
      </c>
      <c r="I290" s="186"/>
      <c r="J290" s="187">
        <f>ROUND(I290*H290,2)</f>
        <v>0</v>
      </c>
      <c r="K290" s="183" t="s">
        <v>5</v>
      </c>
      <c r="L290" s="41"/>
      <c r="M290" s="188" t="s">
        <v>5</v>
      </c>
      <c r="N290" s="189" t="s">
        <v>42</v>
      </c>
      <c r="O290" s="42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AR290" s="24" t="s">
        <v>251</v>
      </c>
      <c r="AT290" s="24" t="s">
        <v>139</v>
      </c>
      <c r="AU290" s="24" t="s">
        <v>79</v>
      </c>
      <c r="AY290" s="24" t="s">
        <v>136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24" t="s">
        <v>77</v>
      </c>
      <c r="BK290" s="192">
        <f>ROUND(I290*H290,2)</f>
        <v>0</v>
      </c>
      <c r="BL290" s="24" t="s">
        <v>251</v>
      </c>
      <c r="BM290" s="24" t="s">
        <v>471</v>
      </c>
    </row>
    <row r="291" spans="2:65" s="1" customFormat="1" ht="81" x14ac:dyDescent="0.3">
      <c r="B291" s="41"/>
      <c r="D291" s="193" t="s">
        <v>145</v>
      </c>
      <c r="F291" s="194" t="s">
        <v>472</v>
      </c>
      <c r="I291" s="195"/>
      <c r="L291" s="41"/>
      <c r="M291" s="196"/>
      <c r="N291" s="42"/>
      <c r="O291" s="42"/>
      <c r="P291" s="42"/>
      <c r="Q291" s="42"/>
      <c r="R291" s="42"/>
      <c r="S291" s="42"/>
      <c r="T291" s="70"/>
      <c r="AT291" s="24" t="s">
        <v>145</v>
      </c>
      <c r="AU291" s="24" t="s">
        <v>79</v>
      </c>
    </row>
    <row r="292" spans="2:65" s="1" customFormat="1" ht="27" x14ac:dyDescent="0.3">
      <c r="B292" s="41"/>
      <c r="D292" s="193" t="s">
        <v>147</v>
      </c>
      <c r="F292" s="197" t="s">
        <v>166</v>
      </c>
      <c r="I292" s="195"/>
      <c r="L292" s="41"/>
      <c r="M292" s="196"/>
      <c r="N292" s="42"/>
      <c r="O292" s="42"/>
      <c r="P292" s="42"/>
      <c r="Q292" s="42"/>
      <c r="R292" s="42"/>
      <c r="S292" s="42"/>
      <c r="T292" s="70"/>
      <c r="AT292" s="24" t="s">
        <v>147</v>
      </c>
      <c r="AU292" s="24" t="s">
        <v>79</v>
      </c>
    </row>
    <row r="293" spans="2:65" s="12" customFormat="1" x14ac:dyDescent="0.3">
      <c r="B293" s="201"/>
      <c r="D293" s="193" t="s">
        <v>167</v>
      </c>
      <c r="E293" s="202" t="s">
        <v>5</v>
      </c>
      <c r="F293" s="203" t="s">
        <v>273</v>
      </c>
      <c r="H293" s="204">
        <v>20</v>
      </c>
      <c r="I293" s="205"/>
      <c r="L293" s="201"/>
      <c r="M293" s="234"/>
      <c r="N293" s="235"/>
      <c r="O293" s="235"/>
      <c r="P293" s="235"/>
      <c r="Q293" s="235"/>
      <c r="R293" s="235"/>
      <c r="S293" s="235"/>
      <c r="T293" s="236"/>
      <c r="AT293" s="202" t="s">
        <v>167</v>
      </c>
      <c r="AU293" s="202" t="s">
        <v>79</v>
      </c>
      <c r="AV293" s="12" t="s">
        <v>79</v>
      </c>
      <c r="AW293" s="12" t="s">
        <v>35</v>
      </c>
      <c r="AX293" s="12" t="s">
        <v>77</v>
      </c>
      <c r="AY293" s="202" t="s">
        <v>136</v>
      </c>
    </row>
    <row r="294" spans="2:65" s="1" customFormat="1" ht="6.95" customHeight="1" x14ac:dyDescent="0.3">
      <c r="B294" s="56"/>
      <c r="C294" s="57"/>
      <c r="D294" s="57"/>
      <c r="E294" s="57"/>
      <c r="F294" s="57"/>
      <c r="G294" s="57"/>
      <c r="H294" s="57"/>
      <c r="I294" s="134"/>
      <c r="J294" s="57"/>
      <c r="K294" s="57"/>
      <c r="L294" s="41"/>
    </row>
  </sheetData>
  <autoFilter ref="C93:K293"/>
  <mergeCells count="13">
    <mergeCell ref="E86:H86"/>
    <mergeCell ref="G1:H1"/>
    <mergeCell ref="L2:V2"/>
    <mergeCell ref="E49:H49"/>
    <mergeCell ref="E51:H51"/>
    <mergeCell ref="J55:J56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0"/>
  <sheetViews>
    <sheetView showGridLines="0" workbookViewId="0">
      <pane ySplit="1" topLeftCell="A79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07"/>
      <c r="C1" s="107"/>
      <c r="D1" s="108" t="s">
        <v>1</v>
      </c>
      <c r="E1" s="107"/>
      <c r="F1" s="109" t="s">
        <v>103</v>
      </c>
      <c r="G1" s="722" t="s">
        <v>104</v>
      </c>
      <c r="H1" s="722"/>
      <c r="I1" s="110"/>
      <c r="J1" s="109" t="s">
        <v>105</v>
      </c>
      <c r="K1" s="108" t="s">
        <v>106</v>
      </c>
      <c r="L1" s="109" t="s">
        <v>107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708" t="s">
        <v>8</v>
      </c>
      <c r="M2" s="709"/>
      <c r="N2" s="709"/>
      <c r="O2" s="709"/>
      <c r="P2" s="709"/>
      <c r="Q2" s="709"/>
      <c r="R2" s="709"/>
      <c r="S2" s="709"/>
      <c r="T2" s="709"/>
      <c r="U2" s="709"/>
      <c r="V2" s="709"/>
      <c r="AT2" s="24" t="s">
        <v>90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79</v>
      </c>
    </row>
    <row r="4" spans="1:70" ht="36.950000000000003" customHeight="1" x14ac:dyDescent="0.3">
      <c r="B4" s="28"/>
      <c r="C4" s="29"/>
      <c r="D4" s="30" t="s">
        <v>108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 ht="15" x14ac:dyDescent="0.3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16.5" customHeight="1" x14ac:dyDescent="0.3">
      <c r="B7" s="28"/>
      <c r="C7" s="29"/>
      <c r="D7" s="29"/>
      <c r="E7" s="723" t="str">
        <f>'Rekapitulace stavby'!K6</f>
        <v>Rekonstrukce hydrantové sítě v areálu ČEPRO Loukov</v>
      </c>
      <c r="F7" s="729"/>
      <c r="G7" s="729"/>
      <c r="H7" s="729"/>
      <c r="I7" s="112"/>
      <c r="J7" s="29"/>
      <c r="K7" s="31"/>
    </row>
    <row r="8" spans="1:70" ht="15" x14ac:dyDescent="0.3">
      <c r="B8" s="28"/>
      <c r="C8" s="29"/>
      <c r="D8" s="37" t="s">
        <v>109</v>
      </c>
      <c r="E8" s="29"/>
      <c r="F8" s="29"/>
      <c r="G8" s="29"/>
      <c r="H8" s="29"/>
      <c r="I8" s="112"/>
      <c r="J8" s="29"/>
      <c r="K8" s="31"/>
    </row>
    <row r="9" spans="1:70" s="1" customFormat="1" ht="16.5" customHeight="1" x14ac:dyDescent="0.3">
      <c r="B9" s="41"/>
      <c r="C9" s="42"/>
      <c r="D9" s="42"/>
      <c r="E9" s="723" t="s">
        <v>110</v>
      </c>
      <c r="F9" s="724"/>
      <c r="G9" s="724"/>
      <c r="H9" s="724"/>
      <c r="I9" s="113"/>
      <c r="J9" s="42"/>
      <c r="K9" s="45"/>
    </row>
    <row r="10" spans="1:70" s="1" customFormat="1" ht="15" x14ac:dyDescent="0.3">
      <c r="B10" s="41"/>
      <c r="C10" s="42"/>
      <c r="D10" s="37" t="s">
        <v>111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 x14ac:dyDescent="0.3">
      <c r="B11" s="41"/>
      <c r="C11" s="42"/>
      <c r="D11" s="42"/>
      <c r="E11" s="725" t="s">
        <v>473</v>
      </c>
      <c r="F11" s="724"/>
      <c r="G11" s="724"/>
      <c r="H11" s="724"/>
      <c r="I11" s="113"/>
      <c r="J11" s="42"/>
      <c r="K11" s="45"/>
    </row>
    <row r="12" spans="1:70" s="1" customFormat="1" x14ac:dyDescent="0.3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 x14ac:dyDescent="0.3">
      <c r="B13" s="41"/>
      <c r="C13" s="42"/>
      <c r="D13" s="37" t="s">
        <v>21</v>
      </c>
      <c r="E13" s="42"/>
      <c r="F13" s="35" t="s">
        <v>5</v>
      </c>
      <c r="G13" s="42"/>
      <c r="H13" s="42"/>
      <c r="I13" s="114" t="s">
        <v>22</v>
      </c>
      <c r="J13" s="35" t="s">
        <v>5</v>
      </c>
      <c r="K13" s="45"/>
    </row>
    <row r="14" spans="1:70" s="1" customFormat="1" ht="14.45" customHeight="1" x14ac:dyDescent="0.3">
      <c r="B14" s="41"/>
      <c r="C14" s="42"/>
      <c r="D14" s="37" t="s">
        <v>23</v>
      </c>
      <c r="E14" s="42"/>
      <c r="F14" s="35" t="s">
        <v>24</v>
      </c>
      <c r="G14" s="42"/>
      <c r="H14" s="42"/>
      <c r="I14" s="114" t="s">
        <v>25</v>
      </c>
      <c r="J14" s="115" t="str">
        <f>'Rekapitulace stavby'!AN8</f>
        <v>29. 1. 2018</v>
      </c>
      <c r="K14" s="45"/>
    </row>
    <row r="15" spans="1:70" s="1" customFormat="1" ht="10.9" customHeight="1" x14ac:dyDescent="0.3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 x14ac:dyDescent="0.3">
      <c r="B16" s="41"/>
      <c r="C16" s="42"/>
      <c r="D16" s="37" t="s">
        <v>27</v>
      </c>
      <c r="E16" s="42"/>
      <c r="F16" s="42"/>
      <c r="G16" s="42"/>
      <c r="H16" s="42"/>
      <c r="I16" s="114" t="s">
        <v>28</v>
      </c>
      <c r="J16" s="35" t="s">
        <v>5</v>
      </c>
      <c r="K16" s="45"/>
    </row>
    <row r="17" spans="2:11" s="1" customFormat="1" ht="18" customHeight="1" x14ac:dyDescent="0.3">
      <c r="B17" s="41"/>
      <c r="C17" s="42"/>
      <c r="D17" s="42"/>
      <c r="E17" s="35" t="s">
        <v>29</v>
      </c>
      <c r="F17" s="42"/>
      <c r="G17" s="42"/>
      <c r="H17" s="42"/>
      <c r="I17" s="114" t="s">
        <v>30</v>
      </c>
      <c r="J17" s="35" t="s">
        <v>5</v>
      </c>
      <c r="K17" s="45"/>
    </row>
    <row r="18" spans="2:11" s="1" customFormat="1" ht="6.95" customHeight="1" x14ac:dyDescent="0.3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 x14ac:dyDescent="0.3">
      <c r="B19" s="41"/>
      <c r="C19" s="42"/>
      <c r="D19" s="37" t="s">
        <v>31</v>
      </c>
      <c r="E19" s="42"/>
      <c r="F19" s="42"/>
      <c r="G19" s="42"/>
      <c r="H19" s="42"/>
      <c r="I19" s="114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 x14ac:dyDescent="0.3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 x14ac:dyDescent="0.3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 x14ac:dyDescent="0.3">
      <c r="B22" s="41"/>
      <c r="C22" s="42"/>
      <c r="D22" s="37" t="s">
        <v>33</v>
      </c>
      <c r="E22" s="42"/>
      <c r="F22" s="42"/>
      <c r="G22" s="42"/>
      <c r="H22" s="42"/>
      <c r="I22" s="114" t="s">
        <v>28</v>
      </c>
      <c r="J22" s="35" t="s">
        <v>5</v>
      </c>
      <c r="K22" s="45"/>
    </row>
    <row r="23" spans="2:11" s="1" customFormat="1" ht="18" customHeight="1" x14ac:dyDescent="0.3">
      <c r="B23" s="41"/>
      <c r="C23" s="42"/>
      <c r="D23" s="42"/>
      <c r="E23" s="35" t="s">
        <v>34</v>
      </c>
      <c r="F23" s="42"/>
      <c r="G23" s="42"/>
      <c r="H23" s="42"/>
      <c r="I23" s="114" t="s">
        <v>30</v>
      </c>
      <c r="J23" s="35" t="s">
        <v>5</v>
      </c>
      <c r="K23" s="45"/>
    </row>
    <row r="24" spans="2:11" s="1" customFormat="1" ht="6.95" customHeight="1" x14ac:dyDescent="0.3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 x14ac:dyDescent="0.3">
      <c r="B25" s="41"/>
      <c r="C25" s="42"/>
      <c r="D25" s="37" t="s">
        <v>36</v>
      </c>
      <c r="E25" s="42"/>
      <c r="F25" s="42"/>
      <c r="G25" s="42"/>
      <c r="H25" s="42"/>
      <c r="I25" s="113"/>
      <c r="J25" s="42"/>
      <c r="K25" s="45"/>
    </row>
    <row r="26" spans="2:11" s="7" customFormat="1" ht="16.5" customHeight="1" x14ac:dyDescent="0.3">
      <c r="B26" s="116"/>
      <c r="C26" s="117"/>
      <c r="D26" s="117"/>
      <c r="E26" s="690" t="s">
        <v>5</v>
      </c>
      <c r="F26" s="690"/>
      <c r="G26" s="690"/>
      <c r="H26" s="690"/>
      <c r="I26" s="118"/>
      <c r="J26" s="117"/>
      <c r="K26" s="119"/>
    </row>
    <row r="27" spans="2:11" s="1" customFormat="1" ht="6.95" customHeight="1" x14ac:dyDescent="0.3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 x14ac:dyDescent="0.3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 x14ac:dyDescent="0.3">
      <c r="B29" s="41"/>
      <c r="C29" s="42"/>
      <c r="D29" s="122" t="s">
        <v>37</v>
      </c>
      <c r="E29" s="42"/>
      <c r="F29" s="42"/>
      <c r="G29" s="42"/>
      <c r="H29" s="42"/>
      <c r="I29" s="113"/>
      <c r="J29" s="123">
        <f>ROUND(J85,2)</f>
        <v>0</v>
      </c>
      <c r="K29" s="45"/>
    </row>
    <row r="30" spans="2:11" s="1" customFormat="1" ht="6.95" customHeight="1" x14ac:dyDescent="0.3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 x14ac:dyDescent="0.3">
      <c r="B31" s="41"/>
      <c r="C31" s="42"/>
      <c r="D31" s="42"/>
      <c r="E31" s="42"/>
      <c r="F31" s="46" t="s">
        <v>39</v>
      </c>
      <c r="G31" s="42"/>
      <c r="H31" s="42"/>
      <c r="I31" s="124" t="s">
        <v>38</v>
      </c>
      <c r="J31" s="46" t="s">
        <v>40</v>
      </c>
      <c r="K31" s="45"/>
    </row>
    <row r="32" spans="2:11" s="1" customFormat="1" ht="14.45" customHeight="1" x14ac:dyDescent="0.3">
      <c r="B32" s="41"/>
      <c r="C32" s="42"/>
      <c r="D32" s="49" t="s">
        <v>41</v>
      </c>
      <c r="E32" s="49" t="s">
        <v>42</v>
      </c>
      <c r="F32" s="125">
        <f>ROUND(SUM(BE85:BE99), 2)</f>
        <v>0</v>
      </c>
      <c r="G32" s="42"/>
      <c r="H32" s="42"/>
      <c r="I32" s="126">
        <v>0.21</v>
      </c>
      <c r="J32" s="125">
        <f>ROUND(ROUND((SUM(BE85:BE99)), 2)*I32, 2)</f>
        <v>0</v>
      </c>
      <c r="K32" s="45"/>
    </row>
    <row r="33" spans="2:11" s="1" customFormat="1" ht="14.45" customHeight="1" x14ac:dyDescent="0.3">
      <c r="B33" s="41"/>
      <c r="C33" s="42"/>
      <c r="D33" s="42"/>
      <c r="E33" s="49" t="s">
        <v>43</v>
      </c>
      <c r="F33" s="125">
        <f>ROUND(SUM(BF85:BF99), 2)</f>
        <v>0</v>
      </c>
      <c r="G33" s="42"/>
      <c r="H33" s="42"/>
      <c r="I33" s="126">
        <v>0.15</v>
      </c>
      <c r="J33" s="125">
        <f>ROUND(ROUND((SUM(BF85:BF99)), 2)*I33, 2)</f>
        <v>0</v>
      </c>
      <c r="K33" s="45"/>
    </row>
    <row r="34" spans="2:11" s="1" customFormat="1" ht="14.45" hidden="1" customHeight="1" x14ac:dyDescent="0.3">
      <c r="B34" s="41"/>
      <c r="C34" s="42"/>
      <c r="D34" s="42"/>
      <c r="E34" s="49" t="s">
        <v>44</v>
      </c>
      <c r="F34" s="125">
        <f>ROUND(SUM(BG85:BG99),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 x14ac:dyDescent="0.3">
      <c r="B35" s="41"/>
      <c r="C35" s="42"/>
      <c r="D35" s="42"/>
      <c r="E35" s="49" t="s">
        <v>45</v>
      </c>
      <c r="F35" s="125">
        <f>ROUND(SUM(BH85:BH99),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 x14ac:dyDescent="0.3">
      <c r="B36" s="41"/>
      <c r="C36" s="42"/>
      <c r="D36" s="42"/>
      <c r="E36" s="49" t="s">
        <v>46</v>
      </c>
      <c r="F36" s="125">
        <f>ROUND(SUM(BI85:BI99),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 x14ac:dyDescent="0.3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 x14ac:dyDescent="0.3">
      <c r="B38" s="41"/>
      <c r="C38" s="127"/>
      <c r="D38" s="128" t="s">
        <v>47</v>
      </c>
      <c r="E38" s="71"/>
      <c r="F38" s="71"/>
      <c r="G38" s="129" t="s">
        <v>48</v>
      </c>
      <c r="H38" s="130" t="s">
        <v>49</v>
      </c>
      <c r="I38" s="131"/>
      <c r="J38" s="132">
        <f>SUM(J29:J36)</f>
        <v>0</v>
      </c>
      <c r="K38" s="133"/>
    </row>
    <row r="39" spans="2:11" s="1" customFormat="1" ht="14.45" customHeight="1" x14ac:dyDescent="0.3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 x14ac:dyDescent="0.3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 x14ac:dyDescent="0.3">
      <c r="B44" s="41"/>
      <c r="C44" s="30" t="s">
        <v>113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 x14ac:dyDescent="0.3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 x14ac:dyDescent="0.3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16.5" customHeight="1" x14ac:dyDescent="0.3">
      <c r="B47" s="41"/>
      <c r="C47" s="42"/>
      <c r="D47" s="42"/>
      <c r="E47" s="723" t="str">
        <f>E7</f>
        <v>Rekonstrukce hydrantové sítě v areálu ČEPRO Loukov</v>
      </c>
      <c r="F47" s="729"/>
      <c r="G47" s="729"/>
      <c r="H47" s="729"/>
      <c r="I47" s="113"/>
      <c r="J47" s="42"/>
      <c r="K47" s="45"/>
    </row>
    <row r="48" spans="2:11" ht="15" x14ac:dyDescent="0.3">
      <c r="B48" s="28"/>
      <c r="C48" s="37" t="s">
        <v>109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16.5" customHeight="1" x14ac:dyDescent="0.3">
      <c r="B49" s="41"/>
      <c r="C49" s="42"/>
      <c r="D49" s="42"/>
      <c r="E49" s="723" t="s">
        <v>110</v>
      </c>
      <c r="F49" s="724"/>
      <c r="G49" s="724"/>
      <c r="H49" s="724"/>
      <c r="I49" s="113"/>
      <c r="J49" s="42"/>
      <c r="K49" s="45"/>
    </row>
    <row r="50" spans="2:47" s="1" customFormat="1" ht="14.45" customHeight="1" x14ac:dyDescent="0.3">
      <c r="B50" s="41"/>
      <c r="C50" s="37" t="s">
        <v>111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17.25" customHeight="1" x14ac:dyDescent="0.3">
      <c r="B51" s="41"/>
      <c r="C51" s="42"/>
      <c r="D51" s="42"/>
      <c r="E51" s="725" t="str">
        <f>E11</f>
        <v>003 - SO 315/3 Čerpací stanice ČS 3</v>
      </c>
      <c r="F51" s="724"/>
      <c r="G51" s="724"/>
      <c r="H51" s="724"/>
      <c r="I51" s="113"/>
      <c r="J51" s="42"/>
      <c r="K51" s="45"/>
    </row>
    <row r="52" spans="2:47" s="1" customFormat="1" ht="6.95" customHeight="1" x14ac:dyDescent="0.3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 x14ac:dyDescent="0.3">
      <c r="B53" s="41"/>
      <c r="C53" s="37" t="s">
        <v>23</v>
      </c>
      <c r="D53" s="42"/>
      <c r="E53" s="42"/>
      <c r="F53" s="35" t="str">
        <f>F14</f>
        <v xml:space="preserve"> </v>
      </c>
      <c r="G53" s="42"/>
      <c r="H53" s="42"/>
      <c r="I53" s="114" t="s">
        <v>25</v>
      </c>
      <c r="J53" s="115" t="str">
        <f>IF(J14="","",J14)</f>
        <v>29. 1. 2018</v>
      </c>
      <c r="K53" s="45"/>
    </row>
    <row r="54" spans="2:47" s="1" customFormat="1" ht="6.95" customHeight="1" x14ac:dyDescent="0.3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 ht="15" x14ac:dyDescent="0.3">
      <c r="B55" s="41"/>
      <c r="C55" s="37" t="s">
        <v>27</v>
      </c>
      <c r="D55" s="42"/>
      <c r="E55" s="42"/>
      <c r="F55" s="35" t="str">
        <f>E17</f>
        <v>ČEPRO, a.s.</v>
      </c>
      <c r="G55" s="42"/>
      <c r="H55" s="42"/>
      <c r="I55" s="114" t="s">
        <v>33</v>
      </c>
      <c r="J55" s="690" t="str">
        <f>E23</f>
        <v>Sweco Hydroprojekt a.s., divize Morava</v>
      </c>
      <c r="K55" s="45"/>
    </row>
    <row r="56" spans="2:47" s="1" customFormat="1" ht="14.45" customHeight="1" x14ac:dyDescent="0.3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13"/>
      <c r="J56" s="726"/>
      <c r="K56" s="45"/>
    </row>
    <row r="57" spans="2:47" s="1" customFormat="1" ht="10.35" customHeight="1" x14ac:dyDescent="0.3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 x14ac:dyDescent="0.3">
      <c r="B58" s="41"/>
      <c r="C58" s="137" t="s">
        <v>114</v>
      </c>
      <c r="D58" s="127"/>
      <c r="E58" s="127"/>
      <c r="F58" s="127"/>
      <c r="G58" s="127"/>
      <c r="H58" s="127"/>
      <c r="I58" s="138"/>
      <c r="J58" s="139" t="s">
        <v>115</v>
      </c>
      <c r="K58" s="140"/>
    </row>
    <row r="59" spans="2:47" s="1" customFormat="1" ht="10.35" customHeight="1" x14ac:dyDescent="0.3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 x14ac:dyDescent="0.3">
      <c r="B60" s="41"/>
      <c r="C60" s="141" t="s">
        <v>116</v>
      </c>
      <c r="D60" s="42"/>
      <c r="E60" s="42"/>
      <c r="F60" s="42"/>
      <c r="G60" s="42"/>
      <c r="H60" s="42"/>
      <c r="I60" s="113"/>
      <c r="J60" s="123">
        <f>J85</f>
        <v>0</v>
      </c>
      <c r="K60" s="45"/>
      <c r="AU60" s="24" t="s">
        <v>117</v>
      </c>
    </row>
    <row r="61" spans="2:47" s="8" customFormat="1" ht="24.95" customHeight="1" x14ac:dyDescent="0.3">
      <c r="B61" s="142"/>
      <c r="C61" s="143"/>
      <c r="D61" s="144" t="s">
        <v>118</v>
      </c>
      <c r="E61" s="145"/>
      <c r="F61" s="145"/>
      <c r="G61" s="145"/>
      <c r="H61" s="145"/>
      <c r="I61" s="146"/>
      <c r="J61" s="147">
        <f>J86</f>
        <v>0</v>
      </c>
      <c r="K61" s="148"/>
    </row>
    <row r="62" spans="2:47" s="9" customFormat="1" ht="19.899999999999999" customHeight="1" x14ac:dyDescent="0.3">
      <c r="B62" s="149"/>
      <c r="C62" s="150"/>
      <c r="D62" s="151" t="s">
        <v>119</v>
      </c>
      <c r="E62" s="152"/>
      <c r="F62" s="152"/>
      <c r="G62" s="152"/>
      <c r="H62" s="152"/>
      <c r="I62" s="153"/>
      <c r="J62" s="154">
        <f>J87</f>
        <v>0</v>
      </c>
      <c r="K62" s="155"/>
    </row>
    <row r="63" spans="2:47" s="9" customFormat="1" ht="19.899999999999999" customHeight="1" x14ac:dyDescent="0.3">
      <c r="B63" s="149"/>
      <c r="C63" s="150"/>
      <c r="D63" s="151" t="s">
        <v>156</v>
      </c>
      <c r="E63" s="152"/>
      <c r="F63" s="152"/>
      <c r="G63" s="152"/>
      <c r="H63" s="152"/>
      <c r="I63" s="153"/>
      <c r="J63" s="154">
        <f>J92</f>
        <v>0</v>
      </c>
      <c r="K63" s="155"/>
    </row>
    <row r="64" spans="2:47" s="1" customFormat="1" ht="21.75" customHeight="1" x14ac:dyDescent="0.3">
      <c r="B64" s="41"/>
      <c r="C64" s="42"/>
      <c r="D64" s="42"/>
      <c r="E64" s="42"/>
      <c r="F64" s="42"/>
      <c r="G64" s="42"/>
      <c r="H64" s="42"/>
      <c r="I64" s="113"/>
      <c r="J64" s="42"/>
      <c r="K64" s="45"/>
    </row>
    <row r="65" spans="2:12" s="1" customFormat="1" ht="6.95" customHeight="1" x14ac:dyDescent="0.3">
      <c r="B65" s="56"/>
      <c r="C65" s="57"/>
      <c r="D65" s="57"/>
      <c r="E65" s="57"/>
      <c r="F65" s="57"/>
      <c r="G65" s="57"/>
      <c r="H65" s="57"/>
      <c r="I65" s="134"/>
      <c r="J65" s="57"/>
      <c r="K65" s="58"/>
    </row>
    <row r="69" spans="2:12" s="1" customFormat="1" ht="6.95" customHeight="1" x14ac:dyDescent="0.3">
      <c r="B69" s="59"/>
      <c r="C69" s="60"/>
      <c r="D69" s="60"/>
      <c r="E69" s="60"/>
      <c r="F69" s="60"/>
      <c r="G69" s="60"/>
      <c r="H69" s="60"/>
      <c r="I69" s="135"/>
      <c r="J69" s="60"/>
      <c r="K69" s="60"/>
      <c r="L69" s="41"/>
    </row>
    <row r="70" spans="2:12" s="1" customFormat="1" ht="36.950000000000003" customHeight="1" x14ac:dyDescent="0.3">
      <c r="B70" s="41"/>
      <c r="C70" s="61" t="s">
        <v>120</v>
      </c>
      <c r="L70" s="41"/>
    </row>
    <row r="71" spans="2:12" s="1" customFormat="1" ht="6.95" customHeight="1" x14ac:dyDescent="0.3">
      <c r="B71" s="41"/>
      <c r="L71" s="41"/>
    </row>
    <row r="72" spans="2:12" s="1" customFormat="1" ht="14.45" customHeight="1" x14ac:dyDescent="0.3">
      <c r="B72" s="41"/>
      <c r="C72" s="63" t="s">
        <v>19</v>
      </c>
      <c r="L72" s="41"/>
    </row>
    <row r="73" spans="2:12" s="1" customFormat="1" ht="16.5" customHeight="1" x14ac:dyDescent="0.3">
      <c r="B73" s="41"/>
      <c r="E73" s="727" t="str">
        <f>E7</f>
        <v>Rekonstrukce hydrantové sítě v areálu ČEPRO Loukov</v>
      </c>
      <c r="F73" s="728"/>
      <c r="G73" s="728"/>
      <c r="H73" s="728"/>
      <c r="L73" s="41"/>
    </row>
    <row r="74" spans="2:12" ht="15" x14ac:dyDescent="0.3">
      <c r="B74" s="28"/>
      <c r="C74" s="63" t="s">
        <v>109</v>
      </c>
      <c r="L74" s="28"/>
    </row>
    <row r="75" spans="2:12" s="1" customFormat="1" ht="16.5" customHeight="1" x14ac:dyDescent="0.3">
      <c r="B75" s="41"/>
      <c r="E75" s="727" t="s">
        <v>110</v>
      </c>
      <c r="F75" s="721"/>
      <c r="G75" s="721"/>
      <c r="H75" s="721"/>
      <c r="L75" s="41"/>
    </row>
    <row r="76" spans="2:12" s="1" customFormat="1" ht="14.45" customHeight="1" x14ac:dyDescent="0.3">
      <c r="B76" s="41"/>
      <c r="C76" s="63" t="s">
        <v>111</v>
      </c>
      <c r="L76" s="41"/>
    </row>
    <row r="77" spans="2:12" s="1" customFormat="1" ht="17.25" customHeight="1" x14ac:dyDescent="0.3">
      <c r="B77" s="41"/>
      <c r="E77" s="713" t="str">
        <f>E11</f>
        <v>003 - SO 315/3 Čerpací stanice ČS 3</v>
      </c>
      <c r="F77" s="721"/>
      <c r="G77" s="721"/>
      <c r="H77" s="721"/>
      <c r="L77" s="41"/>
    </row>
    <row r="78" spans="2:12" s="1" customFormat="1" ht="6.95" customHeight="1" x14ac:dyDescent="0.3">
      <c r="B78" s="41"/>
      <c r="L78" s="41"/>
    </row>
    <row r="79" spans="2:12" s="1" customFormat="1" ht="18" customHeight="1" x14ac:dyDescent="0.3">
      <c r="B79" s="41"/>
      <c r="C79" s="63" t="s">
        <v>23</v>
      </c>
      <c r="F79" s="156" t="str">
        <f>F14</f>
        <v xml:space="preserve"> </v>
      </c>
      <c r="I79" s="157" t="s">
        <v>25</v>
      </c>
      <c r="J79" s="67" t="str">
        <f>IF(J14="","",J14)</f>
        <v>29. 1. 2018</v>
      </c>
      <c r="L79" s="41"/>
    </row>
    <row r="80" spans="2:12" s="1" customFormat="1" ht="6.95" customHeight="1" x14ac:dyDescent="0.3">
      <c r="B80" s="41"/>
      <c r="L80" s="41"/>
    </row>
    <row r="81" spans="2:65" s="1" customFormat="1" ht="15" x14ac:dyDescent="0.3">
      <c r="B81" s="41"/>
      <c r="C81" s="63" t="s">
        <v>27</v>
      </c>
      <c r="F81" s="156" t="str">
        <f>E17</f>
        <v>ČEPRO, a.s.</v>
      </c>
      <c r="I81" s="157" t="s">
        <v>33</v>
      </c>
      <c r="J81" s="156" t="str">
        <f>E23</f>
        <v>Sweco Hydroprojekt a.s., divize Morava</v>
      </c>
      <c r="L81" s="41"/>
    </row>
    <row r="82" spans="2:65" s="1" customFormat="1" ht="14.45" customHeight="1" x14ac:dyDescent="0.3">
      <c r="B82" s="41"/>
      <c r="C82" s="63" t="s">
        <v>31</v>
      </c>
      <c r="F82" s="156" t="str">
        <f>IF(E20="","",E20)</f>
        <v/>
      </c>
      <c r="L82" s="41"/>
    </row>
    <row r="83" spans="2:65" s="1" customFormat="1" ht="10.35" customHeight="1" x14ac:dyDescent="0.3">
      <c r="B83" s="41"/>
      <c r="L83" s="41"/>
    </row>
    <row r="84" spans="2:65" s="10" customFormat="1" ht="29.25" customHeight="1" x14ac:dyDescent="0.3">
      <c r="B84" s="158"/>
      <c r="C84" s="159" t="s">
        <v>121</v>
      </c>
      <c r="D84" s="160" t="s">
        <v>56</v>
      </c>
      <c r="E84" s="160" t="s">
        <v>52</v>
      </c>
      <c r="F84" s="160" t="s">
        <v>122</v>
      </c>
      <c r="G84" s="160" t="s">
        <v>123</v>
      </c>
      <c r="H84" s="160" t="s">
        <v>124</v>
      </c>
      <c r="I84" s="161" t="s">
        <v>125</v>
      </c>
      <c r="J84" s="160" t="s">
        <v>115</v>
      </c>
      <c r="K84" s="162" t="s">
        <v>126</v>
      </c>
      <c r="L84" s="158"/>
      <c r="M84" s="73" t="s">
        <v>127</v>
      </c>
      <c r="N84" s="74" t="s">
        <v>41</v>
      </c>
      <c r="O84" s="74" t="s">
        <v>128</v>
      </c>
      <c r="P84" s="74" t="s">
        <v>129</v>
      </c>
      <c r="Q84" s="74" t="s">
        <v>130</v>
      </c>
      <c r="R84" s="74" t="s">
        <v>131</v>
      </c>
      <c r="S84" s="74" t="s">
        <v>132</v>
      </c>
      <c r="T84" s="75" t="s">
        <v>133</v>
      </c>
    </row>
    <row r="85" spans="2:65" s="1" customFormat="1" ht="29.25" customHeight="1" x14ac:dyDescent="0.35">
      <c r="B85" s="41"/>
      <c r="C85" s="77" t="s">
        <v>116</v>
      </c>
      <c r="J85" s="163">
        <f>BK85</f>
        <v>0</v>
      </c>
      <c r="L85" s="41"/>
      <c r="M85" s="76"/>
      <c r="N85" s="68"/>
      <c r="O85" s="68"/>
      <c r="P85" s="164">
        <f>P86</f>
        <v>0</v>
      </c>
      <c r="Q85" s="68"/>
      <c r="R85" s="164">
        <f>R86</f>
        <v>2.8800000000000001E-4</v>
      </c>
      <c r="S85" s="68"/>
      <c r="T85" s="165">
        <f>T86</f>
        <v>9.2999999999999992E-3</v>
      </c>
      <c r="AT85" s="24" t="s">
        <v>70</v>
      </c>
      <c r="AU85" s="24" t="s">
        <v>117</v>
      </c>
      <c r="BK85" s="166">
        <f>BK86</f>
        <v>0</v>
      </c>
    </row>
    <row r="86" spans="2:65" s="11" customFormat="1" ht="37.35" customHeight="1" x14ac:dyDescent="0.35">
      <c r="B86" s="167"/>
      <c r="D86" s="168" t="s">
        <v>70</v>
      </c>
      <c r="E86" s="169" t="s">
        <v>134</v>
      </c>
      <c r="F86" s="169" t="s">
        <v>135</v>
      </c>
      <c r="I86" s="170"/>
      <c r="J86" s="171">
        <f>BK86</f>
        <v>0</v>
      </c>
      <c r="L86" s="167"/>
      <c r="M86" s="172"/>
      <c r="N86" s="173"/>
      <c r="O86" s="173"/>
      <c r="P86" s="174">
        <f>P87+P92</f>
        <v>0</v>
      </c>
      <c r="Q86" s="173"/>
      <c r="R86" s="174">
        <f>R87+R92</f>
        <v>2.8800000000000001E-4</v>
      </c>
      <c r="S86" s="173"/>
      <c r="T86" s="175">
        <f>T87+T92</f>
        <v>9.2999999999999992E-3</v>
      </c>
      <c r="AR86" s="168" t="s">
        <v>77</v>
      </c>
      <c r="AT86" s="176" t="s">
        <v>70</v>
      </c>
      <c r="AU86" s="176" t="s">
        <v>71</v>
      </c>
      <c r="AY86" s="168" t="s">
        <v>136</v>
      </c>
      <c r="BK86" s="177">
        <f>BK87+BK92</f>
        <v>0</v>
      </c>
    </row>
    <row r="87" spans="2:65" s="11" customFormat="1" ht="19.899999999999999" customHeight="1" x14ac:dyDescent="0.3">
      <c r="B87" s="167"/>
      <c r="D87" s="168" t="s">
        <v>70</v>
      </c>
      <c r="E87" s="178" t="s">
        <v>137</v>
      </c>
      <c r="F87" s="178" t="s">
        <v>138</v>
      </c>
      <c r="I87" s="170"/>
      <c r="J87" s="179">
        <f>BK87</f>
        <v>0</v>
      </c>
      <c r="L87" s="167"/>
      <c r="M87" s="172"/>
      <c r="N87" s="173"/>
      <c r="O87" s="173"/>
      <c r="P87" s="174">
        <f>SUM(P88:P91)</f>
        <v>0</v>
      </c>
      <c r="Q87" s="173"/>
      <c r="R87" s="174">
        <f>SUM(R88:R91)</f>
        <v>2.8800000000000001E-4</v>
      </c>
      <c r="S87" s="173"/>
      <c r="T87" s="175">
        <f>SUM(T88:T91)</f>
        <v>9.2999999999999992E-3</v>
      </c>
      <c r="AR87" s="168" t="s">
        <v>77</v>
      </c>
      <c r="AT87" s="176" t="s">
        <v>70</v>
      </c>
      <c r="AU87" s="176" t="s">
        <v>77</v>
      </c>
      <c r="AY87" s="168" t="s">
        <v>136</v>
      </c>
      <c r="BK87" s="177">
        <f>SUM(BK88:BK91)</f>
        <v>0</v>
      </c>
    </row>
    <row r="88" spans="2:65" s="1" customFormat="1" ht="16.5" customHeight="1" x14ac:dyDescent="0.3">
      <c r="B88" s="180"/>
      <c r="C88" s="181" t="s">
        <v>186</v>
      </c>
      <c r="D88" s="181" t="s">
        <v>139</v>
      </c>
      <c r="E88" s="182" t="s">
        <v>474</v>
      </c>
      <c r="F88" s="183" t="s">
        <v>475</v>
      </c>
      <c r="G88" s="184" t="s">
        <v>402</v>
      </c>
      <c r="H88" s="185">
        <v>0.3</v>
      </c>
      <c r="I88" s="186"/>
      <c r="J88" s="187">
        <f>ROUND(I88*H88,2)</f>
        <v>0</v>
      </c>
      <c r="K88" s="183" t="s">
        <v>177</v>
      </c>
      <c r="L88" s="41"/>
      <c r="M88" s="188" t="s">
        <v>5</v>
      </c>
      <c r="N88" s="189" t="s">
        <v>42</v>
      </c>
      <c r="O88" s="42"/>
      <c r="P88" s="190">
        <f>O88*H88</f>
        <v>0</v>
      </c>
      <c r="Q88" s="190">
        <v>9.6000000000000002E-4</v>
      </c>
      <c r="R88" s="190">
        <f>Q88*H88</f>
        <v>2.8800000000000001E-4</v>
      </c>
      <c r="S88" s="190">
        <v>3.1E-2</v>
      </c>
      <c r="T88" s="191">
        <f>S88*H88</f>
        <v>9.2999999999999992E-3</v>
      </c>
      <c r="AR88" s="24" t="s">
        <v>143</v>
      </c>
      <c r="AT88" s="24" t="s">
        <v>139</v>
      </c>
      <c r="AU88" s="24" t="s">
        <v>79</v>
      </c>
      <c r="AY88" s="24" t="s">
        <v>136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24" t="s">
        <v>77</v>
      </c>
      <c r="BK88" s="192">
        <f>ROUND(I88*H88,2)</f>
        <v>0</v>
      </c>
      <c r="BL88" s="24" t="s">
        <v>143</v>
      </c>
      <c r="BM88" s="24" t="s">
        <v>476</v>
      </c>
    </row>
    <row r="89" spans="2:65" s="1" customFormat="1" ht="27" x14ac:dyDescent="0.3">
      <c r="B89" s="41"/>
      <c r="D89" s="193" t="s">
        <v>145</v>
      </c>
      <c r="F89" s="194" t="s">
        <v>477</v>
      </c>
      <c r="I89" s="195"/>
      <c r="L89" s="41"/>
      <c r="M89" s="196"/>
      <c r="N89" s="42"/>
      <c r="O89" s="42"/>
      <c r="P89" s="42"/>
      <c r="Q89" s="42"/>
      <c r="R89" s="42"/>
      <c r="S89" s="42"/>
      <c r="T89" s="70"/>
      <c r="AT89" s="24" t="s">
        <v>145</v>
      </c>
      <c r="AU89" s="24" t="s">
        <v>79</v>
      </c>
    </row>
    <row r="90" spans="2:65" s="1" customFormat="1" ht="40.5" x14ac:dyDescent="0.3">
      <c r="B90" s="41"/>
      <c r="D90" s="193" t="s">
        <v>147</v>
      </c>
      <c r="F90" s="197" t="s">
        <v>478</v>
      </c>
      <c r="I90" s="195"/>
      <c r="L90" s="41"/>
      <c r="M90" s="196"/>
      <c r="N90" s="42"/>
      <c r="O90" s="42"/>
      <c r="P90" s="42"/>
      <c r="Q90" s="42"/>
      <c r="R90" s="42"/>
      <c r="S90" s="42"/>
      <c r="T90" s="70"/>
      <c r="AT90" s="24" t="s">
        <v>147</v>
      </c>
      <c r="AU90" s="24" t="s">
        <v>79</v>
      </c>
    </row>
    <row r="91" spans="2:65" s="12" customFormat="1" x14ac:dyDescent="0.3">
      <c r="B91" s="201"/>
      <c r="D91" s="193" t="s">
        <v>167</v>
      </c>
      <c r="E91" s="202" t="s">
        <v>5</v>
      </c>
      <c r="F91" s="203" t="s">
        <v>479</v>
      </c>
      <c r="H91" s="204">
        <v>0.3</v>
      </c>
      <c r="I91" s="205"/>
      <c r="L91" s="201"/>
      <c r="M91" s="206"/>
      <c r="N91" s="207"/>
      <c r="O91" s="207"/>
      <c r="P91" s="207"/>
      <c r="Q91" s="207"/>
      <c r="R91" s="207"/>
      <c r="S91" s="207"/>
      <c r="T91" s="208"/>
      <c r="AT91" s="202" t="s">
        <v>167</v>
      </c>
      <c r="AU91" s="202" t="s">
        <v>79</v>
      </c>
      <c r="AV91" s="12" t="s">
        <v>79</v>
      </c>
      <c r="AW91" s="12" t="s">
        <v>35</v>
      </c>
      <c r="AX91" s="12" t="s">
        <v>77</v>
      </c>
      <c r="AY91" s="202" t="s">
        <v>136</v>
      </c>
    </row>
    <row r="92" spans="2:65" s="11" customFormat="1" ht="29.85" customHeight="1" x14ac:dyDescent="0.3">
      <c r="B92" s="167"/>
      <c r="D92" s="168" t="s">
        <v>70</v>
      </c>
      <c r="E92" s="178" t="s">
        <v>419</v>
      </c>
      <c r="F92" s="178" t="s">
        <v>420</v>
      </c>
      <c r="I92" s="170"/>
      <c r="J92" s="179">
        <f>BK92</f>
        <v>0</v>
      </c>
      <c r="L92" s="167"/>
      <c r="M92" s="172"/>
      <c r="N92" s="173"/>
      <c r="O92" s="173"/>
      <c r="P92" s="174">
        <f>SUM(P93:P99)</f>
        <v>0</v>
      </c>
      <c r="Q92" s="173"/>
      <c r="R92" s="174">
        <f>SUM(R93:R99)</f>
        <v>0</v>
      </c>
      <c r="S92" s="173"/>
      <c r="T92" s="175">
        <f>SUM(T93:T99)</f>
        <v>0</v>
      </c>
      <c r="AR92" s="168" t="s">
        <v>77</v>
      </c>
      <c r="AT92" s="176" t="s">
        <v>70</v>
      </c>
      <c r="AU92" s="176" t="s">
        <v>77</v>
      </c>
      <c r="AY92" s="168" t="s">
        <v>136</v>
      </c>
      <c r="BK92" s="177">
        <f>SUM(BK93:BK99)</f>
        <v>0</v>
      </c>
    </row>
    <row r="93" spans="2:65" s="1" customFormat="1" ht="25.5" customHeight="1" x14ac:dyDescent="0.3">
      <c r="B93" s="180"/>
      <c r="C93" s="181" t="s">
        <v>79</v>
      </c>
      <c r="D93" s="181" t="s">
        <v>139</v>
      </c>
      <c r="E93" s="182" t="s">
        <v>422</v>
      </c>
      <c r="F93" s="183" t="s">
        <v>423</v>
      </c>
      <c r="G93" s="184" t="s">
        <v>269</v>
      </c>
      <c r="H93" s="185">
        <v>0.126</v>
      </c>
      <c r="I93" s="186"/>
      <c r="J93" s="187">
        <f>ROUND(I93*H93,2)</f>
        <v>0</v>
      </c>
      <c r="K93" s="183" t="s">
        <v>177</v>
      </c>
      <c r="L93" s="41"/>
      <c r="M93" s="188" t="s">
        <v>5</v>
      </c>
      <c r="N93" s="189" t="s">
        <v>42</v>
      </c>
      <c r="O93" s="42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AR93" s="24" t="s">
        <v>143</v>
      </c>
      <c r="AT93" s="24" t="s">
        <v>139</v>
      </c>
      <c r="AU93" s="24" t="s">
        <v>79</v>
      </c>
      <c r="AY93" s="24" t="s">
        <v>136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24" t="s">
        <v>77</v>
      </c>
      <c r="BK93" s="192">
        <f>ROUND(I93*H93,2)</f>
        <v>0</v>
      </c>
      <c r="BL93" s="24" t="s">
        <v>143</v>
      </c>
      <c r="BM93" s="24" t="s">
        <v>480</v>
      </c>
    </row>
    <row r="94" spans="2:65" s="1" customFormat="1" ht="27" x14ac:dyDescent="0.3">
      <c r="B94" s="41"/>
      <c r="D94" s="193" t="s">
        <v>145</v>
      </c>
      <c r="F94" s="194" t="s">
        <v>425</v>
      </c>
      <c r="I94" s="195"/>
      <c r="L94" s="41"/>
      <c r="M94" s="196"/>
      <c r="N94" s="42"/>
      <c r="O94" s="42"/>
      <c r="P94" s="42"/>
      <c r="Q94" s="42"/>
      <c r="R94" s="42"/>
      <c r="S94" s="42"/>
      <c r="T94" s="70"/>
      <c r="AT94" s="24" t="s">
        <v>145</v>
      </c>
      <c r="AU94" s="24" t="s">
        <v>79</v>
      </c>
    </row>
    <row r="95" spans="2:65" s="12" customFormat="1" x14ac:dyDescent="0.3">
      <c r="B95" s="201"/>
      <c r="D95" s="193" t="s">
        <v>167</v>
      </c>
      <c r="F95" s="203" t="s">
        <v>481</v>
      </c>
      <c r="H95" s="204">
        <v>0.126</v>
      </c>
      <c r="I95" s="205"/>
      <c r="L95" s="201"/>
      <c r="M95" s="206"/>
      <c r="N95" s="207"/>
      <c r="O95" s="207"/>
      <c r="P95" s="207"/>
      <c r="Q95" s="207"/>
      <c r="R95" s="207"/>
      <c r="S95" s="207"/>
      <c r="T95" s="208"/>
      <c r="AT95" s="202" t="s">
        <v>167</v>
      </c>
      <c r="AU95" s="202" t="s">
        <v>79</v>
      </c>
      <c r="AV95" s="12" t="s">
        <v>79</v>
      </c>
      <c r="AW95" s="12" t="s">
        <v>6</v>
      </c>
      <c r="AX95" s="12" t="s">
        <v>77</v>
      </c>
      <c r="AY95" s="202" t="s">
        <v>136</v>
      </c>
    </row>
    <row r="96" spans="2:65" s="1" customFormat="1" ht="25.5" customHeight="1" x14ac:dyDescent="0.3">
      <c r="B96" s="180"/>
      <c r="C96" s="181" t="s">
        <v>173</v>
      </c>
      <c r="D96" s="181" t="s">
        <v>139</v>
      </c>
      <c r="E96" s="182" t="s">
        <v>428</v>
      </c>
      <c r="F96" s="183" t="s">
        <v>429</v>
      </c>
      <c r="G96" s="184" t="s">
        <v>269</v>
      </c>
      <c r="H96" s="185">
        <v>8.9999999999999993E-3</v>
      </c>
      <c r="I96" s="186"/>
      <c r="J96" s="187">
        <f>ROUND(I96*H96,2)</f>
        <v>0</v>
      </c>
      <c r="K96" s="183" t="s">
        <v>177</v>
      </c>
      <c r="L96" s="41"/>
      <c r="M96" s="188" t="s">
        <v>5</v>
      </c>
      <c r="N96" s="189" t="s">
        <v>42</v>
      </c>
      <c r="O96" s="42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AR96" s="24" t="s">
        <v>143</v>
      </c>
      <c r="AT96" s="24" t="s">
        <v>139</v>
      </c>
      <c r="AU96" s="24" t="s">
        <v>79</v>
      </c>
      <c r="AY96" s="24" t="s">
        <v>136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24" t="s">
        <v>77</v>
      </c>
      <c r="BK96" s="192">
        <f>ROUND(I96*H96,2)</f>
        <v>0</v>
      </c>
      <c r="BL96" s="24" t="s">
        <v>143</v>
      </c>
      <c r="BM96" s="24" t="s">
        <v>482</v>
      </c>
    </row>
    <row r="97" spans="2:65" s="1" customFormat="1" ht="27" x14ac:dyDescent="0.3">
      <c r="B97" s="41"/>
      <c r="D97" s="193" t="s">
        <v>145</v>
      </c>
      <c r="F97" s="194" t="s">
        <v>431</v>
      </c>
      <c r="I97" s="195"/>
      <c r="L97" s="41"/>
      <c r="M97" s="196"/>
      <c r="N97" s="42"/>
      <c r="O97" s="42"/>
      <c r="P97" s="42"/>
      <c r="Q97" s="42"/>
      <c r="R97" s="42"/>
      <c r="S97" s="42"/>
      <c r="T97" s="70"/>
      <c r="AT97" s="24" t="s">
        <v>145</v>
      </c>
      <c r="AU97" s="24" t="s">
        <v>79</v>
      </c>
    </row>
    <row r="98" spans="2:65" s="1" customFormat="1" ht="25.5" customHeight="1" x14ac:dyDescent="0.3">
      <c r="B98" s="180"/>
      <c r="C98" s="181" t="s">
        <v>143</v>
      </c>
      <c r="D98" s="181" t="s">
        <v>139</v>
      </c>
      <c r="E98" s="182" t="s">
        <v>433</v>
      </c>
      <c r="F98" s="183" t="s">
        <v>434</v>
      </c>
      <c r="G98" s="184" t="s">
        <v>269</v>
      </c>
      <c r="H98" s="185">
        <v>8.9999999999999993E-3</v>
      </c>
      <c r="I98" s="186"/>
      <c r="J98" s="187">
        <f>ROUND(I98*H98,2)</f>
        <v>0</v>
      </c>
      <c r="K98" s="183" t="s">
        <v>177</v>
      </c>
      <c r="L98" s="41"/>
      <c r="M98" s="188" t="s">
        <v>5</v>
      </c>
      <c r="N98" s="189" t="s">
        <v>42</v>
      </c>
      <c r="O98" s="42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AR98" s="24" t="s">
        <v>143</v>
      </c>
      <c r="AT98" s="24" t="s">
        <v>139</v>
      </c>
      <c r="AU98" s="24" t="s">
        <v>79</v>
      </c>
      <c r="AY98" s="24" t="s">
        <v>136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24" t="s">
        <v>77</v>
      </c>
      <c r="BK98" s="192">
        <f>ROUND(I98*H98,2)</f>
        <v>0</v>
      </c>
      <c r="BL98" s="24" t="s">
        <v>143</v>
      </c>
      <c r="BM98" s="24" t="s">
        <v>483</v>
      </c>
    </row>
    <row r="99" spans="2:65" s="1" customFormat="1" x14ac:dyDescent="0.3">
      <c r="B99" s="41"/>
      <c r="D99" s="193" t="s">
        <v>145</v>
      </c>
      <c r="F99" s="194" t="s">
        <v>436</v>
      </c>
      <c r="I99" s="195"/>
      <c r="L99" s="41"/>
      <c r="M99" s="198"/>
      <c r="N99" s="199"/>
      <c r="O99" s="199"/>
      <c r="P99" s="199"/>
      <c r="Q99" s="199"/>
      <c r="R99" s="199"/>
      <c r="S99" s="199"/>
      <c r="T99" s="200"/>
      <c r="AT99" s="24" t="s">
        <v>145</v>
      </c>
      <c r="AU99" s="24" t="s">
        <v>79</v>
      </c>
    </row>
    <row r="100" spans="2:65" s="1" customFormat="1" ht="6.95" customHeight="1" x14ac:dyDescent="0.3">
      <c r="B100" s="56"/>
      <c r="C100" s="57"/>
      <c r="D100" s="57"/>
      <c r="E100" s="57"/>
      <c r="F100" s="57"/>
      <c r="G100" s="57"/>
      <c r="H100" s="57"/>
      <c r="I100" s="134"/>
      <c r="J100" s="57"/>
      <c r="K100" s="57"/>
      <c r="L100" s="41"/>
    </row>
  </sheetData>
  <autoFilter ref="C84:K99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46"/>
  <sheetViews>
    <sheetView showGridLines="0" workbookViewId="0">
      <pane ySplit="1" topLeftCell="A26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07"/>
      <c r="C1" s="107"/>
      <c r="D1" s="108" t="s">
        <v>1</v>
      </c>
      <c r="E1" s="107"/>
      <c r="F1" s="109" t="s">
        <v>103</v>
      </c>
      <c r="G1" s="722" t="s">
        <v>104</v>
      </c>
      <c r="H1" s="722"/>
      <c r="I1" s="110"/>
      <c r="J1" s="109" t="s">
        <v>105</v>
      </c>
      <c r="K1" s="108" t="s">
        <v>106</v>
      </c>
      <c r="L1" s="109" t="s">
        <v>107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708" t="s">
        <v>8</v>
      </c>
      <c r="M2" s="709"/>
      <c r="N2" s="709"/>
      <c r="O2" s="709"/>
      <c r="P2" s="709"/>
      <c r="Q2" s="709"/>
      <c r="R2" s="709"/>
      <c r="S2" s="709"/>
      <c r="T2" s="709"/>
      <c r="U2" s="709"/>
      <c r="V2" s="709"/>
      <c r="AT2" s="24" t="s">
        <v>93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79</v>
      </c>
    </row>
    <row r="4" spans="1:70" ht="36.950000000000003" customHeight="1" x14ac:dyDescent="0.3">
      <c r="B4" s="28"/>
      <c r="C4" s="29"/>
      <c r="D4" s="30" t="s">
        <v>108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 ht="15" x14ac:dyDescent="0.3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16.5" customHeight="1" x14ac:dyDescent="0.3">
      <c r="B7" s="28"/>
      <c r="C7" s="29"/>
      <c r="D7" s="29"/>
      <c r="E7" s="723" t="str">
        <f>'Rekapitulace stavby'!K6</f>
        <v>Rekonstrukce hydrantové sítě v areálu ČEPRO Loukov</v>
      </c>
      <c r="F7" s="729"/>
      <c r="G7" s="729"/>
      <c r="H7" s="729"/>
      <c r="I7" s="112"/>
      <c r="J7" s="29"/>
      <c r="K7" s="31"/>
    </row>
    <row r="8" spans="1:70" ht="15" x14ac:dyDescent="0.3">
      <c r="B8" s="28"/>
      <c r="C8" s="29"/>
      <c r="D8" s="37" t="s">
        <v>109</v>
      </c>
      <c r="E8" s="29"/>
      <c r="F8" s="29"/>
      <c r="G8" s="29"/>
      <c r="H8" s="29"/>
      <c r="I8" s="112"/>
      <c r="J8" s="29"/>
      <c r="K8" s="31"/>
    </row>
    <row r="9" spans="1:70" s="1" customFormat="1" ht="16.5" customHeight="1" x14ac:dyDescent="0.3">
      <c r="B9" s="41"/>
      <c r="C9" s="42"/>
      <c r="D9" s="42"/>
      <c r="E9" s="723" t="s">
        <v>110</v>
      </c>
      <c r="F9" s="724"/>
      <c r="G9" s="724"/>
      <c r="H9" s="724"/>
      <c r="I9" s="113"/>
      <c r="J9" s="42"/>
      <c r="K9" s="45"/>
    </row>
    <row r="10" spans="1:70" s="1" customFormat="1" ht="15" x14ac:dyDescent="0.3">
      <c r="B10" s="41"/>
      <c r="C10" s="42"/>
      <c r="D10" s="37" t="s">
        <v>111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 x14ac:dyDescent="0.3">
      <c r="B11" s="41"/>
      <c r="C11" s="42"/>
      <c r="D11" s="42"/>
      <c r="E11" s="725" t="s">
        <v>484</v>
      </c>
      <c r="F11" s="724"/>
      <c r="G11" s="724"/>
      <c r="H11" s="724"/>
      <c r="I11" s="113"/>
      <c r="J11" s="42"/>
      <c r="K11" s="45"/>
    </row>
    <row r="12" spans="1:70" s="1" customFormat="1" x14ac:dyDescent="0.3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 x14ac:dyDescent="0.3">
      <c r="B13" s="41"/>
      <c r="C13" s="42"/>
      <c r="D13" s="37" t="s">
        <v>21</v>
      </c>
      <c r="E13" s="42"/>
      <c r="F13" s="35" t="s">
        <v>5</v>
      </c>
      <c r="G13" s="42"/>
      <c r="H13" s="42"/>
      <c r="I13" s="114" t="s">
        <v>22</v>
      </c>
      <c r="J13" s="35" t="s">
        <v>5</v>
      </c>
      <c r="K13" s="45"/>
    </row>
    <row r="14" spans="1:70" s="1" customFormat="1" ht="14.45" customHeight="1" x14ac:dyDescent="0.3">
      <c r="B14" s="41"/>
      <c r="C14" s="42"/>
      <c r="D14" s="37" t="s">
        <v>23</v>
      </c>
      <c r="E14" s="42"/>
      <c r="F14" s="35" t="s">
        <v>24</v>
      </c>
      <c r="G14" s="42"/>
      <c r="H14" s="42"/>
      <c r="I14" s="114" t="s">
        <v>25</v>
      </c>
      <c r="J14" s="115" t="str">
        <f>'Rekapitulace stavby'!AN8</f>
        <v>29. 1. 2018</v>
      </c>
      <c r="K14" s="45"/>
    </row>
    <row r="15" spans="1:70" s="1" customFormat="1" ht="10.9" customHeight="1" x14ac:dyDescent="0.3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 x14ac:dyDescent="0.3">
      <c r="B16" s="41"/>
      <c r="C16" s="42"/>
      <c r="D16" s="37" t="s">
        <v>27</v>
      </c>
      <c r="E16" s="42"/>
      <c r="F16" s="42"/>
      <c r="G16" s="42"/>
      <c r="H16" s="42"/>
      <c r="I16" s="114" t="s">
        <v>28</v>
      </c>
      <c r="J16" s="35" t="s">
        <v>5</v>
      </c>
      <c r="K16" s="45"/>
    </row>
    <row r="17" spans="2:11" s="1" customFormat="1" ht="18" customHeight="1" x14ac:dyDescent="0.3">
      <c r="B17" s="41"/>
      <c r="C17" s="42"/>
      <c r="D17" s="42"/>
      <c r="E17" s="35" t="s">
        <v>29</v>
      </c>
      <c r="F17" s="42"/>
      <c r="G17" s="42"/>
      <c r="H17" s="42"/>
      <c r="I17" s="114" t="s">
        <v>30</v>
      </c>
      <c r="J17" s="35" t="s">
        <v>5</v>
      </c>
      <c r="K17" s="45"/>
    </row>
    <row r="18" spans="2:11" s="1" customFormat="1" ht="6.95" customHeight="1" x14ac:dyDescent="0.3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 x14ac:dyDescent="0.3">
      <c r="B19" s="41"/>
      <c r="C19" s="42"/>
      <c r="D19" s="37" t="s">
        <v>31</v>
      </c>
      <c r="E19" s="42"/>
      <c r="F19" s="42"/>
      <c r="G19" s="42"/>
      <c r="H19" s="42"/>
      <c r="I19" s="114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 x14ac:dyDescent="0.3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 x14ac:dyDescent="0.3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 x14ac:dyDescent="0.3">
      <c r="B22" s="41"/>
      <c r="C22" s="42"/>
      <c r="D22" s="37" t="s">
        <v>33</v>
      </c>
      <c r="E22" s="42"/>
      <c r="F22" s="42"/>
      <c r="G22" s="42"/>
      <c r="H22" s="42"/>
      <c r="I22" s="114" t="s">
        <v>28</v>
      </c>
      <c r="J22" s="35" t="s">
        <v>5</v>
      </c>
      <c r="K22" s="45"/>
    </row>
    <row r="23" spans="2:11" s="1" customFormat="1" ht="18" customHeight="1" x14ac:dyDescent="0.3">
      <c r="B23" s="41"/>
      <c r="C23" s="42"/>
      <c r="D23" s="42"/>
      <c r="E23" s="35" t="s">
        <v>34</v>
      </c>
      <c r="F23" s="42"/>
      <c r="G23" s="42"/>
      <c r="H23" s="42"/>
      <c r="I23" s="114" t="s">
        <v>30</v>
      </c>
      <c r="J23" s="35" t="s">
        <v>5</v>
      </c>
      <c r="K23" s="45"/>
    </row>
    <row r="24" spans="2:11" s="1" customFormat="1" ht="6.95" customHeight="1" x14ac:dyDescent="0.3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 x14ac:dyDescent="0.3">
      <c r="B25" s="41"/>
      <c r="C25" s="42"/>
      <c r="D25" s="37" t="s">
        <v>36</v>
      </c>
      <c r="E25" s="42"/>
      <c r="F25" s="42"/>
      <c r="G25" s="42"/>
      <c r="H25" s="42"/>
      <c r="I25" s="113"/>
      <c r="J25" s="42"/>
      <c r="K25" s="45"/>
    </row>
    <row r="26" spans="2:11" s="7" customFormat="1" ht="16.5" customHeight="1" x14ac:dyDescent="0.3">
      <c r="B26" s="116"/>
      <c r="C26" s="117"/>
      <c r="D26" s="117"/>
      <c r="E26" s="690" t="s">
        <v>5</v>
      </c>
      <c r="F26" s="690"/>
      <c r="G26" s="690"/>
      <c r="H26" s="690"/>
      <c r="I26" s="118"/>
      <c r="J26" s="117"/>
      <c r="K26" s="119"/>
    </row>
    <row r="27" spans="2:11" s="1" customFormat="1" ht="6.95" customHeight="1" x14ac:dyDescent="0.3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 x14ac:dyDescent="0.3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 x14ac:dyDescent="0.3">
      <c r="B29" s="41"/>
      <c r="C29" s="42"/>
      <c r="D29" s="122" t="s">
        <v>37</v>
      </c>
      <c r="E29" s="42"/>
      <c r="F29" s="42"/>
      <c r="G29" s="42"/>
      <c r="H29" s="42"/>
      <c r="I29" s="113"/>
      <c r="J29" s="123">
        <f>ROUND(J91,2)</f>
        <v>0</v>
      </c>
      <c r="K29" s="45"/>
    </row>
    <row r="30" spans="2:11" s="1" customFormat="1" ht="6.95" customHeight="1" x14ac:dyDescent="0.3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 x14ac:dyDescent="0.3">
      <c r="B31" s="41"/>
      <c r="C31" s="42"/>
      <c r="D31" s="42"/>
      <c r="E31" s="42"/>
      <c r="F31" s="46" t="s">
        <v>39</v>
      </c>
      <c r="G31" s="42"/>
      <c r="H31" s="42"/>
      <c r="I31" s="124" t="s">
        <v>38</v>
      </c>
      <c r="J31" s="46" t="s">
        <v>40</v>
      </c>
      <c r="K31" s="45"/>
    </row>
    <row r="32" spans="2:11" s="1" customFormat="1" ht="14.45" customHeight="1" x14ac:dyDescent="0.3">
      <c r="B32" s="41"/>
      <c r="C32" s="42"/>
      <c r="D32" s="49" t="s">
        <v>41</v>
      </c>
      <c r="E32" s="49" t="s">
        <v>42</v>
      </c>
      <c r="F32" s="125">
        <f>ROUND(SUM(BE91:BE645), 2)</f>
        <v>0</v>
      </c>
      <c r="G32" s="42"/>
      <c r="H32" s="42"/>
      <c r="I32" s="126">
        <v>0.21</v>
      </c>
      <c r="J32" s="125">
        <f>ROUND(ROUND((SUM(BE91:BE645)), 2)*I32, 2)</f>
        <v>0</v>
      </c>
      <c r="K32" s="45"/>
    </row>
    <row r="33" spans="2:11" s="1" customFormat="1" ht="14.45" customHeight="1" x14ac:dyDescent="0.3">
      <c r="B33" s="41"/>
      <c r="C33" s="42"/>
      <c r="D33" s="42"/>
      <c r="E33" s="49" t="s">
        <v>43</v>
      </c>
      <c r="F33" s="125">
        <f>ROUND(SUM(BF91:BF645), 2)</f>
        <v>0</v>
      </c>
      <c r="G33" s="42"/>
      <c r="H33" s="42"/>
      <c r="I33" s="126">
        <v>0.15</v>
      </c>
      <c r="J33" s="125">
        <f>ROUND(ROUND((SUM(BF91:BF645)), 2)*I33, 2)</f>
        <v>0</v>
      </c>
      <c r="K33" s="45"/>
    </row>
    <row r="34" spans="2:11" s="1" customFormat="1" ht="14.45" hidden="1" customHeight="1" x14ac:dyDescent="0.3">
      <c r="B34" s="41"/>
      <c r="C34" s="42"/>
      <c r="D34" s="42"/>
      <c r="E34" s="49" t="s">
        <v>44</v>
      </c>
      <c r="F34" s="125">
        <f>ROUND(SUM(BG91:BG645),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 x14ac:dyDescent="0.3">
      <c r="B35" s="41"/>
      <c r="C35" s="42"/>
      <c r="D35" s="42"/>
      <c r="E35" s="49" t="s">
        <v>45</v>
      </c>
      <c r="F35" s="125">
        <f>ROUND(SUM(BH91:BH645),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 x14ac:dyDescent="0.3">
      <c r="B36" s="41"/>
      <c r="C36" s="42"/>
      <c r="D36" s="42"/>
      <c r="E36" s="49" t="s">
        <v>46</v>
      </c>
      <c r="F36" s="125">
        <f>ROUND(SUM(BI91:BI645),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 x14ac:dyDescent="0.3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 x14ac:dyDescent="0.3">
      <c r="B38" s="41"/>
      <c r="C38" s="127"/>
      <c r="D38" s="128" t="s">
        <v>47</v>
      </c>
      <c r="E38" s="71"/>
      <c r="F38" s="71"/>
      <c r="G38" s="129" t="s">
        <v>48</v>
      </c>
      <c r="H38" s="130" t="s">
        <v>49</v>
      </c>
      <c r="I38" s="131"/>
      <c r="J38" s="132">
        <f>SUM(J29:J36)</f>
        <v>0</v>
      </c>
      <c r="K38" s="133"/>
    </row>
    <row r="39" spans="2:11" s="1" customFormat="1" ht="14.45" customHeight="1" x14ac:dyDescent="0.3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 x14ac:dyDescent="0.3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 x14ac:dyDescent="0.3">
      <c r="B44" s="41"/>
      <c r="C44" s="30" t="s">
        <v>113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 x14ac:dyDescent="0.3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 x14ac:dyDescent="0.3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16.5" customHeight="1" x14ac:dyDescent="0.3">
      <c r="B47" s="41"/>
      <c r="C47" s="42"/>
      <c r="D47" s="42"/>
      <c r="E47" s="723" t="str">
        <f>E7</f>
        <v>Rekonstrukce hydrantové sítě v areálu ČEPRO Loukov</v>
      </c>
      <c r="F47" s="729"/>
      <c r="G47" s="729"/>
      <c r="H47" s="729"/>
      <c r="I47" s="113"/>
      <c r="J47" s="42"/>
      <c r="K47" s="45"/>
    </row>
    <row r="48" spans="2:11" ht="15" x14ac:dyDescent="0.3">
      <c r="B48" s="28"/>
      <c r="C48" s="37" t="s">
        <v>109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16.5" customHeight="1" x14ac:dyDescent="0.3">
      <c r="B49" s="41"/>
      <c r="C49" s="42"/>
      <c r="D49" s="42"/>
      <c r="E49" s="723" t="s">
        <v>110</v>
      </c>
      <c r="F49" s="724"/>
      <c r="G49" s="724"/>
      <c r="H49" s="724"/>
      <c r="I49" s="113"/>
      <c r="J49" s="42"/>
      <c r="K49" s="45"/>
    </row>
    <row r="50" spans="2:47" s="1" customFormat="1" ht="14.45" customHeight="1" x14ac:dyDescent="0.3">
      <c r="B50" s="41"/>
      <c r="C50" s="37" t="s">
        <v>111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17.25" customHeight="1" x14ac:dyDescent="0.3">
      <c r="B51" s="41"/>
      <c r="C51" s="42"/>
      <c r="D51" s="42"/>
      <c r="E51" s="725" t="str">
        <f>E11</f>
        <v>004 - SO 316 Hydrantová síť 2</v>
      </c>
      <c r="F51" s="724"/>
      <c r="G51" s="724"/>
      <c r="H51" s="724"/>
      <c r="I51" s="113"/>
      <c r="J51" s="42"/>
      <c r="K51" s="45"/>
    </row>
    <row r="52" spans="2:47" s="1" customFormat="1" ht="6.95" customHeight="1" x14ac:dyDescent="0.3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 x14ac:dyDescent="0.3">
      <c r="B53" s="41"/>
      <c r="C53" s="37" t="s">
        <v>23</v>
      </c>
      <c r="D53" s="42"/>
      <c r="E53" s="42"/>
      <c r="F53" s="35" t="str">
        <f>F14</f>
        <v xml:space="preserve"> </v>
      </c>
      <c r="G53" s="42"/>
      <c r="H53" s="42"/>
      <c r="I53" s="114" t="s">
        <v>25</v>
      </c>
      <c r="J53" s="115" t="str">
        <f>IF(J14="","",J14)</f>
        <v>29. 1. 2018</v>
      </c>
      <c r="K53" s="45"/>
    </row>
    <row r="54" spans="2:47" s="1" customFormat="1" ht="6.95" customHeight="1" x14ac:dyDescent="0.3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 ht="15" x14ac:dyDescent="0.3">
      <c r="B55" s="41"/>
      <c r="C55" s="37" t="s">
        <v>27</v>
      </c>
      <c r="D55" s="42"/>
      <c r="E55" s="42"/>
      <c r="F55" s="35" t="str">
        <f>E17</f>
        <v>ČEPRO, a.s.</v>
      </c>
      <c r="G55" s="42"/>
      <c r="H55" s="42"/>
      <c r="I55" s="114" t="s">
        <v>33</v>
      </c>
      <c r="J55" s="690" t="str">
        <f>E23</f>
        <v>Sweco Hydroprojekt a.s., divize Morava</v>
      </c>
      <c r="K55" s="45"/>
    </row>
    <row r="56" spans="2:47" s="1" customFormat="1" ht="14.45" customHeight="1" x14ac:dyDescent="0.3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13"/>
      <c r="J56" s="726"/>
      <c r="K56" s="45"/>
    </row>
    <row r="57" spans="2:47" s="1" customFormat="1" ht="10.35" customHeight="1" x14ac:dyDescent="0.3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 x14ac:dyDescent="0.3">
      <c r="B58" s="41"/>
      <c r="C58" s="137" t="s">
        <v>114</v>
      </c>
      <c r="D58" s="127"/>
      <c r="E58" s="127"/>
      <c r="F58" s="127"/>
      <c r="G58" s="127"/>
      <c r="H58" s="127"/>
      <c r="I58" s="138"/>
      <c r="J58" s="139" t="s">
        <v>115</v>
      </c>
      <c r="K58" s="140"/>
    </row>
    <row r="59" spans="2:47" s="1" customFormat="1" ht="10.35" customHeight="1" x14ac:dyDescent="0.3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 x14ac:dyDescent="0.3">
      <c r="B60" s="41"/>
      <c r="C60" s="141" t="s">
        <v>116</v>
      </c>
      <c r="D60" s="42"/>
      <c r="E60" s="42"/>
      <c r="F60" s="42"/>
      <c r="G60" s="42"/>
      <c r="H60" s="42"/>
      <c r="I60" s="113"/>
      <c r="J60" s="123">
        <f>J91</f>
        <v>0</v>
      </c>
      <c r="K60" s="45"/>
      <c r="AU60" s="24" t="s">
        <v>117</v>
      </c>
    </row>
    <row r="61" spans="2:47" s="8" customFormat="1" ht="24.95" customHeight="1" x14ac:dyDescent="0.3">
      <c r="B61" s="142"/>
      <c r="C61" s="143"/>
      <c r="D61" s="144" t="s">
        <v>118</v>
      </c>
      <c r="E61" s="145"/>
      <c r="F61" s="145"/>
      <c r="G61" s="145"/>
      <c r="H61" s="145"/>
      <c r="I61" s="146"/>
      <c r="J61" s="147">
        <f>J92</f>
        <v>0</v>
      </c>
      <c r="K61" s="148"/>
    </row>
    <row r="62" spans="2:47" s="9" customFormat="1" ht="19.899999999999999" customHeight="1" x14ac:dyDescent="0.3">
      <c r="B62" s="149"/>
      <c r="C62" s="150"/>
      <c r="D62" s="151" t="s">
        <v>150</v>
      </c>
      <c r="E62" s="152"/>
      <c r="F62" s="152"/>
      <c r="G62" s="152"/>
      <c r="H62" s="152"/>
      <c r="I62" s="153"/>
      <c r="J62" s="154">
        <f>J93</f>
        <v>0</v>
      </c>
      <c r="K62" s="155"/>
    </row>
    <row r="63" spans="2:47" s="9" customFormat="1" ht="19.899999999999999" customHeight="1" x14ac:dyDescent="0.3">
      <c r="B63" s="149"/>
      <c r="C63" s="150"/>
      <c r="D63" s="151" t="s">
        <v>151</v>
      </c>
      <c r="E63" s="152"/>
      <c r="F63" s="152"/>
      <c r="G63" s="152"/>
      <c r="H63" s="152"/>
      <c r="I63" s="153"/>
      <c r="J63" s="154">
        <f>J247</f>
        <v>0</v>
      </c>
      <c r="K63" s="155"/>
    </row>
    <row r="64" spans="2:47" s="9" customFormat="1" ht="19.899999999999999" customHeight="1" x14ac:dyDescent="0.3">
      <c r="B64" s="149"/>
      <c r="C64" s="150"/>
      <c r="D64" s="151" t="s">
        <v>153</v>
      </c>
      <c r="E64" s="152"/>
      <c r="F64" s="152"/>
      <c r="G64" s="152"/>
      <c r="H64" s="152"/>
      <c r="I64" s="153"/>
      <c r="J64" s="154">
        <f>J253</f>
        <v>0</v>
      </c>
      <c r="K64" s="155"/>
    </row>
    <row r="65" spans="2:12" s="9" customFormat="1" ht="19.899999999999999" customHeight="1" x14ac:dyDescent="0.3">
      <c r="B65" s="149"/>
      <c r="C65" s="150"/>
      <c r="D65" s="151" t="s">
        <v>155</v>
      </c>
      <c r="E65" s="152"/>
      <c r="F65" s="152"/>
      <c r="G65" s="152"/>
      <c r="H65" s="152"/>
      <c r="I65" s="153"/>
      <c r="J65" s="154">
        <f>J264</f>
        <v>0</v>
      </c>
      <c r="K65" s="155"/>
    </row>
    <row r="66" spans="2:12" s="9" customFormat="1" ht="19.899999999999999" customHeight="1" x14ac:dyDescent="0.3">
      <c r="B66" s="149"/>
      <c r="C66" s="150"/>
      <c r="D66" s="151" t="s">
        <v>119</v>
      </c>
      <c r="E66" s="152"/>
      <c r="F66" s="152"/>
      <c r="G66" s="152"/>
      <c r="H66" s="152"/>
      <c r="I66" s="153"/>
      <c r="J66" s="154">
        <f>J611</f>
        <v>0</v>
      </c>
      <c r="K66" s="155"/>
    </row>
    <row r="67" spans="2:12" s="9" customFormat="1" ht="19.899999999999999" customHeight="1" x14ac:dyDescent="0.3">
      <c r="B67" s="149"/>
      <c r="C67" s="150"/>
      <c r="D67" s="151" t="s">
        <v>157</v>
      </c>
      <c r="E67" s="152"/>
      <c r="F67" s="152"/>
      <c r="G67" s="152"/>
      <c r="H67" s="152"/>
      <c r="I67" s="153"/>
      <c r="J67" s="154">
        <f>J636</f>
        <v>0</v>
      </c>
      <c r="K67" s="155"/>
    </row>
    <row r="68" spans="2:12" s="8" customFormat="1" ht="24.95" customHeight="1" x14ac:dyDescent="0.3">
      <c r="B68" s="142"/>
      <c r="C68" s="143"/>
      <c r="D68" s="144" t="s">
        <v>158</v>
      </c>
      <c r="E68" s="145"/>
      <c r="F68" s="145"/>
      <c r="G68" s="145"/>
      <c r="H68" s="145"/>
      <c r="I68" s="146"/>
      <c r="J68" s="147">
        <f>J639</f>
        <v>0</v>
      </c>
      <c r="K68" s="148"/>
    </row>
    <row r="69" spans="2:12" s="9" customFormat="1" ht="19.899999999999999" customHeight="1" x14ac:dyDescent="0.3">
      <c r="B69" s="149"/>
      <c r="C69" s="150"/>
      <c r="D69" s="151" t="s">
        <v>159</v>
      </c>
      <c r="E69" s="152"/>
      <c r="F69" s="152"/>
      <c r="G69" s="152"/>
      <c r="H69" s="152"/>
      <c r="I69" s="153"/>
      <c r="J69" s="154">
        <f>J640</f>
        <v>0</v>
      </c>
      <c r="K69" s="155"/>
    </row>
    <row r="70" spans="2:12" s="1" customFormat="1" ht="21.75" customHeight="1" x14ac:dyDescent="0.3">
      <c r="B70" s="41"/>
      <c r="C70" s="42"/>
      <c r="D70" s="42"/>
      <c r="E70" s="42"/>
      <c r="F70" s="42"/>
      <c r="G70" s="42"/>
      <c r="H70" s="42"/>
      <c r="I70" s="113"/>
      <c r="J70" s="42"/>
      <c r="K70" s="45"/>
    </row>
    <row r="71" spans="2:12" s="1" customFormat="1" ht="6.95" customHeight="1" x14ac:dyDescent="0.3">
      <c r="B71" s="56"/>
      <c r="C71" s="57"/>
      <c r="D71" s="57"/>
      <c r="E71" s="57"/>
      <c r="F71" s="57"/>
      <c r="G71" s="57"/>
      <c r="H71" s="57"/>
      <c r="I71" s="134"/>
      <c r="J71" s="57"/>
      <c r="K71" s="58"/>
    </row>
    <row r="75" spans="2:12" s="1" customFormat="1" ht="6.95" customHeight="1" x14ac:dyDescent="0.3">
      <c r="B75" s="59"/>
      <c r="C75" s="60"/>
      <c r="D75" s="60"/>
      <c r="E75" s="60"/>
      <c r="F75" s="60"/>
      <c r="G75" s="60"/>
      <c r="H75" s="60"/>
      <c r="I75" s="135"/>
      <c r="J75" s="60"/>
      <c r="K75" s="60"/>
      <c r="L75" s="41"/>
    </row>
    <row r="76" spans="2:12" s="1" customFormat="1" ht="36.950000000000003" customHeight="1" x14ac:dyDescent="0.3">
      <c r="B76" s="41"/>
      <c r="C76" s="61" t="s">
        <v>120</v>
      </c>
      <c r="L76" s="41"/>
    </row>
    <row r="77" spans="2:12" s="1" customFormat="1" ht="6.95" customHeight="1" x14ac:dyDescent="0.3">
      <c r="B77" s="41"/>
      <c r="L77" s="41"/>
    </row>
    <row r="78" spans="2:12" s="1" customFormat="1" ht="14.45" customHeight="1" x14ac:dyDescent="0.3">
      <c r="B78" s="41"/>
      <c r="C78" s="63" t="s">
        <v>19</v>
      </c>
      <c r="L78" s="41"/>
    </row>
    <row r="79" spans="2:12" s="1" customFormat="1" ht="16.5" customHeight="1" x14ac:dyDescent="0.3">
      <c r="B79" s="41"/>
      <c r="E79" s="727" t="str">
        <f>E7</f>
        <v>Rekonstrukce hydrantové sítě v areálu ČEPRO Loukov</v>
      </c>
      <c r="F79" s="728"/>
      <c r="G79" s="728"/>
      <c r="H79" s="728"/>
      <c r="L79" s="41"/>
    </row>
    <row r="80" spans="2:12" ht="15" x14ac:dyDescent="0.3">
      <c r="B80" s="28"/>
      <c r="C80" s="63" t="s">
        <v>109</v>
      </c>
      <c r="L80" s="28"/>
    </row>
    <row r="81" spans="2:65" s="1" customFormat="1" ht="16.5" customHeight="1" x14ac:dyDescent="0.3">
      <c r="B81" s="41"/>
      <c r="E81" s="727" t="s">
        <v>110</v>
      </c>
      <c r="F81" s="721"/>
      <c r="G81" s="721"/>
      <c r="H81" s="721"/>
      <c r="L81" s="41"/>
    </row>
    <row r="82" spans="2:65" s="1" customFormat="1" ht="14.45" customHeight="1" x14ac:dyDescent="0.3">
      <c r="B82" s="41"/>
      <c r="C82" s="63" t="s">
        <v>111</v>
      </c>
      <c r="L82" s="41"/>
    </row>
    <row r="83" spans="2:65" s="1" customFormat="1" ht="17.25" customHeight="1" x14ac:dyDescent="0.3">
      <c r="B83" s="41"/>
      <c r="E83" s="713" t="str">
        <f>E11</f>
        <v>004 - SO 316 Hydrantová síť 2</v>
      </c>
      <c r="F83" s="721"/>
      <c r="G83" s="721"/>
      <c r="H83" s="721"/>
      <c r="L83" s="41"/>
    </row>
    <row r="84" spans="2:65" s="1" customFormat="1" ht="6.95" customHeight="1" x14ac:dyDescent="0.3">
      <c r="B84" s="41"/>
      <c r="L84" s="41"/>
    </row>
    <row r="85" spans="2:65" s="1" customFormat="1" ht="18" customHeight="1" x14ac:dyDescent="0.3">
      <c r="B85" s="41"/>
      <c r="C85" s="63" t="s">
        <v>23</v>
      </c>
      <c r="F85" s="156" t="str">
        <f>F14</f>
        <v xml:space="preserve"> </v>
      </c>
      <c r="I85" s="157" t="s">
        <v>25</v>
      </c>
      <c r="J85" s="67" t="str">
        <f>IF(J14="","",J14)</f>
        <v>29. 1. 2018</v>
      </c>
      <c r="L85" s="41"/>
    </row>
    <row r="86" spans="2:65" s="1" customFormat="1" ht="6.95" customHeight="1" x14ac:dyDescent="0.3">
      <c r="B86" s="41"/>
      <c r="L86" s="41"/>
    </row>
    <row r="87" spans="2:65" s="1" customFormat="1" ht="15" x14ac:dyDescent="0.3">
      <c r="B87" s="41"/>
      <c r="C87" s="63" t="s">
        <v>27</v>
      </c>
      <c r="F87" s="156" t="str">
        <f>E17</f>
        <v>ČEPRO, a.s.</v>
      </c>
      <c r="I87" s="157" t="s">
        <v>33</v>
      </c>
      <c r="J87" s="156" t="str">
        <f>E23</f>
        <v>Sweco Hydroprojekt a.s., divize Morava</v>
      </c>
      <c r="L87" s="41"/>
    </row>
    <row r="88" spans="2:65" s="1" customFormat="1" ht="14.45" customHeight="1" x14ac:dyDescent="0.3">
      <c r="B88" s="41"/>
      <c r="C88" s="63" t="s">
        <v>31</v>
      </c>
      <c r="F88" s="156" t="str">
        <f>IF(E20="","",E20)</f>
        <v/>
      </c>
      <c r="L88" s="41"/>
    </row>
    <row r="89" spans="2:65" s="1" customFormat="1" ht="10.35" customHeight="1" x14ac:dyDescent="0.3">
      <c r="B89" s="41"/>
      <c r="L89" s="41"/>
    </row>
    <row r="90" spans="2:65" s="10" customFormat="1" ht="29.25" customHeight="1" x14ac:dyDescent="0.3">
      <c r="B90" s="158"/>
      <c r="C90" s="159" t="s">
        <v>121</v>
      </c>
      <c r="D90" s="160" t="s">
        <v>56</v>
      </c>
      <c r="E90" s="160" t="s">
        <v>52</v>
      </c>
      <c r="F90" s="160" t="s">
        <v>122</v>
      </c>
      <c r="G90" s="160" t="s">
        <v>123</v>
      </c>
      <c r="H90" s="160" t="s">
        <v>124</v>
      </c>
      <c r="I90" s="161" t="s">
        <v>125</v>
      </c>
      <c r="J90" s="160" t="s">
        <v>115</v>
      </c>
      <c r="K90" s="162" t="s">
        <v>126</v>
      </c>
      <c r="L90" s="158"/>
      <c r="M90" s="73" t="s">
        <v>127</v>
      </c>
      <c r="N90" s="74" t="s">
        <v>41</v>
      </c>
      <c r="O90" s="74" t="s">
        <v>128</v>
      </c>
      <c r="P90" s="74" t="s">
        <v>129</v>
      </c>
      <c r="Q90" s="74" t="s">
        <v>130</v>
      </c>
      <c r="R90" s="74" t="s">
        <v>131</v>
      </c>
      <c r="S90" s="74" t="s">
        <v>132</v>
      </c>
      <c r="T90" s="75" t="s">
        <v>133</v>
      </c>
    </row>
    <row r="91" spans="2:65" s="1" customFormat="1" ht="29.25" customHeight="1" x14ac:dyDescent="0.35">
      <c r="B91" s="41"/>
      <c r="C91" s="77" t="s">
        <v>116</v>
      </c>
      <c r="J91" s="163">
        <f>BK91</f>
        <v>0</v>
      </c>
      <c r="L91" s="41"/>
      <c r="M91" s="76"/>
      <c r="N91" s="68"/>
      <c r="O91" s="68"/>
      <c r="P91" s="164">
        <f>P92+P639</f>
        <v>0</v>
      </c>
      <c r="Q91" s="68"/>
      <c r="R91" s="164">
        <f>R92+R639</f>
        <v>468.64039667999992</v>
      </c>
      <c r="S91" s="68"/>
      <c r="T91" s="165">
        <f>T92+T639</f>
        <v>0</v>
      </c>
      <c r="AT91" s="24" t="s">
        <v>70</v>
      </c>
      <c r="AU91" s="24" t="s">
        <v>117</v>
      </c>
      <c r="BK91" s="166">
        <f>BK92+BK639</f>
        <v>0</v>
      </c>
    </row>
    <row r="92" spans="2:65" s="11" customFormat="1" ht="37.35" customHeight="1" x14ac:dyDescent="0.35">
      <c r="B92" s="167"/>
      <c r="D92" s="168" t="s">
        <v>70</v>
      </c>
      <c r="E92" s="169" t="s">
        <v>134</v>
      </c>
      <c r="F92" s="169" t="s">
        <v>135</v>
      </c>
      <c r="I92" s="170"/>
      <c r="J92" s="171">
        <f>BK92</f>
        <v>0</v>
      </c>
      <c r="L92" s="167"/>
      <c r="M92" s="172"/>
      <c r="N92" s="173"/>
      <c r="O92" s="173"/>
      <c r="P92" s="174">
        <f>P93+P247+P253+P264+P611+P636</f>
        <v>0</v>
      </c>
      <c r="Q92" s="173"/>
      <c r="R92" s="174">
        <f>R93+R247+R253+R264+R611+R636</f>
        <v>468.64039667999992</v>
      </c>
      <c r="S92" s="173"/>
      <c r="T92" s="175">
        <f>T93+T247+T253+T264+T611+T636</f>
        <v>0</v>
      </c>
      <c r="AR92" s="168" t="s">
        <v>77</v>
      </c>
      <c r="AT92" s="176" t="s">
        <v>70</v>
      </c>
      <c r="AU92" s="176" t="s">
        <v>71</v>
      </c>
      <c r="AY92" s="168" t="s">
        <v>136</v>
      </c>
      <c r="BK92" s="177">
        <f>BK93+BK247+BK253+BK264+BK611+BK636</f>
        <v>0</v>
      </c>
    </row>
    <row r="93" spans="2:65" s="11" customFormat="1" ht="19.899999999999999" customHeight="1" x14ac:dyDescent="0.3">
      <c r="B93" s="167"/>
      <c r="D93" s="168" t="s">
        <v>70</v>
      </c>
      <c r="E93" s="178" t="s">
        <v>77</v>
      </c>
      <c r="F93" s="178" t="s">
        <v>160</v>
      </c>
      <c r="I93" s="170"/>
      <c r="J93" s="179">
        <f>BK93</f>
        <v>0</v>
      </c>
      <c r="L93" s="167"/>
      <c r="M93" s="172"/>
      <c r="N93" s="173"/>
      <c r="O93" s="173"/>
      <c r="P93" s="174">
        <f>SUM(P94:P246)</f>
        <v>0</v>
      </c>
      <c r="Q93" s="173"/>
      <c r="R93" s="174">
        <f>SUM(R94:R246)</f>
        <v>299.17884948</v>
      </c>
      <c r="S93" s="173"/>
      <c r="T93" s="175">
        <f>SUM(T94:T246)</f>
        <v>0</v>
      </c>
      <c r="AR93" s="168" t="s">
        <v>77</v>
      </c>
      <c r="AT93" s="176" t="s">
        <v>70</v>
      </c>
      <c r="AU93" s="176" t="s">
        <v>77</v>
      </c>
      <c r="AY93" s="168" t="s">
        <v>136</v>
      </c>
      <c r="BK93" s="177">
        <f>SUM(BK94:BK246)</f>
        <v>0</v>
      </c>
    </row>
    <row r="94" spans="2:65" s="1" customFormat="1" ht="25.5" customHeight="1" x14ac:dyDescent="0.3">
      <c r="B94" s="180"/>
      <c r="C94" s="181" t="s">
        <v>77</v>
      </c>
      <c r="D94" s="181" t="s">
        <v>139</v>
      </c>
      <c r="E94" s="182" t="s">
        <v>169</v>
      </c>
      <c r="F94" s="183" t="s">
        <v>170</v>
      </c>
      <c r="G94" s="184" t="s">
        <v>171</v>
      </c>
      <c r="H94" s="185">
        <v>2</v>
      </c>
      <c r="I94" s="186"/>
      <c r="J94" s="187">
        <f>ROUND(I94*H94,2)</f>
        <v>0</v>
      </c>
      <c r="K94" s="183" t="s">
        <v>5</v>
      </c>
      <c r="L94" s="41"/>
      <c r="M94" s="188" t="s">
        <v>5</v>
      </c>
      <c r="N94" s="189" t="s">
        <v>42</v>
      </c>
      <c r="O94" s="42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AR94" s="24" t="s">
        <v>143</v>
      </c>
      <c r="AT94" s="24" t="s">
        <v>139</v>
      </c>
      <c r="AU94" s="24" t="s">
        <v>79</v>
      </c>
      <c r="AY94" s="24" t="s">
        <v>136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24" t="s">
        <v>77</v>
      </c>
      <c r="BK94" s="192">
        <f>ROUND(I94*H94,2)</f>
        <v>0</v>
      </c>
      <c r="BL94" s="24" t="s">
        <v>143</v>
      </c>
      <c r="BM94" s="24" t="s">
        <v>485</v>
      </c>
    </row>
    <row r="95" spans="2:65" s="1" customFormat="1" ht="27" x14ac:dyDescent="0.3">
      <c r="B95" s="41"/>
      <c r="D95" s="193" t="s">
        <v>145</v>
      </c>
      <c r="F95" s="194" t="s">
        <v>170</v>
      </c>
      <c r="I95" s="195"/>
      <c r="L95" s="41"/>
      <c r="M95" s="196"/>
      <c r="N95" s="42"/>
      <c r="O95" s="42"/>
      <c r="P95" s="42"/>
      <c r="Q95" s="42"/>
      <c r="R95" s="42"/>
      <c r="S95" s="42"/>
      <c r="T95" s="70"/>
      <c r="AT95" s="24" t="s">
        <v>145</v>
      </c>
      <c r="AU95" s="24" t="s">
        <v>79</v>
      </c>
    </row>
    <row r="96" spans="2:65" s="1" customFormat="1" ht="16.5" customHeight="1" x14ac:dyDescent="0.3">
      <c r="B96" s="180"/>
      <c r="C96" s="181" t="s">
        <v>79</v>
      </c>
      <c r="D96" s="181" t="s">
        <v>139</v>
      </c>
      <c r="E96" s="182" t="s">
        <v>174</v>
      </c>
      <c r="F96" s="183" t="s">
        <v>175</v>
      </c>
      <c r="G96" s="184" t="s">
        <v>176</v>
      </c>
      <c r="H96" s="185">
        <v>360</v>
      </c>
      <c r="I96" s="186"/>
      <c r="J96" s="187">
        <f>ROUND(I96*H96,2)</f>
        <v>0</v>
      </c>
      <c r="K96" s="183" t="s">
        <v>177</v>
      </c>
      <c r="L96" s="41"/>
      <c r="M96" s="188" t="s">
        <v>5</v>
      </c>
      <c r="N96" s="189" t="s">
        <v>42</v>
      </c>
      <c r="O96" s="42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AR96" s="24" t="s">
        <v>143</v>
      </c>
      <c r="AT96" s="24" t="s">
        <v>139</v>
      </c>
      <c r="AU96" s="24" t="s">
        <v>79</v>
      </c>
      <c r="AY96" s="24" t="s">
        <v>136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24" t="s">
        <v>77</v>
      </c>
      <c r="BK96" s="192">
        <f>ROUND(I96*H96,2)</f>
        <v>0</v>
      </c>
      <c r="BL96" s="24" t="s">
        <v>143</v>
      </c>
      <c r="BM96" s="24" t="s">
        <v>486</v>
      </c>
    </row>
    <row r="97" spans="2:65" s="1" customFormat="1" x14ac:dyDescent="0.3">
      <c r="B97" s="41"/>
      <c r="D97" s="193" t="s">
        <v>145</v>
      </c>
      <c r="F97" s="194" t="s">
        <v>179</v>
      </c>
      <c r="I97" s="195"/>
      <c r="L97" s="41"/>
      <c r="M97" s="196"/>
      <c r="N97" s="42"/>
      <c r="O97" s="42"/>
      <c r="P97" s="42"/>
      <c r="Q97" s="42"/>
      <c r="R97" s="42"/>
      <c r="S97" s="42"/>
      <c r="T97" s="70"/>
      <c r="AT97" s="24" t="s">
        <v>145</v>
      </c>
      <c r="AU97" s="24" t="s">
        <v>79</v>
      </c>
    </row>
    <row r="98" spans="2:65" s="12" customFormat="1" x14ac:dyDescent="0.3">
      <c r="B98" s="201"/>
      <c r="D98" s="193" t="s">
        <v>167</v>
      </c>
      <c r="E98" s="202" t="s">
        <v>5</v>
      </c>
      <c r="F98" s="203" t="s">
        <v>180</v>
      </c>
      <c r="H98" s="204">
        <v>360</v>
      </c>
      <c r="I98" s="205"/>
      <c r="L98" s="201"/>
      <c r="M98" s="206"/>
      <c r="N98" s="207"/>
      <c r="O98" s="207"/>
      <c r="P98" s="207"/>
      <c r="Q98" s="207"/>
      <c r="R98" s="207"/>
      <c r="S98" s="207"/>
      <c r="T98" s="208"/>
      <c r="AT98" s="202" t="s">
        <v>167</v>
      </c>
      <c r="AU98" s="202" t="s">
        <v>79</v>
      </c>
      <c r="AV98" s="12" t="s">
        <v>79</v>
      </c>
      <c r="AW98" s="12" t="s">
        <v>35</v>
      </c>
      <c r="AX98" s="12" t="s">
        <v>77</v>
      </c>
      <c r="AY98" s="202" t="s">
        <v>136</v>
      </c>
    </row>
    <row r="99" spans="2:65" s="1" customFormat="1" ht="25.5" customHeight="1" x14ac:dyDescent="0.3">
      <c r="B99" s="180"/>
      <c r="C99" s="181" t="s">
        <v>173</v>
      </c>
      <c r="D99" s="181" t="s">
        <v>139</v>
      </c>
      <c r="E99" s="182" t="s">
        <v>181</v>
      </c>
      <c r="F99" s="183" t="s">
        <v>182</v>
      </c>
      <c r="G99" s="184" t="s">
        <v>183</v>
      </c>
      <c r="H99" s="185">
        <v>45</v>
      </c>
      <c r="I99" s="186"/>
      <c r="J99" s="187">
        <f>ROUND(I99*H99,2)</f>
        <v>0</v>
      </c>
      <c r="K99" s="183" t="s">
        <v>177</v>
      </c>
      <c r="L99" s="41"/>
      <c r="M99" s="188" t="s">
        <v>5</v>
      </c>
      <c r="N99" s="189" t="s">
        <v>42</v>
      </c>
      <c r="O99" s="42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AR99" s="24" t="s">
        <v>143</v>
      </c>
      <c r="AT99" s="24" t="s">
        <v>139</v>
      </c>
      <c r="AU99" s="24" t="s">
        <v>79</v>
      </c>
      <c r="AY99" s="24" t="s">
        <v>136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24" t="s">
        <v>77</v>
      </c>
      <c r="BK99" s="192">
        <f>ROUND(I99*H99,2)</f>
        <v>0</v>
      </c>
      <c r="BL99" s="24" t="s">
        <v>143</v>
      </c>
      <c r="BM99" s="24" t="s">
        <v>487</v>
      </c>
    </row>
    <row r="100" spans="2:65" s="1" customFormat="1" ht="27" x14ac:dyDescent="0.3">
      <c r="B100" s="41"/>
      <c r="D100" s="193" t="s">
        <v>145</v>
      </c>
      <c r="F100" s="194" t="s">
        <v>185</v>
      </c>
      <c r="I100" s="195"/>
      <c r="L100" s="41"/>
      <c r="M100" s="196"/>
      <c r="N100" s="42"/>
      <c r="O100" s="42"/>
      <c r="P100" s="42"/>
      <c r="Q100" s="42"/>
      <c r="R100" s="42"/>
      <c r="S100" s="42"/>
      <c r="T100" s="70"/>
      <c r="AT100" s="24" t="s">
        <v>145</v>
      </c>
      <c r="AU100" s="24" t="s">
        <v>79</v>
      </c>
    </row>
    <row r="101" spans="2:65" s="1" customFormat="1" ht="16.5" customHeight="1" x14ac:dyDescent="0.3">
      <c r="B101" s="180"/>
      <c r="C101" s="181" t="s">
        <v>143</v>
      </c>
      <c r="D101" s="181" t="s">
        <v>139</v>
      </c>
      <c r="E101" s="182" t="s">
        <v>488</v>
      </c>
      <c r="F101" s="183" t="s">
        <v>489</v>
      </c>
      <c r="G101" s="184" t="s">
        <v>402</v>
      </c>
      <c r="H101" s="185">
        <v>13.2</v>
      </c>
      <c r="I101" s="186"/>
      <c r="J101" s="187">
        <f>ROUND(I101*H101,2)</f>
        <v>0</v>
      </c>
      <c r="K101" s="183" t="s">
        <v>177</v>
      </c>
      <c r="L101" s="41"/>
      <c r="M101" s="188" t="s">
        <v>5</v>
      </c>
      <c r="N101" s="189" t="s">
        <v>42</v>
      </c>
      <c r="O101" s="42"/>
      <c r="P101" s="190">
        <f>O101*H101</f>
        <v>0</v>
      </c>
      <c r="Q101" s="190">
        <v>8.6800000000000002E-3</v>
      </c>
      <c r="R101" s="190">
        <f>Q101*H101</f>
        <v>0.114576</v>
      </c>
      <c r="S101" s="190">
        <v>0</v>
      </c>
      <c r="T101" s="191">
        <f>S101*H101</f>
        <v>0</v>
      </c>
      <c r="AR101" s="24" t="s">
        <v>143</v>
      </c>
      <c r="AT101" s="24" t="s">
        <v>139</v>
      </c>
      <c r="AU101" s="24" t="s">
        <v>79</v>
      </c>
      <c r="AY101" s="24" t="s">
        <v>136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24" t="s">
        <v>77</v>
      </c>
      <c r="BK101" s="192">
        <f>ROUND(I101*H101,2)</f>
        <v>0</v>
      </c>
      <c r="BL101" s="24" t="s">
        <v>143</v>
      </c>
      <c r="BM101" s="24" t="s">
        <v>490</v>
      </c>
    </row>
    <row r="102" spans="2:65" s="1" customFormat="1" ht="54" x14ac:dyDescent="0.3">
      <c r="B102" s="41"/>
      <c r="D102" s="193" t="s">
        <v>145</v>
      </c>
      <c r="F102" s="194" t="s">
        <v>491</v>
      </c>
      <c r="I102" s="195"/>
      <c r="L102" s="41"/>
      <c r="M102" s="196"/>
      <c r="N102" s="42"/>
      <c r="O102" s="42"/>
      <c r="P102" s="42"/>
      <c r="Q102" s="42"/>
      <c r="R102" s="42"/>
      <c r="S102" s="42"/>
      <c r="T102" s="70"/>
      <c r="AT102" s="24" t="s">
        <v>145</v>
      </c>
      <c r="AU102" s="24" t="s">
        <v>79</v>
      </c>
    </row>
    <row r="103" spans="2:65" s="1" customFormat="1" ht="27" x14ac:dyDescent="0.3">
      <c r="B103" s="41"/>
      <c r="D103" s="193" t="s">
        <v>147</v>
      </c>
      <c r="F103" s="197" t="s">
        <v>492</v>
      </c>
      <c r="I103" s="195"/>
      <c r="L103" s="41"/>
      <c r="M103" s="196"/>
      <c r="N103" s="42"/>
      <c r="O103" s="42"/>
      <c r="P103" s="42"/>
      <c r="Q103" s="42"/>
      <c r="R103" s="42"/>
      <c r="S103" s="42"/>
      <c r="T103" s="70"/>
      <c r="AT103" s="24" t="s">
        <v>147</v>
      </c>
      <c r="AU103" s="24" t="s">
        <v>79</v>
      </c>
    </row>
    <row r="104" spans="2:65" s="12" customFormat="1" x14ac:dyDescent="0.3">
      <c r="B104" s="201"/>
      <c r="D104" s="193" t="s">
        <v>167</v>
      </c>
      <c r="E104" s="202" t="s">
        <v>5</v>
      </c>
      <c r="F104" s="203" t="s">
        <v>493</v>
      </c>
      <c r="H104" s="204">
        <v>8.8000000000000007</v>
      </c>
      <c r="I104" s="205"/>
      <c r="L104" s="201"/>
      <c r="M104" s="206"/>
      <c r="N104" s="207"/>
      <c r="O104" s="207"/>
      <c r="P104" s="207"/>
      <c r="Q104" s="207"/>
      <c r="R104" s="207"/>
      <c r="S104" s="207"/>
      <c r="T104" s="208"/>
      <c r="AT104" s="202" t="s">
        <v>167</v>
      </c>
      <c r="AU104" s="202" t="s">
        <v>79</v>
      </c>
      <c r="AV104" s="12" t="s">
        <v>79</v>
      </c>
      <c r="AW104" s="12" t="s">
        <v>35</v>
      </c>
      <c r="AX104" s="12" t="s">
        <v>71</v>
      </c>
      <c r="AY104" s="202" t="s">
        <v>136</v>
      </c>
    </row>
    <row r="105" spans="2:65" s="12" customFormat="1" x14ac:dyDescent="0.3">
      <c r="B105" s="201"/>
      <c r="D105" s="193" t="s">
        <v>167</v>
      </c>
      <c r="E105" s="202" t="s">
        <v>5</v>
      </c>
      <c r="F105" s="203" t="s">
        <v>494</v>
      </c>
      <c r="H105" s="204">
        <v>4.4000000000000004</v>
      </c>
      <c r="I105" s="205"/>
      <c r="L105" s="201"/>
      <c r="M105" s="206"/>
      <c r="N105" s="207"/>
      <c r="O105" s="207"/>
      <c r="P105" s="207"/>
      <c r="Q105" s="207"/>
      <c r="R105" s="207"/>
      <c r="S105" s="207"/>
      <c r="T105" s="208"/>
      <c r="AT105" s="202" t="s">
        <v>167</v>
      </c>
      <c r="AU105" s="202" t="s">
        <v>79</v>
      </c>
      <c r="AV105" s="12" t="s">
        <v>79</v>
      </c>
      <c r="AW105" s="12" t="s">
        <v>35</v>
      </c>
      <c r="AX105" s="12" t="s">
        <v>71</v>
      </c>
      <c r="AY105" s="202" t="s">
        <v>136</v>
      </c>
    </row>
    <row r="106" spans="2:65" s="14" customFormat="1" x14ac:dyDescent="0.3">
      <c r="B106" s="216"/>
      <c r="D106" s="193" t="s">
        <v>167</v>
      </c>
      <c r="E106" s="217" t="s">
        <v>5</v>
      </c>
      <c r="F106" s="218" t="s">
        <v>250</v>
      </c>
      <c r="H106" s="219">
        <v>13.2</v>
      </c>
      <c r="I106" s="220"/>
      <c r="L106" s="216"/>
      <c r="M106" s="221"/>
      <c r="N106" s="222"/>
      <c r="O106" s="222"/>
      <c r="P106" s="222"/>
      <c r="Q106" s="222"/>
      <c r="R106" s="222"/>
      <c r="S106" s="222"/>
      <c r="T106" s="223"/>
      <c r="AT106" s="217" t="s">
        <v>167</v>
      </c>
      <c r="AU106" s="217" t="s">
        <v>79</v>
      </c>
      <c r="AV106" s="14" t="s">
        <v>143</v>
      </c>
      <c r="AW106" s="14" t="s">
        <v>35</v>
      </c>
      <c r="AX106" s="14" t="s">
        <v>77</v>
      </c>
      <c r="AY106" s="217" t="s">
        <v>136</v>
      </c>
    </row>
    <row r="107" spans="2:65" s="1" customFormat="1" ht="16.5" customHeight="1" x14ac:dyDescent="0.3">
      <c r="B107" s="180"/>
      <c r="C107" s="181" t="s">
        <v>186</v>
      </c>
      <c r="D107" s="181" t="s">
        <v>139</v>
      </c>
      <c r="E107" s="182" t="s">
        <v>495</v>
      </c>
      <c r="F107" s="183" t="s">
        <v>496</v>
      </c>
      <c r="G107" s="184" t="s">
        <v>402</v>
      </c>
      <c r="H107" s="185">
        <v>5.5</v>
      </c>
      <c r="I107" s="186"/>
      <c r="J107" s="187">
        <f>ROUND(I107*H107,2)</f>
        <v>0</v>
      </c>
      <c r="K107" s="183" t="s">
        <v>177</v>
      </c>
      <c r="L107" s="41"/>
      <c r="M107" s="188" t="s">
        <v>5</v>
      </c>
      <c r="N107" s="189" t="s">
        <v>42</v>
      </c>
      <c r="O107" s="42"/>
      <c r="P107" s="190">
        <f>O107*H107</f>
        <v>0</v>
      </c>
      <c r="Q107" s="190">
        <v>1.269E-2</v>
      </c>
      <c r="R107" s="190">
        <f>Q107*H107</f>
        <v>6.9794999999999996E-2</v>
      </c>
      <c r="S107" s="190">
        <v>0</v>
      </c>
      <c r="T107" s="191">
        <f>S107*H107</f>
        <v>0</v>
      </c>
      <c r="AR107" s="24" t="s">
        <v>143</v>
      </c>
      <c r="AT107" s="24" t="s">
        <v>139</v>
      </c>
      <c r="AU107" s="24" t="s">
        <v>79</v>
      </c>
      <c r="AY107" s="24" t="s">
        <v>136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24" t="s">
        <v>77</v>
      </c>
      <c r="BK107" s="192">
        <f>ROUND(I107*H107,2)</f>
        <v>0</v>
      </c>
      <c r="BL107" s="24" t="s">
        <v>143</v>
      </c>
      <c r="BM107" s="24" t="s">
        <v>497</v>
      </c>
    </row>
    <row r="108" spans="2:65" s="1" customFormat="1" ht="54" x14ac:dyDescent="0.3">
      <c r="B108" s="41"/>
      <c r="D108" s="193" t="s">
        <v>145</v>
      </c>
      <c r="F108" s="194" t="s">
        <v>498</v>
      </c>
      <c r="I108" s="195"/>
      <c r="L108" s="41"/>
      <c r="M108" s="196"/>
      <c r="N108" s="42"/>
      <c r="O108" s="42"/>
      <c r="P108" s="42"/>
      <c r="Q108" s="42"/>
      <c r="R108" s="42"/>
      <c r="S108" s="42"/>
      <c r="T108" s="70"/>
      <c r="AT108" s="24" t="s">
        <v>145</v>
      </c>
      <c r="AU108" s="24" t="s">
        <v>79</v>
      </c>
    </row>
    <row r="109" spans="2:65" s="1" customFormat="1" ht="27" x14ac:dyDescent="0.3">
      <c r="B109" s="41"/>
      <c r="D109" s="193" t="s">
        <v>147</v>
      </c>
      <c r="F109" s="197" t="s">
        <v>492</v>
      </c>
      <c r="I109" s="195"/>
      <c r="L109" s="41"/>
      <c r="M109" s="196"/>
      <c r="N109" s="42"/>
      <c r="O109" s="42"/>
      <c r="P109" s="42"/>
      <c r="Q109" s="42"/>
      <c r="R109" s="42"/>
      <c r="S109" s="42"/>
      <c r="T109" s="70"/>
      <c r="AT109" s="24" t="s">
        <v>147</v>
      </c>
      <c r="AU109" s="24" t="s">
        <v>79</v>
      </c>
    </row>
    <row r="110" spans="2:65" s="12" customFormat="1" x14ac:dyDescent="0.3">
      <c r="B110" s="201"/>
      <c r="D110" s="193" t="s">
        <v>167</v>
      </c>
      <c r="E110" s="202" t="s">
        <v>5</v>
      </c>
      <c r="F110" s="203" t="s">
        <v>499</v>
      </c>
      <c r="H110" s="204">
        <v>4.4000000000000004</v>
      </c>
      <c r="I110" s="205"/>
      <c r="L110" s="201"/>
      <c r="M110" s="206"/>
      <c r="N110" s="207"/>
      <c r="O110" s="207"/>
      <c r="P110" s="207"/>
      <c r="Q110" s="207"/>
      <c r="R110" s="207"/>
      <c r="S110" s="207"/>
      <c r="T110" s="208"/>
      <c r="AT110" s="202" t="s">
        <v>167</v>
      </c>
      <c r="AU110" s="202" t="s">
        <v>79</v>
      </c>
      <c r="AV110" s="12" t="s">
        <v>79</v>
      </c>
      <c r="AW110" s="12" t="s">
        <v>35</v>
      </c>
      <c r="AX110" s="12" t="s">
        <v>71</v>
      </c>
      <c r="AY110" s="202" t="s">
        <v>136</v>
      </c>
    </row>
    <row r="111" spans="2:65" s="12" customFormat="1" x14ac:dyDescent="0.3">
      <c r="B111" s="201"/>
      <c r="D111" s="193" t="s">
        <v>167</v>
      </c>
      <c r="E111" s="202" t="s">
        <v>5</v>
      </c>
      <c r="F111" s="203" t="s">
        <v>500</v>
      </c>
      <c r="H111" s="204">
        <v>1.1000000000000001</v>
      </c>
      <c r="I111" s="205"/>
      <c r="L111" s="201"/>
      <c r="M111" s="206"/>
      <c r="N111" s="207"/>
      <c r="O111" s="207"/>
      <c r="P111" s="207"/>
      <c r="Q111" s="207"/>
      <c r="R111" s="207"/>
      <c r="S111" s="207"/>
      <c r="T111" s="208"/>
      <c r="AT111" s="202" t="s">
        <v>167</v>
      </c>
      <c r="AU111" s="202" t="s">
        <v>79</v>
      </c>
      <c r="AV111" s="12" t="s">
        <v>79</v>
      </c>
      <c r="AW111" s="12" t="s">
        <v>35</v>
      </c>
      <c r="AX111" s="12" t="s">
        <v>71</v>
      </c>
      <c r="AY111" s="202" t="s">
        <v>136</v>
      </c>
    </row>
    <row r="112" spans="2:65" s="14" customFormat="1" x14ac:dyDescent="0.3">
      <c r="B112" s="216"/>
      <c r="D112" s="193" t="s">
        <v>167</v>
      </c>
      <c r="E112" s="217" t="s">
        <v>5</v>
      </c>
      <c r="F112" s="218" t="s">
        <v>250</v>
      </c>
      <c r="H112" s="219">
        <v>5.5</v>
      </c>
      <c r="I112" s="220"/>
      <c r="L112" s="216"/>
      <c r="M112" s="221"/>
      <c r="N112" s="222"/>
      <c r="O112" s="222"/>
      <c r="P112" s="222"/>
      <c r="Q112" s="222"/>
      <c r="R112" s="222"/>
      <c r="S112" s="222"/>
      <c r="T112" s="223"/>
      <c r="AT112" s="217" t="s">
        <v>167</v>
      </c>
      <c r="AU112" s="217" t="s">
        <v>79</v>
      </c>
      <c r="AV112" s="14" t="s">
        <v>143</v>
      </c>
      <c r="AW112" s="14" t="s">
        <v>35</v>
      </c>
      <c r="AX112" s="14" t="s">
        <v>77</v>
      </c>
      <c r="AY112" s="217" t="s">
        <v>136</v>
      </c>
    </row>
    <row r="113" spans="2:65" s="1" customFormat="1" ht="16.5" customHeight="1" x14ac:dyDescent="0.3">
      <c r="B113" s="180"/>
      <c r="C113" s="181" t="s">
        <v>193</v>
      </c>
      <c r="D113" s="181" t="s">
        <v>139</v>
      </c>
      <c r="E113" s="182" t="s">
        <v>501</v>
      </c>
      <c r="F113" s="183" t="s">
        <v>502</v>
      </c>
      <c r="G113" s="184" t="s">
        <v>402</v>
      </c>
      <c r="H113" s="185">
        <v>13.2</v>
      </c>
      <c r="I113" s="186"/>
      <c r="J113" s="187">
        <f>ROUND(I113*H113,2)</f>
        <v>0</v>
      </c>
      <c r="K113" s="183" t="s">
        <v>177</v>
      </c>
      <c r="L113" s="41"/>
      <c r="M113" s="188" t="s">
        <v>5</v>
      </c>
      <c r="N113" s="189" t="s">
        <v>42</v>
      </c>
      <c r="O113" s="42"/>
      <c r="P113" s="190">
        <f>O113*H113</f>
        <v>0</v>
      </c>
      <c r="Q113" s="190">
        <v>3.6900000000000002E-2</v>
      </c>
      <c r="R113" s="190">
        <f>Q113*H113</f>
        <v>0.48708000000000001</v>
      </c>
      <c r="S113" s="190">
        <v>0</v>
      </c>
      <c r="T113" s="191">
        <f>S113*H113</f>
        <v>0</v>
      </c>
      <c r="AR113" s="24" t="s">
        <v>143</v>
      </c>
      <c r="AT113" s="24" t="s">
        <v>139</v>
      </c>
      <c r="AU113" s="24" t="s">
        <v>79</v>
      </c>
      <c r="AY113" s="24" t="s">
        <v>136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24" t="s">
        <v>77</v>
      </c>
      <c r="BK113" s="192">
        <f>ROUND(I113*H113,2)</f>
        <v>0</v>
      </c>
      <c r="BL113" s="24" t="s">
        <v>143</v>
      </c>
      <c r="BM113" s="24" t="s">
        <v>503</v>
      </c>
    </row>
    <row r="114" spans="2:65" s="1" customFormat="1" ht="54" x14ac:dyDescent="0.3">
      <c r="B114" s="41"/>
      <c r="D114" s="193" t="s">
        <v>145</v>
      </c>
      <c r="F114" s="194" t="s">
        <v>504</v>
      </c>
      <c r="I114" s="195"/>
      <c r="L114" s="41"/>
      <c r="M114" s="196"/>
      <c r="N114" s="42"/>
      <c r="O114" s="42"/>
      <c r="P114" s="42"/>
      <c r="Q114" s="42"/>
      <c r="R114" s="42"/>
      <c r="S114" s="42"/>
      <c r="T114" s="70"/>
      <c r="AT114" s="24" t="s">
        <v>145</v>
      </c>
      <c r="AU114" s="24" t="s">
        <v>79</v>
      </c>
    </row>
    <row r="115" spans="2:65" s="1" customFormat="1" ht="27" x14ac:dyDescent="0.3">
      <c r="B115" s="41"/>
      <c r="D115" s="193" t="s">
        <v>147</v>
      </c>
      <c r="F115" s="197" t="s">
        <v>492</v>
      </c>
      <c r="I115" s="195"/>
      <c r="L115" s="41"/>
      <c r="M115" s="196"/>
      <c r="N115" s="42"/>
      <c r="O115" s="42"/>
      <c r="P115" s="42"/>
      <c r="Q115" s="42"/>
      <c r="R115" s="42"/>
      <c r="S115" s="42"/>
      <c r="T115" s="70"/>
      <c r="AT115" s="24" t="s">
        <v>147</v>
      </c>
      <c r="AU115" s="24" t="s">
        <v>79</v>
      </c>
    </row>
    <row r="116" spans="2:65" s="12" customFormat="1" x14ac:dyDescent="0.3">
      <c r="B116" s="201"/>
      <c r="D116" s="193" t="s">
        <v>167</v>
      </c>
      <c r="E116" s="202" t="s">
        <v>5</v>
      </c>
      <c r="F116" s="203" t="s">
        <v>505</v>
      </c>
      <c r="H116" s="204">
        <v>12.1</v>
      </c>
      <c r="I116" s="205"/>
      <c r="L116" s="201"/>
      <c r="M116" s="206"/>
      <c r="N116" s="207"/>
      <c r="O116" s="207"/>
      <c r="P116" s="207"/>
      <c r="Q116" s="207"/>
      <c r="R116" s="207"/>
      <c r="S116" s="207"/>
      <c r="T116" s="208"/>
      <c r="AT116" s="202" t="s">
        <v>167</v>
      </c>
      <c r="AU116" s="202" t="s">
        <v>79</v>
      </c>
      <c r="AV116" s="12" t="s">
        <v>79</v>
      </c>
      <c r="AW116" s="12" t="s">
        <v>35</v>
      </c>
      <c r="AX116" s="12" t="s">
        <v>71</v>
      </c>
      <c r="AY116" s="202" t="s">
        <v>136</v>
      </c>
    </row>
    <row r="117" spans="2:65" s="12" customFormat="1" x14ac:dyDescent="0.3">
      <c r="B117" s="201"/>
      <c r="D117" s="193" t="s">
        <v>167</v>
      </c>
      <c r="E117" s="202" t="s">
        <v>5</v>
      </c>
      <c r="F117" s="203" t="s">
        <v>500</v>
      </c>
      <c r="H117" s="204">
        <v>1.1000000000000001</v>
      </c>
      <c r="I117" s="205"/>
      <c r="L117" s="201"/>
      <c r="M117" s="206"/>
      <c r="N117" s="207"/>
      <c r="O117" s="207"/>
      <c r="P117" s="207"/>
      <c r="Q117" s="207"/>
      <c r="R117" s="207"/>
      <c r="S117" s="207"/>
      <c r="T117" s="208"/>
      <c r="AT117" s="202" t="s">
        <v>167</v>
      </c>
      <c r="AU117" s="202" t="s">
        <v>79</v>
      </c>
      <c r="AV117" s="12" t="s">
        <v>79</v>
      </c>
      <c r="AW117" s="12" t="s">
        <v>35</v>
      </c>
      <c r="AX117" s="12" t="s">
        <v>71</v>
      </c>
      <c r="AY117" s="202" t="s">
        <v>136</v>
      </c>
    </row>
    <row r="118" spans="2:65" s="14" customFormat="1" x14ac:dyDescent="0.3">
      <c r="B118" s="216"/>
      <c r="D118" s="193" t="s">
        <v>167</v>
      </c>
      <c r="E118" s="217" t="s">
        <v>5</v>
      </c>
      <c r="F118" s="218" t="s">
        <v>250</v>
      </c>
      <c r="H118" s="219">
        <v>13.2</v>
      </c>
      <c r="I118" s="220"/>
      <c r="L118" s="216"/>
      <c r="M118" s="221"/>
      <c r="N118" s="222"/>
      <c r="O118" s="222"/>
      <c r="P118" s="222"/>
      <c r="Q118" s="222"/>
      <c r="R118" s="222"/>
      <c r="S118" s="222"/>
      <c r="T118" s="223"/>
      <c r="AT118" s="217" t="s">
        <v>167</v>
      </c>
      <c r="AU118" s="217" t="s">
        <v>79</v>
      </c>
      <c r="AV118" s="14" t="s">
        <v>143</v>
      </c>
      <c r="AW118" s="14" t="s">
        <v>35</v>
      </c>
      <c r="AX118" s="14" t="s">
        <v>77</v>
      </c>
      <c r="AY118" s="217" t="s">
        <v>136</v>
      </c>
    </row>
    <row r="119" spans="2:65" s="1" customFormat="1" ht="16.5" customHeight="1" x14ac:dyDescent="0.3">
      <c r="B119" s="180"/>
      <c r="C119" s="181" t="s">
        <v>199</v>
      </c>
      <c r="D119" s="181" t="s">
        <v>139</v>
      </c>
      <c r="E119" s="182" t="s">
        <v>506</v>
      </c>
      <c r="F119" s="183" t="s">
        <v>507</v>
      </c>
      <c r="G119" s="184" t="s">
        <v>189</v>
      </c>
      <c r="H119" s="185">
        <v>118.58</v>
      </c>
      <c r="I119" s="186"/>
      <c r="J119" s="187">
        <f>ROUND(I119*H119,2)</f>
        <v>0</v>
      </c>
      <c r="K119" s="183" t="s">
        <v>177</v>
      </c>
      <c r="L119" s="41"/>
      <c r="M119" s="188" t="s">
        <v>5</v>
      </c>
      <c r="N119" s="189" t="s">
        <v>42</v>
      </c>
      <c r="O119" s="42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AR119" s="24" t="s">
        <v>143</v>
      </c>
      <c r="AT119" s="24" t="s">
        <v>139</v>
      </c>
      <c r="AU119" s="24" t="s">
        <v>79</v>
      </c>
      <c r="AY119" s="24" t="s">
        <v>136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24" t="s">
        <v>77</v>
      </c>
      <c r="BK119" s="192">
        <f>ROUND(I119*H119,2)</f>
        <v>0</v>
      </c>
      <c r="BL119" s="24" t="s">
        <v>143</v>
      </c>
      <c r="BM119" s="24" t="s">
        <v>508</v>
      </c>
    </row>
    <row r="120" spans="2:65" s="1" customFormat="1" ht="27" x14ac:dyDescent="0.3">
      <c r="B120" s="41"/>
      <c r="D120" s="193" t="s">
        <v>145</v>
      </c>
      <c r="F120" s="194" t="s">
        <v>509</v>
      </c>
      <c r="I120" s="195"/>
      <c r="L120" s="41"/>
      <c r="M120" s="196"/>
      <c r="N120" s="42"/>
      <c r="O120" s="42"/>
      <c r="P120" s="42"/>
      <c r="Q120" s="42"/>
      <c r="R120" s="42"/>
      <c r="S120" s="42"/>
      <c r="T120" s="70"/>
      <c r="AT120" s="24" t="s">
        <v>145</v>
      </c>
      <c r="AU120" s="24" t="s">
        <v>79</v>
      </c>
    </row>
    <row r="121" spans="2:65" s="12" customFormat="1" x14ac:dyDescent="0.3">
      <c r="B121" s="201"/>
      <c r="D121" s="193" t="s">
        <v>167</v>
      </c>
      <c r="E121" s="202" t="s">
        <v>5</v>
      </c>
      <c r="F121" s="203" t="s">
        <v>510</v>
      </c>
      <c r="H121" s="204">
        <v>96.14</v>
      </c>
      <c r="I121" s="205"/>
      <c r="L121" s="201"/>
      <c r="M121" s="206"/>
      <c r="N121" s="207"/>
      <c r="O121" s="207"/>
      <c r="P121" s="207"/>
      <c r="Q121" s="207"/>
      <c r="R121" s="207"/>
      <c r="S121" s="207"/>
      <c r="T121" s="208"/>
      <c r="AT121" s="202" t="s">
        <v>167</v>
      </c>
      <c r="AU121" s="202" t="s">
        <v>79</v>
      </c>
      <c r="AV121" s="12" t="s">
        <v>79</v>
      </c>
      <c r="AW121" s="12" t="s">
        <v>35</v>
      </c>
      <c r="AX121" s="12" t="s">
        <v>71</v>
      </c>
      <c r="AY121" s="202" t="s">
        <v>136</v>
      </c>
    </row>
    <row r="122" spans="2:65" s="12" customFormat="1" x14ac:dyDescent="0.3">
      <c r="B122" s="201"/>
      <c r="D122" s="193" t="s">
        <v>167</v>
      </c>
      <c r="E122" s="202" t="s">
        <v>5</v>
      </c>
      <c r="F122" s="203" t="s">
        <v>511</v>
      </c>
      <c r="H122" s="204">
        <v>22.44</v>
      </c>
      <c r="I122" s="205"/>
      <c r="L122" s="201"/>
      <c r="M122" s="206"/>
      <c r="N122" s="207"/>
      <c r="O122" s="207"/>
      <c r="P122" s="207"/>
      <c r="Q122" s="207"/>
      <c r="R122" s="207"/>
      <c r="S122" s="207"/>
      <c r="T122" s="208"/>
      <c r="AT122" s="202" t="s">
        <v>167</v>
      </c>
      <c r="AU122" s="202" t="s">
        <v>79</v>
      </c>
      <c r="AV122" s="12" t="s">
        <v>79</v>
      </c>
      <c r="AW122" s="12" t="s">
        <v>35</v>
      </c>
      <c r="AX122" s="12" t="s">
        <v>71</v>
      </c>
      <c r="AY122" s="202" t="s">
        <v>136</v>
      </c>
    </row>
    <row r="123" spans="2:65" s="14" customFormat="1" x14ac:dyDescent="0.3">
      <c r="B123" s="216"/>
      <c r="D123" s="193" t="s">
        <v>167</v>
      </c>
      <c r="E123" s="217" t="s">
        <v>5</v>
      </c>
      <c r="F123" s="218" t="s">
        <v>250</v>
      </c>
      <c r="H123" s="219">
        <v>118.58</v>
      </c>
      <c r="I123" s="220"/>
      <c r="L123" s="216"/>
      <c r="M123" s="221"/>
      <c r="N123" s="222"/>
      <c r="O123" s="222"/>
      <c r="P123" s="222"/>
      <c r="Q123" s="222"/>
      <c r="R123" s="222"/>
      <c r="S123" s="222"/>
      <c r="T123" s="223"/>
      <c r="AT123" s="217" t="s">
        <v>167</v>
      </c>
      <c r="AU123" s="217" t="s">
        <v>79</v>
      </c>
      <c r="AV123" s="14" t="s">
        <v>143</v>
      </c>
      <c r="AW123" s="14" t="s">
        <v>35</v>
      </c>
      <c r="AX123" s="14" t="s">
        <v>77</v>
      </c>
      <c r="AY123" s="217" t="s">
        <v>136</v>
      </c>
    </row>
    <row r="124" spans="2:65" s="1" customFormat="1" ht="16.5" customHeight="1" x14ac:dyDescent="0.3">
      <c r="B124" s="180"/>
      <c r="C124" s="181" t="s">
        <v>205</v>
      </c>
      <c r="D124" s="181" t="s">
        <v>139</v>
      </c>
      <c r="E124" s="182" t="s">
        <v>187</v>
      </c>
      <c r="F124" s="183" t="s">
        <v>188</v>
      </c>
      <c r="G124" s="184" t="s">
        <v>189</v>
      </c>
      <c r="H124" s="185">
        <v>99.727000000000004</v>
      </c>
      <c r="I124" s="186"/>
      <c r="J124" s="187">
        <f>ROUND(I124*H124,2)</f>
        <v>0</v>
      </c>
      <c r="K124" s="183" t="s">
        <v>177</v>
      </c>
      <c r="L124" s="41"/>
      <c r="M124" s="188" t="s">
        <v>5</v>
      </c>
      <c r="N124" s="189" t="s">
        <v>42</v>
      </c>
      <c r="O124" s="42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AR124" s="24" t="s">
        <v>143</v>
      </c>
      <c r="AT124" s="24" t="s">
        <v>139</v>
      </c>
      <c r="AU124" s="24" t="s">
        <v>79</v>
      </c>
      <c r="AY124" s="24" t="s">
        <v>136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24" t="s">
        <v>77</v>
      </c>
      <c r="BK124" s="192">
        <f>ROUND(I124*H124,2)</f>
        <v>0</v>
      </c>
      <c r="BL124" s="24" t="s">
        <v>143</v>
      </c>
      <c r="BM124" s="24" t="s">
        <v>512</v>
      </c>
    </row>
    <row r="125" spans="2:65" s="1" customFormat="1" ht="27" x14ac:dyDescent="0.3">
      <c r="B125" s="41"/>
      <c r="D125" s="193" t="s">
        <v>145</v>
      </c>
      <c r="F125" s="194" t="s">
        <v>191</v>
      </c>
      <c r="I125" s="195"/>
      <c r="L125" s="41"/>
      <c r="M125" s="196"/>
      <c r="N125" s="42"/>
      <c r="O125" s="42"/>
      <c r="P125" s="42"/>
      <c r="Q125" s="42"/>
      <c r="R125" s="42"/>
      <c r="S125" s="42"/>
      <c r="T125" s="70"/>
      <c r="AT125" s="24" t="s">
        <v>145</v>
      </c>
      <c r="AU125" s="24" t="s">
        <v>79</v>
      </c>
    </row>
    <row r="126" spans="2:65" s="1" customFormat="1" ht="27" x14ac:dyDescent="0.3">
      <c r="B126" s="41"/>
      <c r="D126" s="193" t="s">
        <v>147</v>
      </c>
      <c r="F126" s="197" t="s">
        <v>492</v>
      </c>
      <c r="I126" s="195"/>
      <c r="L126" s="41"/>
      <c r="M126" s="196"/>
      <c r="N126" s="42"/>
      <c r="O126" s="42"/>
      <c r="P126" s="42"/>
      <c r="Q126" s="42"/>
      <c r="R126" s="42"/>
      <c r="S126" s="42"/>
      <c r="T126" s="70"/>
      <c r="AT126" s="24" t="s">
        <v>147</v>
      </c>
      <c r="AU126" s="24" t="s">
        <v>79</v>
      </c>
    </row>
    <row r="127" spans="2:65" s="12" customFormat="1" x14ac:dyDescent="0.3">
      <c r="B127" s="201"/>
      <c r="D127" s="193" t="s">
        <v>167</v>
      </c>
      <c r="E127" s="202" t="s">
        <v>5</v>
      </c>
      <c r="F127" s="203" t="s">
        <v>513</v>
      </c>
      <c r="H127" s="204">
        <v>77.156999999999996</v>
      </c>
      <c r="I127" s="205"/>
      <c r="L127" s="201"/>
      <c r="M127" s="206"/>
      <c r="N127" s="207"/>
      <c r="O127" s="207"/>
      <c r="P127" s="207"/>
      <c r="Q127" s="207"/>
      <c r="R127" s="207"/>
      <c r="S127" s="207"/>
      <c r="T127" s="208"/>
      <c r="AT127" s="202" t="s">
        <v>167</v>
      </c>
      <c r="AU127" s="202" t="s">
        <v>79</v>
      </c>
      <c r="AV127" s="12" t="s">
        <v>79</v>
      </c>
      <c r="AW127" s="12" t="s">
        <v>35</v>
      </c>
      <c r="AX127" s="12" t="s">
        <v>71</v>
      </c>
      <c r="AY127" s="202" t="s">
        <v>136</v>
      </c>
    </row>
    <row r="128" spans="2:65" s="12" customFormat="1" x14ac:dyDescent="0.3">
      <c r="B128" s="201"/>
      <c r="D128" s="193" t="s">
        <v>167</v>
      </c>
      <c r="E128" s="202" t="s">
        <v>5</v>
      </c>
      <c r="F128" s="203" t="s">
        <v>514</v>
      </c>
      <c r="H128" s="204">
        <v>0.94499999999999995</v>
      </c>
      <c r="I128" s="205"/>
      <c r="L128" s="201"/>
      <c r="M128" s="206"/>
      <c r="N128" s="207"/>
      <c r="O128" s="207"/>
      <c r="P128" s="207"/>
      <c r="Q128" s="207"/>
      <c r="R128" s="207"/>
      <c r="S128" s="207"/>
      <c r="T128" s="208"/>
      <c r="AT128" s="202" t="s">
        <v>167</v>
      </c>
      <c r="AU128" s="202" t="s">
        <v>79</v>
      </c>
      <c r="AV128" s="12" t="s">
        <v>79</v>
      </c>
      <c r="AW128" s="12" t="s">
        <v>35</v>
      </c>
      <c r="AX128" s="12" t="s">
        <v>71</v>
      </c>
      <c r="AY128" s="202" t="s">
        <v>136</v>
      </c>
    </row>
    <row r="129" spans="2:65" s="12" customFormat="1" x14ac:dyDescent="0.3">
      <c r="B129" s="201"/>
      <c r="D129" s="193" t="s">
        <v>167</v>
      </c>
      <c r="E129" s="202" t="s">
        <v>5</v>
      </c>
      <c r="F129" s="203" t="s">
        <v>515</v>
      </c>
      <c r="H129" s="204">
        <v>9.0139999999999993</v>
      </c>
      <c r="I129" s="205"/>
      <c r="L129" s="201"/>
      <c r="M129" s="206"/>
      <c r="N129" s="207"/>
      <c r="O129" s="207"/>
      <c r="P129" s="207"/>
      <c r="Q129" s="207"/>
      <c r="R129" s="207"/>
      <c r="S129" s="207"/>
      <c r="T129" s="208"/>
      <c r="AT129" s="202" t="s">
        <v>167</v>
      </c>
      <c r="AU129" s="202" t="s">
        <v>79</v>
      </c>
      <c r="AV129" s="12" t="s">
        <v>79</v>
      </c>
      <c r="AW129" s="12" t="s">
        <v>35</v>
      </c>
      <c r="AX129" s="12" t="s">
        <v>71</v>
      </c>
      <c r="AY129" s="202" t="s">
        <v>136</v>
      </c>
    </row>
    <row r="130" spans="2:65" s="12" customFormat="1" x14ac:dyDescent="0.3">
      <c r="B130" s="201"/>
      <c r="D130" s="193" t="s">
        <v>167</v>
      </c>
      <c r="E130" s="202" t="s">
        <v>5</v>
      </c>
      <c r="F130" s="203" t="s">
        <v>516</v>
      </c>
      <c r="H130" s="204">
        <v>2.2160000000000002</v>
      </c>
      <c r="I130" s="205"/>
      <c r="L130" s="201"/>
      <c r="M130" s="206"/>
      <c r="N130" s="207"/>
      <c r="O130" s="207"/>
      <c r="P130" s="207"/>
      <c r="Q130" s="207"/>
      <c r="R130" s="207"/>
      <c r="S130" s="207"/>
      <c r="T130" s="208"/>
      <c r="AT130" s="202" t="s">
        <v>167</v>
      </c>
      <c r="AU130" s="202" t="s">
        <v>79</v>
      </c>
      <c r="AV130" s="12" t="s">
        <v>79</v>
      </c>
      <c r="AW130" s="12" t="s">
        <v>35</v>
      </c>
      <c r="AX130" s="12" t="s">
        <v>71</v>
      </c>
      <c r="AY130" s="202" t="s">
        <v>136</v>
      </c>
    </row>
    <row r="131" spans="2:65" s="12" customFormat="1" x14ac:dyDescent="0.3">
      <c r="B131" s="201"/>
      <c r="D131" s="193" t="s">
        <v>167</v>
      </c>
      <c r="E131" s="202" t="s">
        <v>5</v>
      </c>
      <c r="F131" s="203" t="s">
        <v>517</v>
      </c>
      <c r="H131" s="204">
        <v>2.4750000000000001</v>
      </c>
      <c r="I131" s="205"/>
      <c r="L131" s="201"/>
      <c r="M131" s="206"/>
      <c r="N131" s="207"/>
      <c r="O131" s="207"/>
      <c r="P131" s="207"/>
      <c r="Q131" s="207"/>
      <c r="R131" s="207"/>
      <c r="S131" s="207"/>
      <c r="T131" s="208"/>
      <c r="AT131" s="202" t="s">
        <v>167</v>
      </c>
      <c r="AU131" s="202" t="s">
        <v>79</v>
      </c>
      <c r="AV131" s="12" t="s">
        <v>79</v>
      </c>
      <c r="AW131" s="12" t="s">
        <v>35</v>
      </c>
      <c r="AX131" s="12" t="s">
        <v>71</v>
      </c>
      <c r="AY131" s="202" t="s">
        <v>136</v>
      </c>
    </row>
    <row r="132" spans="2:65" s="12" customFormat="1" x14ac:dyDescent="0.3">
      <c r="B132" s="201"/>
      <c r="D132" s="193" t="s">
        <v>167</v>
      </c>
      <c r="E132" s="202" t="s">
        <v>5</v>
      </c>
      <c r="F132" s="203" t="s">
        <v>518</v>
      </c>
      <c r="H132" s="204">
        <v>7.4249999999999998</v>
      </c>
      <c r="I132" s="205"/>
      <c r="L132" s="201"/>
      <c r="M132" s="206"/>
      <c r="N132" s="207"/>
      <c r="O132" s="207"/>
      <c r="P132" s="207"/>
      <c r="Q132" s="207"/>
      <c r="R132" s="207"/>
      <c r="S132" s="207"/>
      <c r="T132" s="208"/>
      <c r="AT132" s="202" t="s">
        <v>167</v>
      </c>
      <c r="AU132" s="202" t="s">
        <v>79</v>
      </c>
      <c r="AV132" s="12" t="s">
        <v>79</v>
      </c>
      <c r="AW132" s="12" t="s">
        <v>35</v>
      </c>
      <c r="AX132" s="12" t="s">
        <v>71</v>
      </c>
      <c r="AY132" s="202" t="s">
        <v>136</v>
      </c>
    </row>
    <row r="133" spans="2:65" s="12" customFormat="1" x14ac:dyDescent="0.3">
      <c r="B133" s="201"/>
      <c r="D133" s="193" t="s">
        <v>167</v>
      </c>
      <c r="E133" s="202" t="s">
        <v>5</v>
      </c>
      <c r="F133" s="203" t="s">
        <v>519</v>
      </c>
      <c r="H133" s="204">
        <v>0.495</v>
      </c>
      <c r="I133" s="205"/>
      <c r="L133" s="201"/>
      <c r="M133" s="206"/>
      <c r="N133" s="207"/>
      <c r="O133" s="207"/>
      <c r="P133" s="207"/>
      <c r="Q133" s="207"/>
      <c r="R133" s="207"/>
      <c r="S133" s="207"/>
      <c r="T133" s="208"/>
      <c r="AT133" s="202" t="s">
        <v>167</v>
      </c>
      <c r="AU133" s="202" t="s">
        <v>79</v>
      </c>
      <c r="AV133" s="12" t="s">
        <v>79</v>
      </c>
      <c r="AW133" s="12" t="s">
        <v>35</v>
      </c>
      <c r="AX133" s="12" t="s">
        <v>71</v>
      </c>
      <c r="AY133" s="202" t="s">
        <v>136</v>
      </c>
    </row>
    <row r="134" spans="2:65" s="14" customFormat="1" x14ac:dyDescent="0.3">
      <c r="B134" s="216"/>
      <c r="D134" s="193" t="s">
        <v>167</v>
      </c>
      <c r="E134" s="217" t="s">
        <v>5</v>
      </c>
      <c r="F134" s="218" t="s">
        <v>250</v>
      </c>
      <c r="H134" s="219">
        <v>99.727000000000004</v>
      </c>
      <c r="I134" s="220"/>
      <c r="L134" s="216"/>
      <c r="M134" s="221"/>
      <c r="N134" s="222"/>
      <c r="O134" s="222"/>
      <c r="P134" s="222"/>
      <c r="Q134" s="222"/>
      <c r="R134" s="222"/>
      <c r="S134" s="222"/>
      <c r="T134" s="223"/>
      <c r="AT134" s="217" t="s">
        <v>167</v>
      </c>
      <c r="AU134" s="217" t="s">
        <v>79</v>
      </c>
      <c r="AV134" s="14" t="s">
        <v>143</v>
      </c>
      <c r="AW134" s="14" t="s">
        <v>35</v>
      </c>
      <c r="AX134" s="14" t="s">
        <v>77</v>
      </c>
      <c r="AY134" s="217" t="s">
        <v>136</v>
      </c>
    </row>
    <row r="135" spans="2:65" s="1" customFormat="1" ht="16.5" customHeight="1" x14ac:dyDescent="0.3">
      <c r="B135" s="180"/>
      <c r="C135" s="181" t="s">
        <v>137</v>
      </c>
      <c r="D135" s="181" t="s">
        <v>139</v>
      </c>
      <c r="E135" s="182" t="s">
        <v>520</v>
      </c>
      <c r="F135" s="183" t="s">
        <v>521</v>
      </c>
      <c r="G135" s="184" t="s">
        <v>189</v>
      </c>
      <c r="H135" s="185">
        <v>1342.056</v>
      </c>
      <c r="I135" s="186"/>
      <c r="J135" s="187">
        <f>ROUND(I135*H135,2)</f>
        <v>0</v>
      </c>
      <c r="K135" s="183" t="s">
        <v>177</v>
      </c>
      <c r="L135" s="41"/>
      <c r="M135" s="188" t="s">
        <v>5</v>
      </c>
      <c r="N135" s="189" t="s">
        <v>42</v>
      </c>
      <c r="O135" s="4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AR135" s="24" t="s">
        <v>143</v>
      </c>
      <c r="AT135" s="24" t="s">
        <v>139</v>
      </c>
      <c r="AU135" s="24" t="s">
        <v>79</v>
      </c>
      <c r="AY135" s="24" t="s">
        <v>136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24" t="s">
        <v>77</v>
      </c>
      <c r="BK135" s="192">
        <f>ROUND(I135*H135,2)</f>
        <v>0</v>
      </c>
      <c r="BL135" s="24" t="s">
        <v>143</v>
      </c>
      <c r="BM135" s="24" t="s">
        <v>522</v>
      </c>
    </row>
    <row r="136" spans="2:65" s="1" customFormat="1" ht="27" x14ac:dyDescent="0.3">
      <c r="B136" s="41"/>
      <c r="D136" s="193" t="s">
        <v>145</v>
      </c>
      <c r="F136" s="194" t="s">
        <v>523</v>
      </c>
      <c r="I136" s="195"/>
      <c r="L136" s="41"/>
      <c r="M136" s="196"/>
      <c r="N136" s="42"/>
      <c r="O136" s="42"/>
      <c r="P136" s="42"/>
      <c r="Q136" s="42"/>
      <c r="R136" s="42"/>
      <c r="S136" s="42"/>
      <c r="T136" s="70"/>
      <c r="AT136" s="24" t="s">
        <v>145</v>
      </c>
      <c r="AU136" s="24" t="s">
        <v>79</v>
      </c>
    </row>
    <row r="137" spans="2:65" s="1" customFormat="1" ht="27" x14ac:dyDescent="0.3">
      <c r="B137" s="41"/>
      <c r="D137" s="193" t="s">
        <v>147</v>
      </c>
      <c r="F137" s="197" t="s">
        <v>492</v>
      </c>
      <c r="I137" s="195"/>
      <c r="L137" s="41"/>
      <c r="M137" s="196"/>
      <c r="N137" s="42"/>
      <c r="O137" s="42"/>
      <c r="P137" s="42"/>
      <c r="Q137" s="42"/>
      <c r="R137" s="42"/>
      <c r="S137" s="42"/>
      <c r="T137" s="70"/>
      <c r="AT137" s="24" t="s">
        <v>147</v>
      </c>
      <c r="AU137" s="24" t="s">
        <v>79</v>
      </c>
    </row>
    <row r="138" spans="2:65" s="13" customFormat="1" x14ac:dyDescent="0.3">
      <c r="B138" s="209"/>
      <c r="D138" s="193" t="s">
        <v>167</v>
      </c>
      <c r="E138" s="210" t="s">
        <v>5</v>
      </c>
      <c r="F138" s="211" t="s">
        <v>524</v>
      </c>
      <c r="H138" s="210" t="s">
        <v>5</v>
      </c>
      <c r="I138" s="212"/>
      <c r="L138" s="209"/>
      <c r="M138" s="213"/>
      <c r="N138" s="214"/>
      <c r="O138" s="214"/>
      <c r="P138" s="214"/>
      <c r="Q138" s="214"/>
      <c r="R138" s="214"/>
      <c r="S138" s="214"/>
      <c r="T138" s="215"/>
      <c r="AT138" s="210" t="s">
        <v>167</v>
      </c>
      <c r="AU138" s="210" t="s">
        <v>79</v>
      </c>
      <c r="AV138" s="13" t="s">
        <v>77</v>
      </c>
      <c r="AW138" s="13" t="s">
        <v>35</v>
      </c>
      <c r="AX138" s="13" t="s">
        <v>71</v>
      </c>
      <c r="AY138" s="210" t="s">
        <v>136</v>
      </c>
    </row>
    <row r="139" spans="2:65" s="12" customFormat="1" x14ac:dyDescent="0.3">
      <c r="B139" s="201"/>
      <c r="D139" s="193" t="s">
        <v>167</v>
      </c>
      <c r="E139" s="202" t="s">
        <v>5</v>
      </c>
      <c r="F139" s="203" t="s">
        <v>525</v>
      </c>
      <c r="H139" s="204">
        <v>900.16899999999998</v>
      </c>
      <c r="I139" s="205"/>
      <c r="L139" s="201"/>
      <c r="M139" s="206"/>
      <c r="N139" s="207"/>
      <c r="O139" s="207"/>
      <c r="P139" s="207"/>
      <c r="Q139" s="207"/>
      <c r="R139" s="207"/>
      <c r="S139" s="207"/>
      <c r="T139" s="208"/>
      <c r="AT139" s="202" t="s">
        <v>167</v>
      </c>
      <c r="AU139" s="202" t="s">
        <v>79</v>
      </c>
      <c r="AV139" s="12" t="s">
        <v>79</v>
      </c>
      <c r="AW139" s="12" t="s">
        <v>35</v>
      </c>
      <c r="AX139" s="12" t="s">
        <v>71</v>
      </c>
      <c r="AY139" s="202" t="s">
        <v>136</v>
      </c>
    </row>
    <row r="140" spans="2:65" s="12" customFormat="1" ht="27" x14ac:dyDescent="0.3">
      <c r="B140" s="201"/>
      <c r="D140" s="193" t="s">
        <v>167</v>
      </c>
      <c r="E140" s="202" t="s">
        <v>5</v>
      </c>
      <c r="F140" s="203" t="s">
        <v>526</v>
      </c>
      <c r="H140" s="204">
        <v>12.914999999999999</v>
      </c>
      <c r="I140" s="205"/>
      <c r="L140" s="201"/>
      <c r="M140" s="206"/>
      <c r="N140" s="207"/>
      <c r="O140" s="207"/>
      <c r="P140" s="207"/>
      <c r="Q140" s="207"/>
      <c r="R140" s="207"/>
      <c r="S140" s="207"/>
      <c r="T140" s="208"/>
      <c r="AT140" s="202" t="s">
        <v>167</v>
      </c>
      <c r="AU140" s="202" t="s">
        <v>79</v>
      </c>
      <c r="AV140" s="12" t="s">
        <v>79</v>
      </c>
      <c r="AW140" s="12" t="s">
        <v>35</v>
      </c>
      <c r="AX140" s="12" t="s">
        <v>71</v>
      </c>
      <c r="AY140" s="202" t="s">
        <v>136</v>
      </c>
    </row>
    <row r="141" spans="2:65" s="12" customFormat="1" x14ac:dyDescent="0.3">
      <c r="B141" s="201"/>
      <c r="D141" s="193" t="s">
        <v>167</v>
      </c>
      <c r="E141" s="202" t="s">
        <v>5</v>
      </c>
      <c r="F141" s="203" t="s">
        <v>527</v>
      </c>
      <c r="H141" s="204">
        <v>142.197</v>
      </c>
      <c r="I141" s="205"/>
      <c r="L141" s="201"/>
      <c r="M141" s="206"/>
      <c r="N141" s="207"/>
      <c r="O141" s="207"/>
      <c r="P141" s="207"/>
      <c r="Q141" s="207"/>
      <c r="R141" s="207"/>
      <c r="S141" s="207"/>
      <c r="T141" s="208"/>
      <c r="AT141" s="202" t="s">
        <v>167</v>
      </c>
      <c r="AU141" s="202" t="s">
        <v>79</v>
      </c>
      <c r="AV141" s="12" t="s">
        <v>79</v>
      </c>
      <c r="AW141" s="12" t="s">
        <v>35</v>
      </c>
      <c r="AX141" s="12" t="s">
        <v>71</v>
      </c>
      <c r="AY141" s="202" t="s">
        <v>136</v>
      </c>
    </row>
    <row r="142" spans="2:65" s="12" customFormat="1" x14ac:dyDescent="0.3">
      <c r="B142" s="201"/>
      <c r="D142" s="193" t="s">
        <v>167</v>
      </c>
      <c r="E142" s="202" t="s">
        <v>5</v>
      </c>
      <c r="F142" s="203" t="s">
        <v>528</v>
      </c>
      <c r="H142" s="204">
        <v>3.52</v>
      </c>
      <c r="I142" s="205"/>
      <c r="L142" s="201"/>
      <c r="M142" s="206"/>
      <c r="N142" s="207"/>
      <c r="O142" s="207"/>
      <c r="P142" s="207"/>
      <c r="Q142" s="207"/>
      <c r="R142" s="207"/>
      <c r="S142" s="207"/>
      <c r="T142" s="208"/>
      <c r="AT142" s="202" t="s">
        <v>167</v>
      </c>
      <c r="AU142" s="202" t="s">
        <v>79</v>
      </c>
      <c r="AV142" s="12" t="s">
        <v>79</v>
      </c>
      <c r="AW142" s="12" t="s">
        <v>35</v>
      </c>
      <c r="AX142" s="12" t="s">
        <v>71</v>
      </c>
      <c r="AY142" s="202" t="s">
        <v>136</v>
      </c>
    </row>
    <row r="143" spans="2:65" s="12" customFormat="1" x14ac:dyDescent="0.3">
      <c r="B143" s="201"/>
      <c r="D143" s="193" t="s">
        <v>167</v>
      </c>
      <c r="E143" s="202" t="s">
        <v>5</v>
      </c>
      <c r="F143" s="203" t="s">
        <v>529</v>
      </c>
      <c r="H143" s="204">
        <v>13.728</v>
      </c>
      <c r="I143" s="205"/>
      <c r="L143" s="201"/>
      <c r="M143" s="206"/>
      <c r="N143" s="207"/>
      <c r="O143" s="207"/>
      <c r="P143" s="207"/>
      <c r="Q143" s="207"/>
      <c r="R143" s="207"/>
      <c r="S143" s="207"/>
      <c r="T143" s="208"/>
      <c r="AT143" s="202" t="s">
        <v>167</v>
      </c>
      <c r="AU143" s="202" t="s">
        <v>79</v>
      </c>
      <c r="AV143" s="12" t="s">
        <v>79</v>
      </c>
      <c r="AW143" s="12" t="s">
        <v>35</v>
      </c>
      <c r="AX143" s="12" t="s">
        <v>71</v>
      </c>
      <c r="AY143" s="202" t="s">
        <v>136</v>
      </c>
    </row>
    <row r="144" spans="2:65" s="13" customFormat="1" x14ac:dyDescent="0.3">
      <c r="B144" s="209"/>
      <c r="D144" s="193" t="s">
        <v>167</v>
      </c>
      <c r="E144" s="210" t="s">
        <v>5</v>
      </c>
      <c r="F144" s="211" t="s">
        <v>530</v>
      </c>
      <c r="H144" s="210" t="s">
        <v>5</v>
      </c>
      <c r="I144" s="212"/>
      <c r="L144" s="209"/>
      <c r="M144" s="213"/>
      <c r="N144" s="214"/>
      <c r="O144" s="214"/>
      <c r="P144" s="214"/>
      <c r="Q144" s="214"/>
      <c r="R144" s="214"/>
      <c r="S144" s="214"/>
      <c r="T144" s="215"/>
      <c r="AT144" s="210" t="s">
        <v>167</v>
      </c>
      <c r="AU144" s="210" t="s">
        <v>79</v>
      </c>
      <c r="AV144" s="13" t="s">
        <v>77</v>
      </c>
      <c r="AW144" s="13" t="s">
        <v>35</v>
      </c>
      <c r="AX144" s="13" t="s">
        <v>71</v>
      </c>
      <c r="AY144" s="210" t="s">
        <v>136</v>
      </c>
    </row>
    <row r="145" spans="2:65" s="12" customFormat="1" x14ac:dyDescent="0.3">
      <c r="B145" s="201"/>
      <c r="D145" s="193" t="s">
        <v>167</v>
      </c>
      <c r="E145" s="202" t="s">
        <v>5</v>
      </c>
      <c r="F145" s="203" t="s">
        <v>531</v>
      </c>
      <c r="H145" s="204">
        <v>93.144000000000005</v>
      </c>
      <c r="I145" s="205"/>
      <c r="L145" s="201"/>
      <c r="M145" s="206"/>
      <c r="N145" s="207"/>
      <c r="O145" s="207"/>
      <c r="P145" s="207"/>
      <c r="Q145" s="207"/>
      <c r="R145" s="207"/>
      <c r="S145" s="207"/>
      <c r="T145" s="208"/>
      <c r="AT145" s="202" t="s">
        <v>167</v>
      </c>
      <c r="AU145" s="202" t="s">
        <v>79</v>
      </c>
      <c r="AV145" s="12" t="s">
        <v>79</v>
      </c>
      <c r="AW145" s="12" t="s">
        <v>35</v>
      </c>
      <c r="AX145" s="12" t="s">
        <v>71</v>
      </c>
      <c r="AY145" s="202" t="s">
        <v>136</v>
      </c>
    </row>
    <row r="146" spans="2:65" s="12" customFormat="1" x14ac:dyDescent="0.3">
      <c r="B146" s="201"/>
      <c r="D146" s="193" t="s">
        <v>167</v>
      </c>
      <c r="E146" s="202" t="s">
        <v>5</v>
      </c>
      <c r="F146" s="203" t="s">
        <v>532</v>
      </c>
      <c r="H146" s="204">
        <v>8.4649999999999999</v>
      </c>
      <c r="I146" s="205"/>
      <c r="L146" s="201"/>
      <c r="M146" s="206"/>
      <c r="N146" s="207"/>
      <c r="O146" s="207"/>
      <c r="P146" s="207"/>
      <c r="Q146" s="207"/>
      <c r="R146" s="207"/>
      <c r="S146" s="207"/>
      <c r="T146" s="208"/>
      <c r="AT146" s="202" t="s">
        <v>167</v>
      </c>
      <c r="AU146" s="202" t="s">
        <v>79</v>
      </c>
      <c r="AV146" s="12" t="s">
        <v>79</v>
      </c>
      <c r="AW146" s="12" t="s">
        <v>35</v>
      </c>
      <c r="AX146" s="12" t="s">
        <v>71</v>
      </c>
      <c r="AY146" s="202" t="s">
        <v>136</v>
      </c>
    </row>
    <row r="147" spans="2:65" s="13" customFormat="1" x14ac:dyDescent="0.3">
      <c r="B147" s="209"/>
      <c r="D147" s="193" t="s">
        <v>167</v>
      </c>
      <c r="E147" s="210" t="s">
        <v>5</v>
      </c>
      <c r="F147" s="211" t="s">
        <v>533</v>
      </c>
      <c r="H147" s="210" t="s">
        <v>5</v>
      </c>
      <c r="I147" s="212"/>
      <c r="L147" s="209"/>
      <c r="M147" s="213"/>
      <c r="N147" s="214"/>
      <c r="O147" s="214"/>
      <c r="P147" s="214"/>
      <c r="Q147" s="214"/>
      <c r="R147" s="214"/>
      <c r="S147" s="214"/>
      <c r="T147" s="215"/>
      <c r="AT147" s="210" t="s">
        <v>167</v>
      </c>
      <c r="AU147" s="210" t="s">
        <v>79</v>
      </c>
      <c r="AV147" s="13" t="s">
        <v>77</v>
      </c>
      <c r="AW147" s="13" t="s">
        <v>35</v>
      </c>
      <c r="AX147" s="13" t="s">
        <v>71</v>
      </c>
      <c r="AY147" s="210" t="s">
        <v>136</v>
      </c>
    </row>
    <row r="148" spans="2:65" s="12" customFormat="1" x14ac:dyDescent="0.3">
      <c r="B148" s="201"/>
      <c r="D148" s="193" t="s">
        <v>167</v>
      </c>
      <c r="E148" s="202" t="s">
        <v>5</v>
      </c>
      <c r="F148" s="203" t="s">
        <v>534</v>
      </c>
      <c r="H148" s="204">
        <v>60.503</v>
      </c>
      <c r="I148" s="205"/>
      <c r="L148" s="201"/>
      <c r="M148" s="206"/>
      <c r="N148" s="207"/>
      <c r="O148" s="207"/>
      <c r="P148" s="207"/>
      <c r="Q148" s="207"/>
      <c r="R148" s="207"/>
      <c r="S148" s="207"/>
      <c r="T148" s="208"/>
      <c r="AT148" s="202" t="s">
        <v>167</v>
      </c>
      <c r="AU148" s="202" t="s">
        <v>79</v>
      </c>
      <c r="AV148" s="12" t="s">
        <v>79</v>
      </c>
      <c r="AW148" s="12" t="s">
        <v>35</v>
      </c>
      <c r="AX148" s="12" t="s">
        <v>71</v>
      </c>
      <c r="AY148" s="202" t="s">
        <v>136</v>
      </c>
    </row>
    <row r="149" spans="2:65" s="13" customFormat="1" x14ac:dyDescent="0.3">
      <c r="B149" s="209"/>
      <c r="D149" s="193" t="s">
        <v>167</v>
      </c>
      <c r="E149" s="210" t="s">
        <v>5</v>
      </c>
      <c r="F149" s="211" t="s">
        <v>535</v>
      </c>
      <c r="H149" s="210" t="s">
        <v>5</v>
      </c>
      <c r="I149" s="212"/>
      <c r="L149" s="209"/>
      <c r="M149" s="213"/>
      <c r="N149" s="214"/>
      <c r="O149" s="214"/>
      <c r="P149" s="214"/>
      <c r="Q149" s="214"/>
      <c r="R149" s="214"/>
      <c r="S149" s="214"/>
      <c r="T149" s="215"/>
      <c r="AT149" s="210" t="s">
        <v>167</v>
      </c>
      <c r="AU149" s="210" t="s">
        <v>79</v>
      </c>
      <c r="AV149" s="13" t="s">
        <v>77</v>
      </c>
      <c r="AW149" s="13" t="s">
        <v>35</v>
      </c>
      <c r="AX149" s="13" t="s">
        <v>71</v>
      </c>
      <c r="AY149" s="210" t="s">
        <v>136</v>
      </c>
    </row>
    <row r="150" spans="2:65" s="12" customFormat="1" x14ac:dyDescent="0.3">
      <c r="B150" s="201"/>
      <c r="D150" s="193" t="s">
        <v>167</v>
      </c>
      <c r="E150" s="202" t="s">
        <v>5</v>
      </c>
      <c r="F150" s="203" t="s">
        <v>536</v>
      </c>
      <c r="H150" s="204">
        <v>25.574999999999999</v>
      </c>
      <c r="I150" s="205"/>
      <c r="L150" s="201"/>
      <c r="M150" s="206"/>
      <c r="N150" s="207"/>
      <c r="O150" s="207"/>
      <c r="P150" s="207"/>
      <c r="Q150" s="207"/>
      <c r="R150" s="207"/>
      <c r="S150" s="207"/>
      <c r="T150" s="208"/>
      <c r="AT150" s="202" t="s">
        <v>167</v>
      </c>
      <c r="AU150" s="202" t="s">
        <v>79</v>
      </c>
      <c r="AV150" s="12" t="s">
        <v>79</v>
      </c>
      <c r="AW150" s="12" t="s">
        <v>35</v>
      </c>
      <c r="AX150" s="12" t="s">
        <v>71</v>
      </c>
      <c r="AY150" s="202" t="s">
        <v>136</v>
      </c>
    </row>
    <row r="151" spans="2:65" s="13" customFormat="1" x14ac:dyDescent="0.3">
      <c r="B151" s="209"/>
      <c r="D151" s="193" t="s">
        <v>167</v>
      </c>
      <c r="E151" s="210" t="s">
        <v>5</v>
      </c>
      <c r="F151" s="211" t="s">
        <v>537</v>
      </c>
      <c r="H151" s="210" t="s">
        <v>5</v>
      </c>
      <c r="I151" s="212"/>
      <c r="L151" s="209"/>
      <c r="M151" s="213"/>
      <c r="N151" s="214"/>
      <c r="O151" s="214"/>
      <c r="P151" s="214"/>
      <c r="Q151" s="214"/>
      <c r="R151" s="214"/>
      <c r="S151" s="214"/>
      <c r="T151" s="215"/>
      <c r="AT151" s="210" t="s">
        <v>167</v>
      </c>
      <c r="AU151" s="210" t="s">
        <v>79</v>
      </c>
      <c r="AV151" s="13" t="s">
        <v>77</v>
      </c>
      <c r="AW151" s="13" t="s">
        <v>35</v>
      </c>
      <c r="AX151" s="13" t="s">
        <v>71</v>
      </c>
      <c r="AY151" s="210" t="s">
        <v>136</v>
      </c>
    </row>
    <row r="152" spans="2:65" s="12" customFormat="1" x14ac:dyDescent="0.3">
      <c r="B152" s="201"/>
      <c r="D152" s="193" t="s">
        <v>167</v>
      </c>
      <c r="E152" s="202" t="s">
        <v>5</v>
      </c>
      <c r="F152" s="203" t="s">
        <v>538</v>
      </c>
      <c r="H152" s="204">
        <v>76.724999999999994</v>
      </c>
      <c r="I152" s="205"/>
      <c r="L152" s="201"/>
      <c r="M152" s="206"/>
      <c r="N152" s="207"/>
      <c r="O152" s="207"/>
      <c r="P152" s="207"/>
      <c r="Q152" s="207"/>
      <c r="R152" s="207"/>
      <c r="S152" s="207"/>
      <c r="T152" s="208"/>
      <c r="AT152" s="202" t="s">
        <v>167</v>
      </c>
      <c r="AU152" s="202" t="s">
        <v>79</v>
      </c>
      <c r="AV152" s="12" t="s">
        <v>79</v>
      </c>
      <c r="AW152" s="12" t="s">
        <v>35</v>
      </c>
      <c r="AX152" s="12" t="s">
        <v>71</v>
      </c>
      <c r="AY152" s="202" t="s">
        <v>136</v>
      </c>
    </row>
    <row r="153" spans="2:65" s="13" customFormat="1" x14ac:dyDescent="0.3">
      <c r="B153" s="209"/>
      <c r="D153" s="193" t="s">
        <v>167</v>
      </c>
      <c r="E153" s="210" t="s">
        <v>5</v>
      </c>
      <c r="F153" s="211" t="s">
        <v>539</v>
      </c>
      <c r="H153" s="210" t="s">
        <v>5</v>
      </c>
      <c r="I153" s="212"/>
      <c r="L153" s="209"/>
      <c r="M153" s="213"/>
      <c r="N153" s="214"/>
      <c r="O153" s="214"/>
      <c r="P153" s="214"/>
      <c r="Q153" s="214"/>
      <c r="R153" s="214"/>
      <c r="S153" s="214"/>
      <c r="T153" s="215"/>
      <c r="AT153" s="210" t="s">
        <v>167</v>
      </c>
      <c r="AU153" s="210" t="s">
        <v>79</v>
      </c>
      <c r="AV153" s="13" t="s">
        <v>77</v>
      </c>
      <c r="AW153" s="13" t="s">
        <v>35</v>
      </c>
      <c r="AX153" s="13" t="s">
        <v>71</v>
      </c>
      <c r="AY153" s="210" t="s">
        <v>136</v>
      </c>
    </row>
    <row r="154" spans="2:65" s="12" customFormat="1" x14ac:dyDescent="0.3">
      <c r="B154" s="201"/>
      <c r="D154" s="193" t="s">
        <v>167</v>
      </c>
      <c r="E154" s="202" t="s">
        <v>5</v>
      </c>
      <c r="F154" s="203" t="s">
        <v>540</v>
      </c>
      <c r="H154" s="204">
        <v>5.1150000000000002</v>
      </c>
      <c r="I154" s="205"/>
      <c r="L154" s="201"/>
      <c r="M154" s="206"/>
      <c r="N154" s="207"/>
      <c r="O154" s="207"/>
      <c r="P154" s="207"/>
      <c r="Q154" s="207"/>
      <c r="R154" s="207"/>
      <c r="S154" s="207"/>
      <c r="T154" s="208"/>
      <c r="AT154" s="202" t="s">
        <v>167</v>
      </c>
      <c r="AU154" s="202" t="s">
        <v>79</v>
      </c>
      <c r="AV154" s="12" t="s">
        <v>79</v>
      </c>
      <c r="AW154" s="12" t="s">
        <v>35</v>
      </c>
      <c r="AX154" s="12" t="s">
        <v>71</v>
      </c>
      <c r="AY154" s="202" t="s">
        <v>136</v>
      </c>
    </row>
    <row r="155" spans="2:65" s="14" customFormat="1" x14ac:dyDescent="0.3">
      <c r="B155" s="216"/>
      <c r="D155" s="193" t="s">
        <v>167</v>
      </c>
      <c r="E155" s="217" t="s">
        <v>5</v>
      </c>
      <c r="F155" s="218" t="s">
        <v>250</v>
      </c>
      <c r="H155" s="219">
        <v>1342.056</v>
      </c>
      <c r="I155" s="220"/>
      <c r="L155" s="216"/>
      <c r="M155" s="221"/>
      <c r="N155" s="222"/>
      <c r="O155" s="222"/>
      <c r="P155" s="222"/>
      <c r="Q155" s="222"/>
      <c r="R155" s="222"/>
      <c r="S155" s="222"/>
      <c r="T155" s="223"/>
      <c r="AT155" s="217" t="s">
        <v>167</v>
      </c>
      <c r="AU155" s="217" t="s">
        <v>79</v>
      </c>
      <c r="AV155" s="14" t="s">
        <v>143</v>
      </c>
      <c r="AW155" s="14" t="s">
        <v>35</v>
      </c>
      <c r="AX155" s="14" t="s">
        <v>77</v>
      </c>
      <c r="AY155" s="217" t="s">
        <v>136</v>
      </c>
    </row>
    <row r="156" spans="2:65" s="1" customFormat="1" ht="16.5" customHeight="1" x14ac:dyDescent="0.3">
      <c r="B156" s="180"/>
      <c r="C156" s="181" t="s">
        <v>215</v>
      </c>
      <c r="D156" s="181" t="s">
        <v>139</v>
      </c>
      <c r="E156" s="182" t="s">
        <v>541</v>
      </c>
      <c r="F156" s="183" t="s">
        <v>542</v>
      </c>
      <c r="G156" s="184" t="s">
        <v>189</v>
      </c>
      <c r="H156" s="185">
        <v>671.02800000000002</v>
      </c>
      <c r="I156" s="186"/>
      <c r="J156" s="187">
        <f>ROUND(I156*H156,2)</f>
        <v>0</v>
      </c>
      <c r="K156" s="183" t="s">
        <v>177</v>
      </c>
      <c r="L156" s="41"/>
      <c r="M156" s="188" t="s">
        <v>5</v>
      </c>
      <c r="N156" s="189" t="s">
        <v>42</v>
      </c>
      <c r="O156" s="42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AR156" s="24" t="s">
        <v>143</v>
      </c>
      <c r="AT156" s="24" t="s">
        <v>139</v>
      </c>
      <c r="AU156" s="24" t="s">
        <v>79</v>
      </c>
      <c r="AY156" s="24" t="s">
        <v>136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24" t="s">
        <v>77</v>
      </c>
      <c r="BK156" s="192">
        <f>ROUND(I156*H156,2)</f>
        <v>0</v>
      </c>
      <c r="BL156" s="24" t="s">
        <v>143</v>
      </c>
      <c r="BM156" s="24" t="s">
        <v>543</v>
      </c>
    </row>
    <row r="157" spans="2:65" s="1" customFormat="1" ht="27" x14ac:dyDescent="0.3">
      <c r="B157" s="41"/>
      <c r="D157" s="193" t="s">
        <v>145</v>
      </c>
      <c r="F157" s="194" t="s">
        <v>544</v>
      </c>
      <c r="I157" s="195"/>
      <c r="L157" s="41"/>
      <c r="M157" s="196"/>
      <c r="N157" s="42"/>
      <c r="O157" s="42"/>
      <c r="P157" s="42"/>
      <c r="Q157" s="42"/>
      <c r="R157" s="42"/>
      <c r="S157" s="42"/>
      <c r="T157" s="70"/>
      <c r="AT157" s="24" t="s">
        <v>145</v>
      </c>
      <c r="AU157" s="24" t="s">
        <v>79</v>
      </c>
    </row>
    <row r="158" spans="2:65" s="12" customFormat="1" x14ac:dyDescent="0.3">
      <c r="B158" s="201"/>
      <c r="D158" s="193" t="s">
        <v>167</v>
      </c>
      <c r="E158" s="202" t="s">
        <v>5</v>
      </c>
      <c r="F158" s="203" t="s">
        <v>545</v>
      </c>
      <c r="H158" s="204">
        <v>671.02800000000002</v>
      </c>
      <c r="I158" s="205"/>
      <c r="L158" s="201"/>
      <c r="M158" s="206"/>
      <c r="N158" s="207"/>
      <c r="O158" s="207"/>
      <c r="P158" s="207"/>
      <c r="Q158" s="207"/>
      <c r="R158" s="207"/>
      <c r="S158" s="207"/>
      <c r="T158" s="208"/>
      <c r="AT158" s="202" t="s">
        <v>167</v>
      </c>
      <c r="AU158" s="202" t="s">
        <v>79</v>
      </c>
      <c r="AV158" s="12" t="s">
        <v>79</v>
      </c>
      <c r="AW158" s="12" t="s">
        <v>35</v>
      </c>
      <c r="AX158" s="12" t="s">
        <v>77</v>
      </c>
      <c r="AY158" s="202" t="s">
        <v>136</v>
      </c>
    </row>
    <row r="159" spans="2:65" s="1" customFormat="1" ht="25.5" customHeight="1" x14ac:dyDescent="0.3">
      <c r="B159" s="180"/>
      <c r="C159" s="181" t="s">
        <v>221</v>
      </c>
      <c r="D159" s="181" t="s">
        <v>139</v>
      </c>
      <c r="E159" s="182" t="s">
        <v>546</v>
      </c>
      <c r="F159" s="183" t="s">
        <v>547</v>
      </c>
      <c r="G159" s="184" t="s">
        <v>402</v>
      </c>
      <c r="H159" s="185">
        <v>12</v>
      </c>
      <c r="I159" s="186"/>
      <c r="J159" s="187">
        <f>ROUND(I159*H159,2)</f>
        <v>0</v>
      </c>
      <c r="K159" s="183" t="s">
        <v>177</v>
      </c>
      <c r="L159" s="41"/>
      <c r="M159" s="188" t="s">
        <v>5</v>
      </c>
      <c r="N159" s="189" t="s">
        <v>42</v>
      </c>
      <c r="O159" s="42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AR159" s="24" t="s">
        <v>143</v>
      </c>
      <c r="AT159" s="24" t="s">
        <v>139</v>
      </c>
      <c r="AU159" s="24" t="s">
        <v>79</v>
      </c>
      <c r="AY159" s="24" t="s">
        <v>136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24" t="s">
        <v>77</v>
      </c>
      <c r="BK159" s="192">
        <f>ROUND(I159*H159,2)</f>
        <v>0</v>
      </c>
      <c r="BL159" s="24" t="s">
        <v>143</v>
      </c>
      <c r="BM159" s="24" t="s">
        <v>548</v>
      </c>
    </row>
    <row r="160" spans="2:65" s="1" customFormat="1" ht="27" x14ac:dyDescent="0.3">
      <c r="B160" s="41"/>
      <c r="D160" s="193" t="s">
        <v>145</v>
      </c>
      <c r="F160" s="194" t="s">
        <v>549</v>
      </c>
      <c r="I160" s="195"/>
      <c r="L160" s="41"/>
      <c r="M160" s="196"/>
      <c r="N160" s="42"/>
      <c r="O160" s="42"/>
      <c r="P160" s="42"/>
      <c r="Q160" s="42"/>
      <c r="R160" s="42"/>
      <c r="S160" s="42"/>
      <c r="T160" s="70"/>
      <c r="AT160" s="24" t="s">
        <v>145</v>
      </c>
      <c r="AU160" s="24" t="s">
        <v>79</v>
      </c>
    </row>
    <row r="161" spans="2:65" s="1" customFormat="1" ht="27" x14ac:dyDescent="0.3">
      <c r="B161" s="41"/>
      <c r="D161" s="193" t="s">
        <v>147</v>
      </c>
      <c r="F161" s="197" t="s">
        <v>492</v>
      </c>
      <c r="I161" s="195"/>
      <c r="L161" s="41"/>
      <c r="M161" s="196"/>
      <c r="N161" s="42"/>
      <c r="O161" s="42"/>
      <c r="P161" s="42"/>
      <c r="Q161" s="42"/>
      <c r="R161" s="42"/>
      <c r="S161" s="42"/>
      <c r="T161" s="70"/>
      <c r="AT161" s="24" t="s">
        <v>147</v>
      </c>
      <c r="AU161" s="24" t="s">
        <v>79</v>
      </c>
    </row>
    <row r="162" spans="2:65" s="12" customFormat="1" x14ac:dyDescent="0.3">
      <c r="B162" s="201"/>
      <c r="D162" s="193" t="s">
        <v>167</v>
      </c>
      <c r="E162" s="202" t="s">
        <v>5</v>
      </c>
      <c r="F162" s="203" t="s">
        <v>226</v>
      </c>
      <c r="H162" s="204">
        <v>12</v>
      </c>
      <c r="I162" s="205"/>
      <c r="L162" s="201"/>
      <c r="M162" s="206"/>
      <c r="N162" s="207"/>
      <c r="O162" s="207"/>
      <c r="P162" s="207"/>
      <c r="Q162" s="207"/>
      <c r="R162" s="207"/>
      <c r="S162" s="207"/>
      <c r="T162" s="208"/>
      <c r="AT162" s="202" t="s">
        <v>167</v>
      </c>
      <c r="AU162" s="202" t="s">
        <v>79</v>
      </c>
      <c r="AV162" s="12" t="s">
        <v>79</v>
      </c>
      <c r="AW162" s="12" t="s">
        <v>35</v>
      </c>
      <c r="AX162" s="12" t="s">
        <v>77</v>
      </c>
      <c r="AY162" s="202" t="s">
        <v>136</v>
      </c>
    </row>
    <row r="163" spans="2:65" s="1" customFormat="1" ht="16.5" customHeight="1" x14ac:dyDescent="0.3">
      <c r="B163" s="180"/>
      <c r="C163" s="224" t="s">
        <v>226</v>
      </c>
      <c r="D163" s="224" t="s">
        <v>390</v>
      </c>
      <c r="E163" s="225" t="s">
        <v>550</v>
      </c>
      <c r="F163" s="226" t="s">
        <v>551</v>
      </c>
      <c r="G163" s="227" t="s">
        <v>402</v>
      </c>
      <c r="H163" s="228">
        <v>12.6</v>
      </c>
      <c r="I163" s="229"/>
      <c r="J163" s="230">
        <f>ROUND(I163*H163,2)</f>
        <v>0</v>
      </c>
      <c r="K163" s="226" t="s">
        <v>552</v>
      </c>
      <c r="L163" s="231"/>
      <c r="M163" s="232" t="s">
        <v>5</v>
      </c>
      <c r="N163" s="233" t="s">
        <v>42</v>
      </c>
      <c r="O163" s="42"/>
      <c r="P163" s="190">
        <f>O163*H163</f>
        <v>0</v>
      </c>
      <c r="Q163" s="190">
        <v>2.827E-2</v>
      </c>
      <c r="R163" s="190">
        <f>Q163*H163</f>
        <v>0.35620199999999996</v>
      </c>
      <c r="S163" s="190">
        <v>0</v>
      </c>
      <c r="T163" s="191">
        <f>S163*H163</f>
        <v>0</v>
      </c>
      <c r="AR163" s="24" t="s">
        <v>205</v>
      </c>
      <c r="AT163" s="24" t="s">
        <v>390</v>
      </c>
      <c r="AU163" s="24" t="s">
        <v>79</v>
      </c>
      <c r="AY163" s="24" t="s">
        <v>136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24" t="s">
        <v>77</v>
      </c>
      <c r="BK163" s="192">
        <f>ROUND(I163*H163,2)</f>
        <v>0</v>
      </c>
      <c r="BL163" s="24" t="s">
        <v>143</v>
      </c>
      <c r="BM163" s="24" t="s">
        <v>553</v>
      </c>
    </row>
    <row r="164" spans="2:65" s="1" customFormat="1" x14ac:dyDescent="0.3">
      <c r="B164" s="41"/>
      <c r="D164" s="193" t="s">
        <v>145</v>
      </c>
      <c r="F164" s="194" t="s">
        <v>554</v>
      </c>
      <c r="I164" s="195"/>
      <c r="L164" s="41"/>
      <c r="M164" s="196"/>
      <c r="N164" s="42"/>
      <c r="O164" s="42"/>
      <c r="P164" s="42"/>
      <c r="Q164" s="42"/>
      <c r="R164" s="42"/>
      <c r="S164" s="42"/>
      <c r="T164" s="70"/>
      <c r="AT164" s="24" t="s">
        <v>145</v>
      </c>
      <c r="AU164" s="24" t="s">
        <v>79</v>
      </c>
    </row>
    <row r="165" spans="2:65" s="12" customFormat="1" x14ac:dyDescent="0.3">
      <c r="B165" s="201"/>
      <c r="D165" s="193" t="s">
        <v>167</v>
      </c>
      <c r="F165" s="203" t="s">
        <v>555</v>
      </c>
      <c r="H165" s="204">
        <v>12.6</v>
      </c>
      <c r="I165" s="205"/>
      <c r="L165" s="201"/>
      <c r="M165" s="206"/>
      <c r="N165" s="207"/>
      <c r="O165" s="207"/>
      <c r="P165" s="207"/>
      <c r="Q165" s="207"/>
      <c r="R165" s="207"/>
      <c r="S165" s="207"/>
      <c r="T165" s="208"/>
      <c r="AT165" s="202" t="s">
        <v>167</v>
      </c>
      <c r="AU165" s="202" t="s">
        <v>79</v>
      </c>
      <c r="AV165" s="12" t="s">
        <v>79</v>
      </c>
      <c r="AW165" s="12" t="s">
        <v>6</v>
      </c>
      <c r="AX165" s="12" t="s">
        <v>77</v>
      </c>
      <c r="AY165" s="202" t="s">
        <v>136</v>
      </c>
    </row>
    <row r="166" spans="2:65" s="1" customFormat="1" ht="16.5" customHeight="1" x14ac:dyDescent="0.3">
      <c r="B166" s="180"/>
      <c r="C166" s="181" t="s">
        <v>231</v>
      </c>
      <c r="D166" s="181" t="s">
        <v>139</v>
      </c>
      <c r="E166" s="182" t="s">
        <v>556</v>
      </c>
      <c r="F166" s="183" t="s">
        <v>557</v>
      </c>
      <c r="G166" s="184" t="s">
        <v>402</v>
      </c>
      <c r="H166" s="185">
        <v>12</v>
      </c>
      <c r="I166" s="186"/>
      <c r="J166" s="187">
        <f>ROUND(I166*H166,2)</f>
        <v>0</v>
      </c>
      <c r="K166" s="183" t="s">
        <v>177</v>
      </c>
      <c r="L166" s="41"/>
      <c r="M166" s="188" t="s">
        <v>5</v>
      </c>
      <c r="N166" s="189" t="s">
        <v>42</v>
      </c>
      <c r="O166" s="42"/>
      <c r="P166" s="190">
        <f>O166*H166</f>
        <v>0</v>
      </c>
      <c r="Q166" s="190">
        <v>5.4799999999999996E-3</v>
      </c>
      <c r="R166" s="190">
        <f>Q166*H166</f>
        <v>6.5759999999999999E-2</v>
      </c>
      <c r="S166" s="190">
        <v>0</v>
      </c>
      <c r="T166" s="191">
        <f>S166*H166</f>
        <v>0</v>
      </c>
      <c r="AR166" s="24" t="s">
        <v>558</v>
      </c>
      <c r="AT166" s="24" t="s">
        <v>139</v>
      </c>
      <c r="AU166" s="24" t="s">
        <v>79</v>
      </c>
      <c r="AY166" s="24" t="s">
        <v>136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24" t="s">
        <v>77</v>
      </c>
      <c r="BK166" s="192">
        <f>ROUND(I166*H166,2)</f>
        <v>0</v>
      </c>
      <c r="BL166" s="24" t="s">
        <v>558</v>
      </c>
      <c r="BM166" s="24" t="s">
        <v>559</v>
      </c>
    </row>
    <row r="167" spans="2:65" s="1" customFormat="1" x14ac:dyDescent="0.3">
      <c r="B167" s="41"/>
      <c r="D167" s="193" t="s">
        <v>145</v>
      </c>
      <c r="F167" s="194" t="s">
        <v>560</v>
      </c>
      <c r="I167" s="195"/>
      <c r="L167" s="41"/>
      <c r="M167" s="196"/>
      <c r="N167" s="42"/>
      <c r="O167" s="42"/>
      <c r="P167" s="42"/>
      <c r="Q167" s="42"/>
      <c r="R167" s="42"/>
      <c r="S167" s="42"/>
      <c r="T167" s="70"/>
      <c r="AT167" s="24" t="s">
        <v>145</v>
      </c>
      <c r="AU167" s="24" t="s">
        <v>79</v>
      </c>
    </row>
    <row r="168" spans="2:65" s="1" customFormat="1" ht="16.5" customHeight="1" x14ac:dyDescent="0.3">
      <c r="B168" s="180"/>
      <c r="C168" s="181" t="s">
        <v>236</v>
      </c>
      <c r="D168" s="181" t="s">
        <v>139</v>
      </c>
      <c r="E168" s="182" t="s">
        <v>561</v>
      </c>
      <c r="F168" s="183" t="s">
        <v>562</v>
      </c>
      <c r="G168" s="184" t="s">
        <v>163</v>
      </c>
      <c r="H168" s="185">
        <v>2601.4720000000002</v>
      </c>
      <c r="I168" s="186"/>
      <c r="J168" s="187">
        <f>ROUND(I168*H168,2)</f>
        <v>0</v>
      </c>
      <c r="K168" s="183" t="s">
        <v>177</v>
      </c>
      <c r="L168" s="41"/>
      <c r="M168" s="188" t="s">
        <v>5</v>
      </c>
      <c r="N168" s="189" t="s">
        <v>42</v>
      </c>
      <c r="O168" s="42"/>
      <c r="P168" s="190">
        <f>O168*H168</f>
        <v>0</v>
      </c>
      <c r="Q168" s="190">
        <v>8.4000000000000003E-4</v>
      </c>
      <c r="R168" s="190">
        <f>Q168*H168</f>
        <v>2.1852364800000004</v>
      </c>
      <c r="S168" s="190">
        <v>0</v>
      </c>
      <c r="T168" s="191">
        <f>S168*H168</f>
        <v>0</v>
      </c>
      <c r="AR168" s="24" t="s">
        <v>143</v>
      </c>
      <c r="AT168" s="24" t="s">
        <v>139</v>
      </c>
      <c r="AU168" s="24" t="s">
        <v>79</v>
      </c>
      <c r="AY168" s="24" t="s">
        <v>136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24" t="s">
        <v>77</v>
      </c>
      <c r="BK168" s="192">
        <f>ROUND(I168*H168,2)</f>
        <v>0</v>
      </c>
      <c r="BL168" s="24" t="s">
        <v>143</v>
      </c>
      <c r="BM168" s="24" t="s">
        <v>563</v>
      </c>
    </row>
    <row r="169" spans="2:65" s="1" customFormat="1" ht="27" x14ac:dyDescent="0.3">
      <c r="B169" s="41"/>
      <c r="D169" s="193" t="s">
        <v>145</v>
      </c>
      <c r="F169" s="194" t="s">
        <v>564</v>
      </c>
      <c r="I169" s="195"/>
      <c r="L169" s="41"/>
      <c r="M169" s="196"/>
      <c r="N169" s="42"/>
      <c r="O169" s="42"/>
      <c r="P169" s="42"/>
      <c r="Q169" s="42"/>
      <c r="R169" s="42"/>
      <c r="S169" s="42"/>
      <c r="T169" s="70"/>
      <c r="AT169" s="24" t="s">
        <v>145</v>
      </c>
      <c r="AU169" s="24" t="s">
        <v>79</v>
      </c>
    </row>
    <row r="170" spans="2:65" s="1" customFormat="1" ht="27" x14ac:dyDescent="0.3">
      <c r="B170" s="41"/>
      <c r="D170" s="193" t="s">
        <v>147</v>
      </c>
      <c r="F170" s="197" t="s">
        <v>492</v>
      </c>
      <c r="I170" s="195"/>
      <c r="L170" s="41"/>
      <c r="M170" s="196"/>
      <c r="N170" s="42"/>
      <c r="O170" s="42"/>
      <c r="P170" s="42"/>
      <c r="Q170" s="42"/>
      <c r="R170" s="42"/>
      <c r="S170" s="42"/>
      <c r="T170" s="70"/>
      <c r="AT170" s="24" t="s">
        <v>147</v>
      </c>
      <c r="AU170" s="24" t="s">
        <v>79</v>
      </c>
    </row>
    <row r="171" spans="2:65" s="12" customFormat="1" x14ac:dyDescent="0.3">
      <c r="B171" s="201"/>
      <c r="D171" s="193" t="s">
        <v>167</v>
      </c>
      <c r="E171" s="202" t="s">
        <v>5</v>
      </c>
      <c r="F171" s="203" t="s">
        <v>565</v>
      </c>
      <c r="H171" s="204">
        <v>2131.116</v>
      </c>
      <c r="I171" s="205"/>
      <c r="L171" s="201"/>
      <c r="M171" s="206"/>
      <c r="N171" s="207"/>
      <c r="O171" s="207"/>
      <c r="P171" s="207"/>
      <c r="Q171" s="207"/>
      <c r="R171" s="207"/>
      <c r="S171" s="207"/>
      <c r="T171" s="208"/>
      <c r="AT171" s="202" t="s">
        <v>167</v>
      </c>
      <c r="AU171" s="202" t="s">
        <v>79</v>
      </c>
      <c r="AV171" s="12" t="s">
        <v>79</v>
      </c>
      <c r="AW171" s="12" t="s">
        <v>35</v>
      </c>
      <c r="AX171" s="12" t="s">
        <v>71</v>
      </c>
      <c r="AY171" s="202" t="s">
        <v>136</v>
      </c>
    </row>
    <row r="172" spans="2:65" s="12" customFormat="1" x14ac:dyDescent="0.3">
      <c r="B172" s="201"/>
      <c r="D172" s="193" t="s">
        <v>167</v>
      </c>
      <c r="E172" s="202" t="s">
        <v>5</v>
      </c>
      <c r="F172" s="203" t="s">
        <v>566</v>
      </c>
      <c r="H172" s="204">
        <v>205.12200000000001</v>
      </c>
      <c r="I172" s="205"/>
      <c r="L172" s="201"/>
      <c r="M172" s="206"/>
      <c r="N172" s="207"/>
      <c r="O172" s="207"/>
      <c r="P172" s="207"/>
      <c r="Q172" s="207"/>
      <c r="R172" s="207"/>
      <c r="S172" s="207"/>
      <c r="T172" s="208"/>
      <c r="AT172" s="202" t="s">
        <v>167</v>
      </c>
      <c r="AU172" s="202" t="s">
        <v>79</v>
      </c>
      <c r="AV172" s="12" t="s">
        <v>79</v>
      </c>
      <c r="AW172" s="12" t="s">
        <v>35</v>
      </c>
      <c r="AX172" s="12" t="s">
        <v>71</v>
      </c>
      <c r="AY172" s="202" t="s">
        <v>136</v>
      </c>
    </row>
    <row r="173" spans="2:65" s="12" customFormat="1" x14ac:dyDescent="0.3">
      <c r="B173" s="201"/>
      <c r="D173" s="193" t="s">
        <v>167</v>
      </c>
      <c r="E173" s="202" t="s">
        <v>5</v>
      </c>
      <c r="F173" s="203" t="s">
        <v>567</v>
      </c>
      <c r="H173" s="204">
        <v>51.033999999999999</v>
      </c>
      <c r="I173" s="205"/>
      <c r="L173" s="201"/>
      <c r="M173" s="206"/>
      <c r="N173" s="207"/>
      <c r="O173" s="207"/>
      <c r="P173" s="207"/>
      <c r="Q173" s="207"/>
      <c r="R173" s="207"/>
      <c r="S173" s="207"/>
      <c r="T173" s="208"/>
      <c r="AT173" s="202" t="s">
        <v>167</v>
      </c>
      <c r="AU173" s="202" t="s">
        <v>79</v>
      </c>
      <c r="AV173" s="12" t="s">
        <v>79</v>
      </c>
      <c r="AW173" s="12" t="s">
        <v>35</v>
      </c>
      <c r="AX173" s="12" t="s">
        <v>71</v>
      </c>
      <c r="AY173" s="202" t="s">
        <v>136</v>
      </c>
    </row>
    <row r="174" spans="2:65" s="12" customFormat="1" x14ac:dyDescent="0.3">
      <c r="B174" s="201"/>
      <c r="D174" s="193" t="s">
        <v>167</v>
      </c>
      <c r="E174" s="202" t="s">
        <v>5</v>
      </c>
      <c r="F174" s="203" t="s">
        <v>568</v>
      </c>
      <c r="H174" s="204">
        <v>51</v>
      </c>
      <c r="I174" s="205"/>
      <c r="L174" s="201"/>
      <c r="M174" s="206"/>
      <c r="N174" s="207"/>
      <c r="O174" s="207"/>
      <c r="P174" s="207"/>
      <c r="Q174" s="207"/>
      <c r="R174" s="207"/>
      <c r="S174" s="207"/>
      <c r="T174" s="208"/>
      <c r="AT174" s="202" t="s">
        <v>167</v>
      </c>
      <c r="AU174" s="202" t="s">
        <v>79</v>
      </c>
      <c r="AV174" s="12" t="s">
        <v>79</v>
      </c>
      <c r="AW174" s="12" t="s">
        <v>35</v>
      </c>
      <c r="AX174" s="12" t="s">
        <v>71</v>
      </c>
      <c r="AY174" s="202" t="s">
        <v>136</v>
      </c>
    </row>
    <row r="175" spans="2:65" s="12" customFormat="1" x14ac:dyDescent="0.3">
      <c r="B175" s="201"/>
      <c r="D175" s="193" t="s">
        <v>167</v>
      </c>
      <c r="E175" s="202" t="s">
        <v>5</v>
      </c>
      <c r="F175" s="203" t="s">
        <v>569</v>
      </c>
      <c r="H175" s="204">
        <v>153</v>
      </c>
      <c r="I175" s="205"/>
      <c r="L175" s="201"/>
      <c r="M175" s="206"/>
      <c r="N175" s="207"/>
      <c r="O175" s="207"/>
      <c r="P175" s="207"/>
      <c r="Q175" s="207"/>
      <c r="R175" s="207"/>
      <c r="S175" s="207"/>
      <c r="T175" s="208"/>
      <c r="AT175" s="202" t="s">
        <v>167</v>
      </c>
      <c r="AU175" s="202" t="s">
        <v>79</v>
      </c>
      <c r="AV175" s="12" t="s">
        <v>79</v>
      </c>
      <c r="AW175" s="12" t="s">
        <v>35</v>
      </c>
      <c r="AX175" s="12" t="s">
        <v>71</v>
      </c>
      <c r="AY175" s="202" t="s">
        <v>136</v>
      </c>
    </row>
    <row r="176" spans="2:65" s="12" customFormat="1" x14ac:dyDescent="0.3">
      <c r="B176" s="201"/>
      <c r="D176" s="193" t="s">
        <v>167</v>
      </c>
      <c r="E176" s="202" t="s">
        <v>5</v>
      </c>
      <c r="F176" s="203" t="s">
        <v>570</v>
      </c>
      <c r="H176" s="204">
        <v>10.199999999999999</v>
      </c>
      <c r="I176" s="205"/>
      <c r="L176" s="201"/>
      <c r="M176" s="206"/>
      <c r="N176" s="207"/>
      <c r="O176" s="207"/>
      <c r="P176" s="207"/>
      <c r="Q176" s="207"/>
      <c r="R176" s="207"/>
      <c r="S176" s="207"/>
      <c r="T176" s="208"/>
      <c r="AT176" s="202" t="s">
        <v>167</v>
      </c>
      <c r="AU176" s="202" t="s">
        <v>79</v>
      </c>
      <c r="AV176" s="12" t="s">
        <v>79</v>
      </c>
      <c r="AW176" s="12" t="s">
        <v>35</v>
      </c>
      <c r="AX176" s="12" t="s">
        <v>71</v>
      </c>
      <c r="AY176" s="202" t="s">
        <v>136</v>
      </c>
    </row>
    <row r="177" spans="2:65" s="14" customFormat="1" x14ac:dyDescent="0.3">
      <c r="B177" s="216"/>
      <c r="D177" s="193" t="s">
        <v>167</v>
      </c>
      <c r="E177" s="217" t="s">
        <v>5</v>
      </c>
      <c r="F177" s="218" t="s">
        <v>250</v>
      </c>
      <c r="H177" s="219">
        <v>2601.4720000000002</v>
      </c>
      <c r="I177" s="220"/>
      <c r="L177" s="216"/>
      <c r="M177" s="221"/>
      <c r="N177" s="222"/>
      <c r="O177" s="222"/>
      <c r="P177" s="222"/>
      <c r="Q177" s="222"/>
      <c r="R177" s="222"/>
      <c r="S177" s="222"/>
      <c r="T177" s="223"/>
      <c r="AT177" s="217" t="s">
        <v>167</v>
      </c>
      <c r="AU177" s="217" t="s">
        <v>79</v>
      </c>
      <c r="AV177" s="14" t="s">
        <v>143</v>
      </c>
      <c r="AW177" s="14" t="s">
        <v>35</v>
      </c>
      <c r="AX177" s="14" t="s">
        <v>77</v>
      </c>
      <c r="AY177" s="217" t="s">
        <v>136</v>
      </c>
    </row>
    <row r="178" spans="2:65" s="1" customFormat="1" ht="16.5" customHeight="1" x14ac:dyDescent="0.3">
      <c r="B178" s="180"/>
      <c r="C178" s="181" t="s">
        <v>11</v>
      </c>
      <c r="D178" s="181" t="s">
        <v>139</v>
      </c>
      <c r="E178" s="182" t="s">
        <v>571</v>
      </c>
      <c r="F178" s="183" t="s">
        <v>572</v>
      </c>
      <c r="G178" s="184" t="s">
        <v>163</v>
      </c>
      <c r="H178" s="185">
        <v>2601.4720000000002</v>
      </c>
      <c r="I178" s="186"/>
      <c r="J178" s="187">
        <f>ROUND(I178*H178,2)</f>
        <v>0</v>
      </c>
      <c r="K178" s="183" t="s">
        <v>177</v>
      </c>
      <c r="L178" s="41"/>
      <c r="M178" s="188" t="s">
        <v>5</v>
      </c>
      <c r="N178" s="189" t="s">
        <v>42</v>
      </c>
      <c r="O178" s="42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AR178" s="24" t="s">
        <v>143</v>
      </c>
      <c r="AT178" s="24" t="s">
        <v>139</v>
      </c>
      <c r="AU178" s="24" t="s">
        <v>79</v>
      </c>
      <c r="AY178" s="24" t="s">
        <v>136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24" t="s">
        <v>77</v>
      </c>
      <c r="BK178" s="192">
        <f>ROUND(I178*H178,2)</f>
        <v>0</v>
      </c>
      <c r="BL178" s="24" t="s">
        <v>143</v>
      </c>
      <c r="BM178" s="24" t="s">
        <v>573</v>
      </c>
    </row>
    <row r="179" spans="2:65" s="1" customFormat="1" ht="27" x14ac:dyDescent="0.3">
      <c r="B179" s="41"/>
      <c r="D179" s="193" t="s">
        <v>145</v>
      </c>
      <c r="F179" s="194" t="s">
        <v>574</v>
      </c>
      <c r="I179" s="195"/>
      <c r="L179" s="41"/>
      <c r="M179" s="196"/>
      <c r="N179" s="42"/>
      <c r="O179" s="42"/>
      <c r="P179" s="42"/>
      <c r="Q179" s="42"/>
      <c r="R179" s="42"/>
      <c r="S179" s="42"/>
      <c r="T179" s="70"/>
      <c r="AT179" s="24" t="s">
        <v>145</v>
      </c>
      <c r="AU179" s="24" t="s">
        <v>79</v>
      </c>
    </row>
    <row r="180" spans="2:65" s="1" customFormat="1" ht="16.5" customHeight="1" x14ac:dyDescent="0.3">
      <c r="B180" s="180"/>
      <c r="C180" s="181" t="s">
        <v>251</v>
      </c>
      <c r="D180" s="181" t="s">
        <v>139</v>
      </c>
      <c r="E180" s="182" t="s">
        <v>237</v>
      </c>
      <c r="F180" s="183" t="s">
        <v>238</v>
      </c>
      <c r="G180" s="184" t="s">
        <v>189</v>
      </c>
      <c r="H180" s="185">
        <v>738.13099999999997</v>
      </c>
      <c r="I180" s="186"/>
      <c r="J180" s="187">
        <f>ROUND(I180*H180,2)</f>
        <v>0</v>
      </c>
      <c r="K180" s="183" t="s">
        <v>177</v>
      </c>
      <c r="L180" s="41"/>
      <c r="M180" s="188" t="s">
        <v>5</v>
      </c>
      <c r="N180" s="189" t="s">
        <v>42</v>
      </c>
      <c r="O180" s="42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AR180" s="24" t="s">
        <v>143</v>
      </c>
      <c r="AT180" s="24" t="s">
        <v>139</v>
      </c>
      <c r="AU180" s="24" t="s">
        <v>79</v>
      </c>
      <c r="AY180" s="24" t="s">
        <v>136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24" t="s">
        <v>77</v>
      </c>
      <c r="BK180" s="192">
        <f>ROUND(I180*H180,2)</f>
        <v>0</v>
      </c>
      <c r="BL180" s="24" t="s">
        <v>143</v>
      </c>
      <c r="BM180" s="24" t="s">
        <v>575</v>
      </c>
    </row>
    <row r="181" spans="2:65" s="1" customFormat="1" ht="40.5" x14ac:dyDescent="0.3">
      <c r="B181" s="41"/>
      <c r="D181" s="193" t="s">
        <v>145</v>
      </c>
      <c r="F181" s="194" t="s">
        <v>240</v>
      </c>
      <c r="I181" s="195"/>
      <c r="L181" s="41"/>
      <c r="M181" s="196"/>
      <c r="N181" s="42"/>
      <c r="O181" s="42"/>
      <c r="P181" s="42"/>
      <c r="Q181" s="42"/>
      <c r="R181" s="42"/>
      <c r="S181" s="42"/>
      <c r="T181" s="70"/>
      <c r="AT181" s="24" t="s">
        <v>145</v>
      </c>
      <c r="AU181" s="24" t="s">
        <v>79</v>
      </c>
    </row>
    <row r="182" spans="2:65" s="12" customFormat="1" x14ac:dyDescent="0.3">
      <c r="B182" s="201"/>
      <c r="D182" s="193" t="s">
        <v>167</v>
      </c>
      <c r="E182" s="202" t="s">
        <v>5</v>
      </c>
      <c r="F182" s="203" t="s">
        <v>576</v>
      </c>
      <c r="H182" s="204">
        <v>738.13099999999997</v>
      </c>
      <c r="I182" s="205"/>
      <c r="L182" s="201"/>
      <c r="M182" s="206"/>
      <c r="N182" s="207"/>
      <c r="O182" s="207"/>
      <c r="P182" s="207"/>
      <c r="Q182" s="207"/>
      <c r="R182" s="207"/>
      <c r="S182" s="207"/>
      <c r="T182" s="208"/>
      <c r="AT182" s="202" t="s">
        <v>167</v>
      </c>
      <c r="AU182" s="202" t="s">
        <v>79</v>
      </c>
      <c r="AV182" s="12" t="s">
        <v>79</v>
      </c>
      <c r="AW182" s="12" t="s">
        <v>35</v>
      </c>
      <c r="AX182" s="12" t="s">
        <v>77</v>
      </c>
      <c r="AY182" s="202" t="s">
        <v>136</v>
      </c>
    </row>
    <row r="183" spans="2:65" s="1" customFormat="1" ht="16.5" customHeight="1" x14ac:dyDescent="0.3">
      <c r="B183" s="180"/>
      <c r="C183" s="181" t="s">
        <v>257</v>
      </c>
      <c r="D183" s="181" t="s">
        <v>139</v>
      </c>
      <c r="E183" s="182" t="s">
        <v>242</v>
      </c>
      <c r="F183" s="183" t="s">
        <v>243</v>
      </c>
      <c r="G183" s="184" t="s">
        <v>189</v>
      </c>
      <c r="H183" s="185">
        <v>569.9</v>
      </c>
      <c r="I183" s="186"/>
      <c r="J183" s="187">
        <f>ROUND(I183*H183,2)</f>
        <v>0</v>
      </c>
      <c r="K183" s="183" t="s">
        <v>177</v>
      </c>
      <c r="L183" s="41"/>
      <c r="M183" s="188" t="s">
        <v>5</v>
      </c>
      <c r="N183" s="189" t="s">
        <v>42</v>
      </c>
      <c r="O183" s="42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AR183" s="24" t="s">
        <v>143</v>
      </c>
      <c r="AT183" s="24" t="s">
        <v>139</v>
      </c>
      <c r="AU183" s="24" t="s">
        <v>79</v>
      </c>
      <c r="AY183" s="24" t="s">
        <v>136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24" t="s">
        <v>77</v>
      </c>
      <c r="BK183" s="192">
        <f>ROUND(I183*H183,2)</f>
        <v>0</v>
      </c>
      <c r="BL183" s="24" t="s">
        <v>143</v>
      </c>
      <c r="BM183" s="24" t="s">
        <v>577</v>
      </c>
    </row>
    <row r="184" spans="2:65" s="1" customFormat="1" ht="40.5" x14ac:dyDescent="0.3">
      <c r="B184" s="41"/>
      <c r="D184" s="193" t="s">
        <v>145</v>
      </c>
      <c r="F184" s="194" t="s">
        <v>245</v>
      </c>
      <c r="I184" s="195"/>
      <c r="L184" s="41"/>
      <c r="M184" s="196"/>
      <c r="N184" s="42"/>
      <c r="O184" s="42"/>
      <c r="P184" s="42"/>
      <c r="Q184" s="42"/>
      <c r="R184" s="42"/>
      <c r="S184" s="42"/>
      <c r="T184" s="70"/>
      <c r="AT184" s="24" t="s">
        <v>145</v>
      </c>
      <c r="AU184" s="24" t="s">
        <v>79</v>
      </c>
    </row>
    <row r="185" spans="2:65" s="13" customFormat="1" x14ac:dyDescent="0.3">
      <c r="B185" s="209"/>
      <c r="D185" s="193" t="s">
        <v>167</v>
      </c>
      <c r="E185" s="210" t="s">
        <v>5</v>
      </c>
      <c r="F185" s="211" t="s">
        <v>246</v>
      </c>
      <c r="H185" s="210" t="s">
        <v>5</v>
      </c>
      <c r="I185" s="212"/>
      <c r="L185" s="209"/>
      <c r="M185" s="213"/>
      <c r="N185" s="214"/>
      <c r="O185" s="214"/>
      <c r="P185" s="214"/>
      <c r="Q185" s="214"/>
      <c r="R185" s="214"/>
      <c r="S185" s="214"/>
      <c r="T185" s="215"/>
      <c r="AT185" s="210" t="s">
        <v>167</v>
      </c>
      <c r="AU185" s="210" t="s">
        <v>79</v>
      </c>
      <c r="AV185" s="13" t="s">
        <v>77</v>
      </c>
      <c r="AW185" s="13" t="s">
        <v>35</v>
      </c>
      <c r="AX185" s="13" t="s">
        <v>71</v>
      </c>
      <c r="AY185" s="210" t="s">
        <v>136</v>
      </c>
    </row>
    <row r="186" spans="2:65" s="12" customFormat="1" x14ac:dyDescent="0.3">
      <c r="B186" s="201"/>
      <c r="D186" s="193" t="s">
        <v>167</v>
      </c>
      <c r="E186" s="202" t="s">
        <v>5</v>
      </c>
      <c r="F186" s="203" t="s">
        <v>578</v>
      </c>
      <c r="H186" s="204">
        <v>1342.056</v>
      </c>
      <c r="I186" s="205"/>
      <c r="L186" s="201"/>
      <c r="M186" s="206"/>
      <c r="N186" s="207"/>
      <c r="O186" s="207"/>
      <c r="P186" s="207"/>
      <c r="Q186" s="207"/>
      <c r="R186" s="207"/>
      <c r="S186" s="207"/>
      <c r="T186" s="208"/>
      <c r="AT186" s="202" t="s">
        <v>167</v>
      </c>
      <c r="AU186" s="202" t="s">
        <v>79</v>
      </c>
      <c r="AV186" s="12" t="s">
        <v>79</v>
      </c>
      <c r="AW186" s="12" t="s">
        <v>35</v>
      </c>
      <c r="AX186" s="12" t="s">
        <v>71</v>
      </c>
      <c r="AY186" s="202" t="s">
        <v>136</v>
      </c>
    </row>
    <row r="187" spans="2:65" s="13" customFormat="1" x14ac:dyDescent="0.3">
      <c r="B187" s="209"/>
      <c r="D187" s="193" t="s">
        <v>167</v>
      </c>
      <c r="E187" s="210" t="s">
        <v>5</v>
      </c>
      <c r="F187" s="211" t="s">
        <v>248</v>
      </c>
      <c r="H187" s="210" t="s">
        <v>5</v>
      </c>
      <c r="I187" s="212"/>
      <c r="L187" s="209"/>
      <c r="M187" s="213"/>
      <c r="N187" s="214"/>
      <c r="O187" s="214"/>
      <c r="P187" s="214"/>
      <c r="Q187" s="214"/>
      <c r="R187" s="214"/>
      <c r="S187" s="214"/>
      <c r="T187" s="215"/>
      <c r="AT187" s="210" t="s">
        <v>167</v>
      </c>
      <c r="AU187" s="210" t="s">
        <v>79</v>
      </c>
      <c r="AV187" s="13" t="s">
        <v>77</v>
      </c>
      <c r="AW187" s="13" t="s">
        <v>35</v>
      </c>
      <c r="AX187" s="13" t="s">
        <v>71</v>
      </c>
      <c r="AY187" s="210" t="s">
        <v>136</v>
      </c>
    </row>
    <row r="188" spans="2:65" s="12" customFormat="1" x14ac:dyDescent="0.3">
      <c r="B188" s="201"/>
      <c r="D188" s="193" t="s">
        <v>167</v>
      </c>
      <c r="E188" s="202" t="s">
        <v>5</v>
      </c>
      <c r="F188" s="203" t="s">
        <v>579</v>
      </c>
      <c r="H188" s="204">
        <v>-872.07299999999998</v>
      </c>
      <c r="I188" s="205"/>
      <c r="L188" s="201"/>
      <c r="M188" s="206"/>
      <c r="N188" s="207"/>
      <c r="O188" s="207"/>
      <c r="P188" s="207"/>
      <c r="Q188" s="207"/>
      <c r="R188" s="207"/>
      <c r="S188" s="207"/>
      <c r="T188" s="208"/>
      <c r="AT188" s="202" t="s">
        <v>167</v>
      </c>
      <c r="AU188" s="202" t="s">
        <v>79</v>
      </c>
      <c r="AV188" s="12" t="s">
        <v>79</v>
      </c>
      <c r="AW188" s="12" t="s">
        <v>35</v>
      </c>
      <c r="AX188" s="12" t="s">
        <v>71</v>
      </c>
      <c r="AY188" s="202" t="s">
        <v>136</v>
      </c>
    </row>
    <row r="189" spans="2:65" s="13" customFormat="1" x14ac:dyDescent="0.3">
      <c r="B189" s="209"/>
      <c r="D189" s="193" t="s">
        <v>167</v>
      </c>
      <c r="E189" s="210" t="s">
        <v>5</v>
      </c>
      <c r="F189" s="211" t="s">
        <v>580</v>
      </c>
      <c r="H189" s="210" t="s">
        <v>5</v>
      </c>
      <c r="I189" s="212"/>
      <c r="L189" s="209"/>
      <c r="M189" s="213"/>
      <c r="N189" s="214"/>
      <c r="O189" s="214"/>
      <c r="P189" s="214"/>
      <c r="Q189" s="214"/>
      <c r="R189" s="214"/>
      <c r="S189" s="214"/>
      <c r="T189" s="215"/>
      <c r="AT189" s="210" t="s">
        <v>167</v>
      </c>
      <c r="AU189" s="210" t="s">
        <v>79</v>
      </c>
      <c r="AV189" s="13" t="s">
        <v>77</v>
      </c>
      <c r="AW189" s="13" t="s">
        <v>35</v>
      </c>
      <c r="AX189" s="13" t="s">
        <v>71</v>
      </c>
      <c r="AY189" s="210" t="s">
        <v>136</v>
      </c>
    </row>
    <row r="190" spans="2:65" s="12" customFormat="1" x14ac:dyDescent="0.3">
      <c r="B190" s="201"/>
      <c r="D190" s="193" t="s">
        <v>167</v>
      </c>
      <c r="E190" s="202" t="s">
        <v>5</v>
      </c>
      <c r="F190" s="203" t="s">
        <v>581</v>
      </c>
      <c r="H190" s="204">
        <v>99.917000000000002</v>
      </c>
      <c r="I190" s="205"/>
      <c r="L190" s="201"/>
      <c r="M190" s="206"/>
      <c r="N190" s="207"/>
      <c r="O190" s="207"/>
      <c r="P190" s="207"/>
      <c r="Q190" s="207"/>
      <c r="R190" s="207"/>
      <c r="S190" s="207"/>
      <c r="T190" s="208"/>
      <c r="AT190" s="202" t="s">
        <v>167</v>
      </c>
      <c r="AU190" s="202" t="s">
        <v>79</v>
      </c>
      <c r="AV190" s="12" t="s">
        <v>79</v>
      </c>
      <c r="AW190" s="12" t="s">
        <v>35</v>
      </c>
      <c r="AX190" s="12" t="s">
        <v>71</v>
      </c>
      <c r="AY190" s="202" t="s">
        <v>136</v>
      </c>
    </row>
    <row r="191" spans="2:65" s="14" customFormat="1" x14ac:dyDescent="0.3">
      <c r="B191" s="216"/>
      <c r="D191" s="193" t="s">
        <v>167</v>
      </c>
      <c r="E191" s="217" t="s">
        <v>5</v>
      </c>
      <c r="F191" s="218" t="s">
        <v>250</v>
      </c>
      <c r="H191" s="219">
        <v>569.9</v>
      </c>
      <c r="I191" s="220"/>
      <c r="L191" s="216"/>
      <c r="M191" s="221"/>
      <c r="N191" s="222"/>
      <c r="O191" s="222"/>
      <c r="P191" s="222"/>
      <c r="Q191" s="222"/>
      <c r="R191" s="222"/>
      <c r="S191" s="222"/>
      <c r="T191" s="223"/>
      <c r="AT191" s="217" t="s">
        <v>167</v>
      </c>
      <c r="AU191" s="217" t="s">
        <v>79</v>
      </c>
      <c r="AV191" s="14" t="s">
        <v>143</v>
      </c>
      <c r="AW191" s="14" t="s">
        <v>35</v>
      </c>
      <c r="AX191" s="14" t="s">
        <v>77</v>
      </c>
      <c r="AY191" s="217" t="s">
        <v>136</v>
      </c>
    </row>
    <row r="192" spans="2:65" s="1" customFormat="1" ht="25.5" customHeight="1" x14ac:dyDescent="0.3">
      <c r="B192" s="180"/>
      <c r="C192" s="181" t="s">
        <v>262</v>
      </c>
      <c r="D192" s="181" t="s">
        <v>139</v>
      </c>
      <c r="E192" s="182" t="s">
        <v>252</v>
      </c>
      <c r="F192" s="183" t="s">
        <v>253</v>
      </c>
      <c r="G192" s="184" t="s">
        <v>189</v>
      </c>
      <c r="H192" s="185">
        <v>2849.5</v>
      </c>
      <c r="I192" s="186"/>
      <c r="J192" s="187">
        <f>ROUND(I192*H192,2)</f>
        <v>0</v>
      </c>
      <c r="K192" s="183" t="s">
        <v>177</v>
      </c>
      <c r="L192" s="41"/>
      <c r="M192" s="188" t="s">
        <v>5</v>
      </c>
      <c r="N192" s="189" t="s">
        <v>42</v>
      </c>
      <c r="O192" s="42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AR192" s="24" t="s">
        <v>143</v>
      </c>
      <c r="AT192" s="24" t="s">
        <v>139</v>
      </c>
      <c r="AU192" s="24" t="s">
        <v>79</v>
      </c>
      <c r="AY192" s="24" t="s">
        <v>136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24" t="s">
        <v>77</v>
      </c>
      <c r="BK192" s="192">
        <f>ROUND(I192*H192,2)</f>
        <v>0</v>
      </c>
      <c r="BL192" s="24" t="s">
        <v>143</v>
      </c>
      <c r="BM192" s="24" t="s">
        <v>582</v>
      </c>
    </row>
    <row r="193" spans="2:65" s="1" customFormat="1" ht="40.5" x14ac:dyDescent="0.3">
      <c r="B193" s="41"/>
      <c r="D193" s="193" t="s">
        <v>145</v>
      </c>
      <c r="F193" s="194" t="s">
        <v>255</v>
      </c>
      <c r="I193" s="195"/>
      <c r="L193" s="41"/>
      <c r="M193" s="196"/>
      <c r="N193" s="42"/>
      <c r="O193" s="42"/>
      <c r="P193" s="42"/>
      <c r="Q193" s="42"/>
      <c r="R193" s="42"/>
      <c r="S193" s="42"/>
      <c r="T193" s="70"/>
      <c r="AT193" s="24" t="s">
        <v>145</v>
      </c>
      <c r="AU193" s="24" t="s">
        <v>79</v>
      </c>
    </row>
    <row r="194" spans="2:65" s="12" customFormat="1" x14ac:dyDescent="0.3">
      <c r="B194" s="201"/>
      <c r="D194" s="193" t="s">
        <v>167</v>
      </c>
      <c r="F194" s="203" t="s">
        <v>583</v>
      </c>
      <c r="H194" s="204">
        <v>2849.5</v>
      </c>
      <c r="I194" s="205"/>
      <c r="L194" s="201"/>
      <c r="M194" s="206"/>
      <c r="N194" s="207"/>
      <c r="O194" s="207"/>
      <c r="P194" s="207"/>
      <c r="Q194" s="207"/>
      <c r="R194" s="207"/>
      <c r="S194" s="207"/>
      <c r="T194" s="208"/>
      <c r="AT194" s="202" t="s">
        <v>167</v>
      </c>
      <c r="AU194" s="202" t="s">
        <v>79</v>
      </c>
      <c r="AV194" s="12" t="s">
        <v>79</v>
      </c>
      <c r="AW194" s="12" t="s">
        <v>6</v>
      </c>
      <c r="AX194" s="12" t="s">
        <v>77</v>
      </c>
      <c r="AY194" s="202" t="s">
        <v>136</v>
      </c>
    </row>
    <row r="195" spans="2:65" s="1" customFormat="1" ht="16.5" customHeight="1" x14ac:dyDescent="0.3">
      <c r="B195" s="180"/>
      <c r="C195" s="181" t="s">
        <v>266</v>
      </c>
      <c r="D195" s="181" t="s">
        <v>139</v>
      </c>
      <c r="E195" s="182" t="s">
        <v>263</v>
      </c>
      <c r="F195" s="183" t="s">
        <v>264</v>
      </c>
      <c r="G195" s="184" t="s">
        <v>189</v>
      </c>
      <c r="H195" s="185">
        <v>569.9</v>
      </c>
      <c r="I195" s="186"/>
      <c r="J195" s="187">
        <f>ROUND(I195*H195,2)</f>
        <v>0</v>
      </c>
      <c r="K195" s="183" t="s">
        <v>177</v>
      </c>
      <c r="L195" s="41"/>
      <c r="M195" s="188" t="s">
        <v>5</v>
      </c>
      <c r="N195" s="189" t="s">
        <v>42</v>
      </c>
      <c r="O195" s="42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AR195" s="24" t="s">
        <v>143</v>
      </c>
      <c r="AT195" s="24" t="s">
        <v>139</v>
      </c>
      <c r="AU195" s="24" t="s">
        <v>79</v>
      </c>
      <c r="AY195" s="24" t="s">
        <v>136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24" t="s">
        <v>77</v>
      </c>
      <c r="BK195" s="192">
        <f>ROUND(I195*H195,2)</f>
        <v>0</v>
      </c>
      <c r="BL195" s="24" t="s">
        <v>143</v>
      </c>
      <c r="BM195" s="24" t="s">
        <v>584</v>
      </c>
    </row>
    <row r="196" spans="2:65" s="1" customFormat="1" x14ac:dyDescent="0.3">
      <c r="B196" s="41"/>
      <c r="D196" s="193" t="s">
        <v>145</v>
      </c>
      <c r="F196" s="194" t="s">
        <v>264</v>
      </c>
      <c r="I196" s="195"/>
      <c r="L196" s="41"/>
      <c r="M196" s="196"/>
      <c r="N196" s="42"/>
      <c r="O196" s="42"/>
      <c r="P196" s="42"/>
      <c r="Q196" s="42"/>
      <c r="R196" s="42"/>
      <c r="S196" s="42"/>
      <c r="T196" s="70"/>
      <c r="AT196" s="24" t="s">
        <v>145</v>
      </c>
      <c r="AU196" s="24" t="s">
        <v>79</v>
      </c>
    </row>
    <row r="197" spans="2:65" s="1" customFormat="1" ht="16.5" customHeight="1" x14ac:dyDescent="0.3">
      <c r="B197" s="180"/>
      <c r="C197" s="181" t="s">
        <v>273</v>
      </c>
      <c r="D197" s="181" t="s">
        <v>139</v>
      </c>
      <c r="E197" s="182" t="s">
        <v>267</v>
      </c>
      <c r="F197" s="183" t="s">
        <v>268</v>
      </c>
      <c r="G197" s="184" t="s">
        <v>269</v>
      </c>
      <c r="H197" s="185">
        <v>1025.82</v>
      </c>
      <c r="I197" s="186"/>
      <c r="J197" s="187">
        <f>ROUND(I197*H197,2)</f>
        <v>0</v>
      </c>
      <c r="K197" s="183" t="s">
        <v>177</v>
      </c>
      <c r="L197" s="41"/>
      <c r="M197" s="188" t="s">
        <v>5</v>
      </c>
      <c r="N197" s="189" t="s">
        <v>42</v>
      </c>
      <c r="O197" s="42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AR197" s="24" t="s">
        <v>143</v>
      </c>
      <c r="AT197" s="24" t="s">
        <v>139</v>
      </c>
      <c r="AU197" s="24" t="s">
        <v>79</v>
      </c>
      <c r="AY197" s="24" t="s">
        <v>136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24" t="s">
        <v>77</v>
      </c>
      <c r="BK197" s="192">
        <f>ROUND(I197*H197,2)</f>
        <v>0</v>
      </c>
      <c r="BL197" s="24" t="s">
        <v>143</v>
      </c>
      <c r="BM197" s="24" t="s">
        <v>585</v>
      </c>
    </row>
    <row r="198" spans="2:65" s="1" customFormat="1" x14ac:dyDescent="0.3">
      <c r="B198" s="41"/>
      <c r="D198" s="193" t="s">
        <v>145</v>
      </c>
      <c r="F198" s="194" t="s">
        <v>271</v>
      </c>
      <c r="I198" s="195"/>
      <c r="L198" s="41"/>
      <c r="M198" s="196"/>
      <c r="N198" s="42"/>
      <c r="O198" s="42"/>
      <c r="P198" s="42"/>
      <c r="Q198" s="42"/>
      <c r="R198" s="42"/>
      <c r="S198" s="42"/>
      <c r="T198" s="70"/>
      <c r="AT198" s="24" t="s">
        <v>145</v>
      </c>
      <c r="AU198" s="24" t="s">
        <v>79</v>
      </c>
    </row>
    <row r="199" spans="2:65" s="12" customFormat="1" x14ac:dyDescent="0.3">
      <c r="B199" s="201"/>
      <c r="D199" s="193" t="s">
        <v>167</v>
      </c>
      <c r="F199" s="203" t="s">
        <v>586</v>
      </c>
      <c r="H199" s="204">
        <v>1025.82</v>
      </c>
      <c r="I199" s="205"/>
      <c r="L199" s="201"/>
      <c r="M199" s="206"/>
      <c r="N199" s="207"/>
      <c r="O199" s="207"/>
      <c r="P199" s="207"/>
      <c r="Q199" s="207"/>
      <c r="R199" s="207"/>
      <c r="S199" s="207"/>
      <c r="T199" s="208"/>
      <c r="AT199" s="202" t="s">
        <v>167</v>
      </c>
      <c r="AU199" s="202" t="s">
        <v>79</v>
      </c>
      <c r="AV199" s="12" t="s">
        <v>79</v>
      </c>
      <c r="AW199" s="12" t="s">
        <v>6</v>
      </c>
      <c r="AX199" s="12" t="s">
        <v>77</v>
      </c>
      <c r="AY199" s="202" t="s">
        <v>136</v>
      </c>
    </row>
    <row r="200" spans="2:65" s="1" customFormat="1" ht="16.5" customHeight="1" x14ac:dyDescent="0.3">
      <c r="B200" s="180"/>
      <c r="C200" s="181" t="s">
        <v>10</v>
      </c>
      <c r="D200" s="181" t="s">
        <v>139</v>
      </c>
      <c r="E200" s="182" t="s">
        <v>274</v>
      </c>
      <c r="F200" s="183" t="s">
        <v>275</v>
      </c>
      <c r="G200" s="184" t="s">
        <v>189</v>
      </c>
      <c r="H200" s="185">
        <v>872.07299999999998</v>
      </c>
      <c r="I200" s="186"/>
      <c r="J200" s="187">
        <f>ROUND(I200*H200,2)</f>
        <v>0</v>
      </c>
      <c r="K200" s="183" t="s">
        <v>177</v>
      </c>
      <c r="L200" s="41"/>
      <c r="M200" s="188" t="s">
        <v>5</v>
      </c>
      <c r="N200" s="189" t="s">
        <v>42</v>
      </c>
      <c r="O200" s="42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AR200" s="24" t="s">
        <v>143</v>
      </c>
      <c r="AT200" s="24" t="s">
        <v>139</v>
      </c>
      <c r="AU200" s="24" t="s">
        <v>79</v>
      </c>
      <c r="AY200" s="24" t="s">
        <v>136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24" t="s">
        <v>77</v>
      </c>
      <c r="BK200" s="192">
        <f>ROUND(I200*H200,2)</f>
        <v>0</v>
      </c>
      <c r="BL200" s="24" t="s">
        <v>143</v>
      </c>
      <c r="BM200" s="24" t="s">
        <v>587</v>
      </c>
    </row>
    <row r="201" spans="2:65" s="1" customFormat="1" ht="27" x14ac:dyDescent="0.3">
      <c r="B201" s="41"/>
      <c r="D201" s="193" t="s">
        <v>145</v>
      </c>
      <c r="F201" s="194" t="s">
        <v>277</v>
      </c>
      <c r="I201" s="195"/>
      <c r="L201" s="41"/>
      <c r="M201" s="196"/>
      <c r="N201" s="42"/>
      <c r="O201" s="42"/>
      <c r="P201" s="42"/>
      <c r="Q201" s="42"/>
      <c r="R201" s="42"/>
      <c r="S201" s="42"/>
      <c r="T201" s="70"/>
      <c r="AT201" s="24" t="s">
        <v>145</v>
      </c>
      <c r="AU201" s="24" t="s">
        <v>79</v>
      </c>
    </row>
    <row r="202" spans="2:65" s="13" customFormat="1" x14ac:dyDescent="0.3">
      <c r="B202" s="209"/>
      <c r="D202" s="193" t="s">
        <v>167</v>
      </c>
      <c r="E202" s="210" t="s">
        <v>5</v>
      </c>
      <c r="F202" s="211" t="s">
        <v>246</v>
      </c>
      <c r="H202" s="210" t="s">
        <v>5</v>
      </c>
      <c r="I202" s="212"/>
      <c r="L202" s="209"/>
      <c r="M202" s="213"/>
      <c r="N202" s="214"/>
      <c r="O202" s="214"/>
      <c r="P202" s="214"/>
      <c r="Q202" s="214"/>
      <c r="R202" s="214"/>
      <c r="S202" s="214"/>
      <c r="T202" s="215"/>
      <c r="AT202" s="210" t="s">
        <v>167</v>
      </c>
      <c r="AU202" s="210" t="s">
        <v>79</v>
      </c>
      <c r="AV202" s="13" t="s">
        <v>77</v>
      </c>
      <c r="AW202" s="13" t="s">
        <v>35</v>
      </c>
      <c r="AX202" s="13" t="s">
        <v>71</v>
      </c>
      <c r="AY202" s="210" t="s">
        <v>136</v>
      </c>
    </row>
    <row r="203" spans="2:65" s="12" customFormat="1" x14ac:dyDescent="0.3">
      <c r="B203" s="201"/>
      <c r="D203" s="193" t="s">
        <v>167</v>
      </c>
      <c r="E203" s="202" t="s">
        <v>5</v>
      </c>
      <c r="F203" s="203" t="s">
        <v>578</v>
      </c>
      <c r="H203" s="204">
        <v>1342.056</v>
      </c>
      <c r="I203" s="205"/>
      <c r="L203" s="201"/>
      <c r="M203" s="206"/>
      <c r="N203" s="207"/>
      <c r="O203" s="207"/>
      <c r="P203" s="207"/>
      <c r="Q203" s="207"/>
      <c r="R203" s="207"/>
      <c r="S203" s="207"/>
      <c r="T203" s="208"/>
      <c r="AT203" s="202" t="s">
        <v>167</v>
      </c>
      <c r="AU203" s="202" t="s">
        <v>79</v>
      </c>
      <c r="AV203" s="12" t="s">
        <v>79</v>
      </c>
      <c r="AW203" s="12" t="s">
        <v>35</v>
      </c>
      <c r="AX203" s="12" t="s">
        <v>71</v>
      </c>
      <c r="AY203" s="202" t="s">
        <v>136</v>
      </c>
    </row>
    <row r="204" spans="2:65" s="13" customFormat="1" x14ac:dyDescent="0.3">
      <c r="B204" s="209"/>
      <c r="D204" s="193" t="s">
        <v>167</v>
      </c>
      <c r="E204" s="210" t="s">
        <v>5</v>
      </c>
      <c r="F204" s="211" t="s">
        <v>588</v>
      </c>
      <c r="H204" s="210" t="s">
        <v>5</v>
      </c>
      <c r="I204" s="212"/>
      <c r="L204" s="209"/>
      <c r="M204" s="213"/>
      <c r="N204" s="214"/>
      <c r="O204" s="214"/>
      <c r="P204" s="214"/>
      <c r="Q204" s="214"/>
      <c r="R204" s="214"/>
      <c r="S204" s="214"/>
      <c r="T204" s="215"/>
      <c r="AT204" s="210" t="s">
        <v>167</v>
      </c>
      <c r="AU204" s="210" t="s">
        <v>79</v>
      </c>
      <c r="AV204" s="13" t="s">
        <v>77</v>
      </c>
      <c r="AW204" s="13" t="s">
        <v>35</v>
      </c>
      <c r="AX204" s="13" t="s">
        <v>71</v>
      </c>
      <c r="AY204" s="210" t="s">
        <v>136</v>
      </c>
    </row>
    <row r="205" spans="2:65" s="12" customFormat="1" x14ac:dyDescent="0.3">
      <c r="B205" s="201"/>
      <c r="D205" s="193" t="s">
        <v>167</v>
      </c>
      <c r="E205" s="202" t="s">
        <v>5</v>
      </c>
      <c r="F205" s="203" t="s">
        <v>589</v>
      </c>
      <c r="H205" s="204">
        <v>-76.733000000000004</v>
      </c>
      <c r="I205" s="205"/>
      <c r="L205" s="201"/>
      <c r="M205" s="206"/>
      <c r="N205" s="207"/>
      <c r="O205" s="207"/>
      <c r="P205" s="207"/>
      <c r="Q205" s="207"/>
      <c r="R205" s="207"/>
      <c r="S205" s="207"/>
      <c r="T205" s="208"/>
      <c r="AT205" s="202" t="s">
        <v>167</v>
      </c>
      <c r="AU205" s="202" t="s">
        <v>79</v>
      </c>
      <c r="AV205" s="12" t="s">
        <v>79</v>
      </c>
      <c r="AW205" s="12" t="s">
        <v>35</v>
      </c>
      <c r="AX205" s="12" t="s">
        <v>71</v>
      </c>
      <c r="AY205" s="202" t="s">
        <v>136</v>
      </c>
    </row>
    <row r="206" spans="2:65" s="13" customFormat="1" x14ac:dyDescent="0.3">
      <c r="B206" s="209"/>
      <c r="D206" s="193" t="s">
        <v>167</v>
      </c>
      <c r="E206" s="210" t="s">
        <v>5</v>
      </c>
      <c r="F206" s="211" t="s">
        <v>590</v>
      </c>
      <c r="H206" s="210" t="s">
        <v>5</v>
      </c>
      <c r="I206" s="212"/>
      <c r="L206" s="209"/>
      <c r="M206" s="213"/>
      <c r="N206" s="214"/>
      <c r="O206" s="214"/>
      <c r="P206" s="214"/>
      <c r="Q206" s="214"/>
      <c r="R206" s="214"/>
      <c r="S206" s="214"/>
      <c r="T206" s="215"/>
      <c r="AT206" s="210" t="s">
        <v>167</v>
      </c>
      <c r="AU206" s="210" t="s">
        <v>79</v>
      </c>
      <c r="AV206" s="13" t="s">
        <v>77</v>
      </c>
      <c r="AW206" s="13" t="s">
        <v>35</v>
      </c>
      <c r="AX206" s="13" t="s">
        <v>71</v>
      </c>
      <c r="AY206" s="210" t="s">
        <v>136</v>
      </c>
    </row>
    <row r="207" spans="2:65" s="12" customFormat="1" x14ac:dyDescent="0.3">
      <c r="B207" s="201"/>
      <c r="D207" s="193" t="s">
        <v>167</v>
      </c>
      <c r="E207" s="202" t="s">
        <v>5</v>
      </c>
      <c r="F207" s="203" t="s">
        <v>591</v>
      </c>
      <c r="H207" s="204">
        <v>-393.25</v>
      </c>
      <c r="I207" s="205"/>
      <c r="L207" s="201"/>
      <c r="M207" s="206"/>
      <c r="N207" s="207"/>
      <c r="O207" s="207"/>
      <c r="P207" s="207"/>
      <c r="Q207" s="207"/>
      <c r="R207" s="207"/>
      <c r="S207" s="207"/>
      <c r="T207" s="208"/>
      <c r="AT207" s="202" t="s">
        <v>167</v>
      </c>
      <c r="AU207" s="202" t="s">
        <v>79</v>
      </c>
      <c r="AV207" s="12" t="s">
        <v>79</v>
      </c>
      <c r="AW207" s="12" t="s">
        <v>35</v>
      </c>
      <c r="AX207" s="12" t="s">
        <v>71</v>
      </c>
      <c r="AY207" s="202" t="s">
        <v>136</v>
      </c>
    </row>
    <row r="208" spans="2:65" s="14" customFormat="1" x14ac:dyDescent="0.3">
      <c r="B208" s="216"/>
      <c r="D208" s="193" t="s">
        <v>167</v>
      </c>
      <c r="E208" s="217" t="s">
        <v>5</v>
      </c>
      <c r="F208" s="218" t="s">
        <v>250</v>
      </c>
      <c r="H208" s="219">
        <v>872.07299999999998</v>
      </c>
      <c r="I208" s="220"/>
      <c r="L208" s="216"/>
      <c r="M208" s="221"/>
      <c r="N208" s="222"/>
      <c r="O208" s="222"/>
      <c r="P208" s="222"/>
      <c r="Q208" s="222"/>
      <c r="R208" s="222"/>
      <c r="S208" s="222"/>
      <c r="T208" s="223"/>
      <c r="AT208" s="217" t="s">
        <v>167</v>
      </c>
      <c r="AU208" s="217" t="s">
        <v>79</v>
      </c>
      <c r="AV208" s="14" t="s">
        <v>143</v>
      </c>
      <c r="AW208" s="14" t="s">
        <v>35</v>
      </c>
      <c r="AX208" s="14" t="s">
        <v>77</v>
      </c>
      <c r="AY208" s="217" t="s">
        <v>136</v>
      </c>
    </row>
    <row r="209" spans="2:65" s="1" customFormat="1" ht="16.5" customHeight="1" x14ac:dyDescent="0.3">
      <c r="B209" s="180"/>
      <c r="C209" s="224" t="s">
        <v>288</v>
      </c>
      <c r="D209" s="224" t="s">
        <v>390</v>
      </c>
      <c r="E209" s="225" t="s">
        <v>592</v>
      </c>
      <c r="F209" s="226" t="s">
        <v>593</v>
      </c>
      <c r="G209" s="227" t="s">
        <v>269</v>
      </c>
      <c r="H209" s="228">
        <v>199.834</v>
      </c>
      <c r="I209" s="229"/>
      <c r="J209" s="230">
        <f>ROUND(I209*H209,2)</f>
        <v>0</v>
      </c>
      <c r="K209" s="226" t="s">
        <v>552</v>
      </c>
      <c r="L209" s="231"/>
      <c r="M209" s="232" t="s">
        <v>5</v>
      </c>
      <c r="N209" s="233" t="s">
        <v>42</v>
      </c>
      <c r="O209" s="42"/>
      <c r="P209" s="190">
        <f>O209*H209</f>
        <v>0</v>
      </c>
      <c r="Q209" s="190">
        <v>0.3</v>
      </c>
      <c r="R209" s="190">
        <f>Q209*H209</f>
        <v>59.950199999999995</v>
      </c>
      <c r="S209" s="190">
        <v>0</v>
      </c>
      <c r="T209" s="191">
        <f>S209*H209</f>
        <v>0</v>
      </c>
      <c r="AR209" s="24" t="s">
        <v>205</v>
      </c>
      <c r="AT209" s="24" t="s">
        <v>390</v>
      </c>
      <c r="AU209" s="24" t="s">
        <v>79</v>
      </c>
      <c r="AY209" s="24" t="s">
        <v>136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24" t="s">
        <v>77</v>
      </c>
      <c r="BK209" s="192">
        <f>ROUND(I209*H209,2)</f>
        <v>0</v>
      </c>
      <c r="BL209" s="24" t="s">
        <v>143</v>
      </c>
      <c r="BM209" s="24" t="s">
        <v>594</v>
      </c>
    </row>
    <row r="210" spans="2:65" s="1" customFormat="1" x14ac:dyDescent="0.3">
      <c r="B210" s="41"/>
      <c r="D210" s="193" t="s">
        <v>145</v>
      </c>
      <c r="F210" s="194" t="s">
        <v>593</v>
      </c>
      <c r="I210" s="195"/>
      <c r="L210" s="41"/>
      <c r="M210" s="196"/>
      <c r="N210" s="42"/>
      <c r="O210" s="42"/>
      <c r="P210" s="42"/>
      <c r="Q210" s="42"/>
      <c r="R210" s="42"/>
      <c r="S210" s="42"/>
      <c r="T210" s="70"/>
      <c r="AT210" s="24" t="s">
        <v>145</v>
      </c>
      <c r="AU210" s="24" t="s">
        <v>79</v>
      </c>
    </row>
    <row r="211" spans="2:65" s="13" customFormat="1" x14ac:dyDescent="0.3">
      <c r="B211" s="209"/>
      <c r="D211" s="193" t="s">
        <v>167</v>
      </c>
      <c r="E211" s="210" t="s">
        <v>5</v>
      </c>
      <c r="F211" s="211" t="s">
        <v>595</v>
      </c>
      <c r="H211" s="210" t="s">
        <v>5</v>
      </c>
      <c r="I211" s="212"/>
      <c r="L211" s="209"/>
      <c r="M211" s="213"/>
      <c r="N211" s="214"/>
      <c r="O211" s="214"/>
      <c r="P211" s="214"/>
      <c r="Q211" s="214"/>
      <c r="R211" s="214"/>
      <c r="S211" s="214"/>
      <c r="T211" s="215"/>
      <c r="AT211" s="210" t="s">
        <v>167</v>
      </c>
      <c r="AU211" s="210" t="s">
        <v>79</v>
      </c>
      <c r="AV211" s="13" t="s">
        <v>77</v>
      </c>
      <c r="AW211" s="13" t="s">
        <v>35</v>
      </c>
      <c r="AX211" s="13" t="s">
        <v>71</v>
      </c>
      <c r="AY211" s="210" t="s">
        <v>136</v>
      </c>
    </row>
    <row r="212" spans="2:65" s="13" customFormat="1" x14ac:dyDescent="0.3">
      <c r="B212" s="209"/>
      <c r="D212" s="193" t="s">
        <v>167</v>
      </c>
      <c r="E212" s="210" t="s">
        <v>5</v>
      </c>
      <c r="F212" s="211" t="s">
        <v>524</v>
      </c>
      <c r="H212" s="210" t="s">
        <v>5</v>
      </c>
      <c r="I212" s="212"/>
      <c r="L212" s="209"/>
      <c r="M212" s="213"/>
      <c r="N212" s="214"/>
      <c r="O212" s="214"/>
      <c r="P212" s="214"/>
      <c r="Q212" s="214"/>
      <c r="R212" s="214"/>
      <c r="S212" s="214"/>
      <c r="T212" s="215"/>
      <c r="AT212" s="210" t="s">
        <v>167</v>
      </c>
      <c r="AU212" s="210" t="s">
        <v>79</v>
      </c>
      <c r="AV212" s="13" t="s">
        <v>77</v>
      </c>
      <c r="AW212" s="13" t="s">
        <v>35</v>
      </c>
      <c r="AX212" s="13" t="s">
        <v>71</v>
      </c>
      <c r="AY212" s="210" t="s">
        <v>136</v>
      </c>
    </row>
    <row r="213" spans="2:65" s="12" customFormat="1" x14ac:dyDescent="0.3">
      <c r="B213" s="201"/>
      <c r="D213" s="193" t="s">
        <v>167</v>
      </c>
      <c r="E213" s="202" t="s">
        <v>5</v>
      </c>
      <c r="F213" s="203" t="s">
        <v>596</v>
      </c>
      <c r="H213" s="204">
        <v>84.86</v>
      </c>
      <c r="I213" s="205"/>
      <c r="L213" s="201"/>
      <c r="M213" s="206"/>
      <c r="N213" s="207"/>
      <c r="O213" s="207"/>
      <c r="P213" s="207"/>
      <c r="Q213" s="207"/>
      <c r="R213" s="207"/>
      <c r="S213" s="207"/>
      <c r="T213" s="208"/>
      <c r="AT213" s="202" t="s">
        <v>167</v>
      </c>
      <c r="AU213" s="202" t="s">
        <v>79</v>
      </c>
      <c r="AV213" s="12" t="s">
        <v>79</v>
      </c>
      <c r="AW213" s="12" t="s">
        <v>35</v>
      </c>
      <c r="AX213" s="12" t="s">
        <v>71</v>
      </c>
      <c r="AY213" s="202" t="s">
        <v>136</v>
      </c>
    </row>
    <row r="214" spans="2:65" s="12" customFormat="1" x14ac:dyDescent="0.3">
      <c r="B214" s="201"/>
      <c r="D214" s="193" t="s">
        <v>167</v>
      </c>
      <c r="E214" s="202" t="s">
        <v>5</v>
      </c>
      <c r="F214" s="203" t="s">
        <v>597</v>
      </c>
      <c r="H214" s="204">
        <v>2.145</v>
      </c>
      <c r="I214" s="205"/>
      <c r="L214" s="201"/>
      <c r="M214" s="206"/>
      <c r="N214" s="207"/>
      <c r="O214" s="207"/>
      <c r="P214" s="207"/>
      <c r="Q214" s="207"/>
      <c r="R214" s="207"/>
      <c r="S214" s="207"/>
      <c r="T214" s="208"/>
      <c r="AT214" s="202" t="s">
        <v>167</v>
      </c>
      <c r="AU214" s="202" t="s">
        <v>79</v>
      </c>
      <c r="AV214" s="12" t="s">
        <v>79</v>
      </c>
      <c r="AW214" s="12" t="s">
        <v>35</v>
      </c>
      <c r="AX214" s="12" t="s">
        <v>71</v>
      </c>
      <c r="AY214" s="202" t="s">
        <v>136</v>
      </c>
    </row>
    <row r="215" spans="2:65" s="12" customFormat="1" x14ac:dyDescent="0.3">
      <c r="B215" s="201"/>
      <c r="D215" s="193" t="s">
        <v>167</v>
      </c>
      <c r="E215" s="202" t="s">
        <v>5</v>
      </c>
      <c r="F215" s="203" t="s">
        <v>598</v>
      </c>
      <c r="H215" s="204">
        <v>8.3659999999999997</v>
      </c>
      <c r="I215" s="205"/>
      <c r="L215" s="201"/>
      <c r="M215" s="206"/>
      <c r="N215" s="207"/>
      <c r="O215" s="207"/>
      <c r="P215" s="207"/>
      <c r="Q215" s="207"/>
      <c r="R215" s="207"/>
      <c r="S215" s="207"/>
      <c r="T215" s="208"/>
      <c r="AT215" s="202" t="s">
        <v>167</v>
      </c>
      <c r="AU215" s="202" t="s">
        <v>79</v>
      </c>
      <c r="AV215" s="12" t="s">
        <v>79</v>
      </c>
      <c r="AW215" s="12" t="s">
        <v>35</v>
      </c>
      <c r="AX215" s="12" t="s">
        <v>71</v>
      </c>
      <c r="AY215" s="202" t="s">
        <v>136</v>
      </c>
    </row>
    <row r="216" spans="2:65" s="13" customFormat="1" x14ac:dyDescent="0.3">
      <c r="B216" s="209"/>
      <c r="D216" s="193" t="s">
        <v>167</v>
      </c>
      <c r="E216" s="210" t="s">
        <v>5</v>
      </c>
      <c r="F216" s="211" t="s">
        <v>530</v>
      </c>
      <c r="H216" s="210" t="s">
        <v>5</v>
      </c>
      <c r="I216" s="212"/>
      <c r="L216" s="209"/>
      <c r="M216" s="213"/>
      <c r="N216" s="214"/>
      <c r="O216" s="214"/>
      <c r="P216" s="214"/>
      <c r="Q216" s="214"/>
      <c r="R216" s="214"/>
      <c r="S216" s="214"/>
      <c r="T216" s="215"/>
      <c r="AT216" s="210" t="s">
        <v>167</v>
      </c>
      <c r="AU216" s="210" t="s">
        <v>79</v>
      </c>
      <c r="AV216" s="13" t="s">
        <v>77</v>
      </c>
      <c r="AW216" s="13" t="s">
        <v>35</v>
      </c>
      <c r="AX216" s="13" t="s">
        <v>71</v>
      </c>
      <c r="AY216" s="210" t="s">
        <v>136</v>
      </c>
    </row>
    <row r="217" spans="2:65" s="12" customFormat="1" x14ac:dyDescent="0.3">
      <c r="B217" s="201"/>
      <c r="D217" s="193" t="s">
        <v>167</v>
      </c>
      <c r="E217" s="202" t="s">
        <v>5</v>
      </c>
      <c r="F217" s="203" t="s">
        <v>599</v>
      </c>
      <c r="H217" s="204">
        <v>4.5460000000000003</v>
      </c>
      <c r="I217" s="205"/>
      <c r="L217" s="201"/>
      <c r="M217" s="206"/>
      <c r="N217" s="207"/>
      <c r="O217" s="207"/>
      <c r="P217" s="207"/>
      <c r="Q217" s="207"/>
      <c r="R217" s="207"/>
      <c r="S217" s="207"/>
      <c r="T217" s="208"/>
      <c r="AT217" s="202" t="s">
        <v>167</v>
      </c>
      <c r="AU217" s="202" t="s">
        <v>79</v>
      </c>
      <c r="AV217" s="12" t="s">
        <v>79</v>
      </c>
      <c r="AW217" s="12" t="s">
        <v>35</v>
      </c>
      <c r="AX217" s="12" t="s">
        <v>71</v>
      </c>
      <c r="AY217" s="202" t="s">
        <v>136</v>
      </c>
    </row>
    <row r="218" spans="2:65" s="14" customFormat="1" x14ac:dyDescent="0.3">
      <c r="B218" s="216"/>
      <c r="D218" s="193" t="s">
        <v>167</v>
      </c>
      <c r="E218" s="217" t="s">
        <v>5</v>
      </c>
      <c r="F218" s="218" t="s">
        <v>250</v>
      </c>
      <c r="H218" s="219">
        <v>99.917000000000002</v>
      </c>
      <c r="I218" s="220"/>
      <c r="L218" s="216"/>
      <c r="M218" s="221"/>
      <c r="N218" s="222"/>
      <c r="O218" s="222"/>
      <c r="P218" s="222"/>
      <c r="Q218" s="222"/>
      <c r="R218" s="222"/>
      <c r="S218" s="222"/>
      <c r="T218" s="223"/>
      <c r="AT218" s="217" t="s">
        <v>167</v>
      </c>
      <c r="AU218" s="217" t="s">
        <v>79</v>
      </c>
      <c r="AV218" s="14" t="s">
        <v>143</v>
      </c>
      <c r="AW218" s="14" t="s">
        <v>35</v>
      </c>
      <c r="AX218" s="14" t="s">
        <v>77</v>
      </c>
      <c r="AY218" s="217" t="s">
        <v>136</v>
      </c>
    </row>
    <row r="219" spans="2:65" s="12" customFormat="1" x14ac:dyDescent="0.3">
      <c r="B219" s="201"/>
      <c r="D219" s="193" t="s">
        <v>167</v>
      </c>
      <c r="F219" s="203" t="s">
        <v>600</v>
      </c>
      <c r="H219" s="204">
        <v>199.834</v>
      </c>
      <c r="I219" s="205"/>
      <c r="L219" s="201"/>
      <c r="M219" s="206"/>
      <c r="N219" s="207"/>
      <c r="O219" s="207"/>
      <c r="P219" s="207"/>
      <c r="Q219" s="207"/>
      <c r="R219" s="207"/>
      <c r="S219" s="207"/>
      <c r="T219" s="208"/>
      <c r="AT219" s="202" t="s">
        <v>167</v>
      </c>
      <c r="AU219" s="202" t="s">
        <v>79</v>
      </c>
      <c r="AV219" s="12" t="s">
        <v>79</v>
      </c>
      <c r="AW219" s="12" t="s">
        <v>6</v>
      </c>
      <c r="AX219" s="12" t="s">
        <v>77</v>
      </c>
      <c r="AY219" s="202" t="s">
        <v>136</v>
      </c>
    </row>
    <row r="220" spans="2:65" s="1" customFormat="1" ht="16.5" customHeight="1" x14ac:dyDescent="0.3">
      <c r="B220" s="180"/>
      <c r="C220" s="181" t="s">
        <v>295</v>
      </c>
      <c r="D220" s="181" t="s">
        <v>139</v>
      </c>
      <c r="E220" s="182" t="s">
        <v>601</v>
      </c>
      <c r="F220" s="183" t="s">
        <v>602</v>
      </c>
      <c r="G220" s="184" t="s">
        <v>189</v>
      </c>
      <c r="H220" s="185">
        <v>393.25</v>
      </c>
      <c r="I220" s="186"/>
      <c r="J220" s="187">
        <f>ROUND(I220*H220,2)</f>
        <v>0</v>
      </c>
      <c r="K220" s="183" t="s">
        <v>177</v>
      </c>
      <c r="L220" s="41"/>
      <c r="M220" s="188" t="s">
        <v>5</v>
      </c>
      <c r="N220" s="189" t="s">
        <v>42</v>
      </c>
      <c r="O220" s="42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AR220" s="24" t="s">
        <v>143</v>
      </c>
      <c r="AT220" s="24" t="s">
        <v>139</v>
      </c>
      <c r="AU220" s="24" t="s">
        <v>79</v>
      </c>
      <c r="AY220" s="24" t="s">
        <v>136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24" t="s">
        <v>77</v>
      </c>
      <c r="BK220" s="192">
        <f>ROUND(I220*H220,2)</f>
        <v>0</v>
      </c>
      <c r="BL220" s="24" t="s">
        <v>143</v>
      </c>
      <c r="BM220" s="24" t="s">
        <v>603</v>
      </c>
    </row>
    <row r="221" spans="2:65" s="1" customFormat="1" ht="40.5" x14ac:dyDescent="0.3">
      <c r="B221" s="41"/>
      <c r="D221" s="193" t="s">
        <v>145</v>
      </c>
      <c r="F221" s="194" t="s">
        <v>604</v>
      </c>
      <c r="I221" s="195"/>
      <c r="L221" s="41"/>
      <c r="M221" s="196"/>
      <c r="N221" s="42"/>
      <c r="O221" s="42"/>
      <c r="P221" s="42"/>
      <c r="Q221" s="42"/>
      <c r="R221" s="42"/>
      <c r="S221" s="42"/>
      <c r="T221" s="70"/>
      <c r="AT221" s="24" t="s">
        <v>145</v>
      </c>
      <c r="AU221" s="24" t="s">
        <v>79</v>
      </c>
    </row>
    <row r="222" spans="2:65" s="1" customFormat="1" ht="27" x14ac:dyDescent="0.3">
      <c r="B222" s="41"/>
      <c r="D222" s="193" t="s">
        <v>147</v>
      </c>
      <c r="F222" s="197" t="s">
        <v>492</v>
      </c>
      <c r="I222" s="195"/>
      <c r="L222" s="41"/>
      <c r="M222" s="196"/>
      <c r="N222" s="42"/>
      <c r="O222" s="42"/>
      <c r="P222" s="42"/>
      <c r="Q222" s="42"/>
      <c r="R222" s="42"/>
      <c r="S222" s="42"/>
      <c r="T222" s="70"/>
      <c r="AT222" s="24" t="s">
        <v>147</v>
      </c>
      <c r="AU222" s="24" t="s">
        <v>79</v>
      </c>
    </row>
    <row r="223" spans="2:65" s="12" customFormat="1" x14ac:dyDescent="0.3">
      <c r="B223" s="201"/>
      <c r="D223" s="193" t="s">
        <v>167</v>
      </c>
      <c r="E223" s="202" t="s">
        <v>5</v>
      </c>
      <c r="F223" s="203" t="s">
        <v>605</v>
      </c>
      <c r="H223" s="204">
        <v>323.87400000000002</v>
      </c>
      <c r="I223" s="205"/>
      <c r="L223" s="201"/>
      <c r="M223" s="206"/>
      <c r="N223" s="207"/>
      <c r="O223" s="207"/>
      <c r="P223" s="207"/>
      <c r="Q223" s="207"/>
      <c r="R223" s="207"/>
      <c r="S223" s="207"/>
      <c r="T223" s="208"/>
      <c r="AT223" s="202" t="s">
        <v>167</v>
      </c>
      <c r="AU223" s="202" t="s">
        <v>79</v>
      </c>
      <c r="AV223" s="12" t="s">
        <v>79</v>
      </c>
      <c r="AW223" s="12" t="s">
        <v>35</v>
      </c>
      <c r="AX223" s="12" t="s">
        <v>71</v>
      </c>
      <c r="AY223" s="202" t="s">
        <v>136</v>
      </c>
    </row>
    <row r="224" spans="2:65" s="12" customFormat="1" x14ac:dyDescent="0.3">
      <c r="B224" s="201"/>
      <c r="D224" s="193" t="s">
        <v>167</v>
      </c>
      <c r="E224" s="202" t="s">
        <v>5</v>
      </c>
      <c r="F224" s="203" t="s">
        <v>606</v>
      </c>
      <c r="H224" s="204">
        <v>34.841000000000001</v>
      </c>
      <c r="I224" s="205"/>
      <c r="L224" s="201"/>
      <c r="M224" s="206"/>
      <c r="N224" s="207"/>
      <c r="O224" s="207"/>
      <c r="P224" s="207"/>
      <c r="Q224" s="207"/>
      <c r="R224" s="207"/>
      <c r="S224" s="207"/>
      <c r="T224" s="208"/>
      <c r="AT224" s="202" t="s">
        <v>167</v>
      </c>
      <c r="AU224" s="202" t="s">
        <v>79</v>
      </c>
      <c r="AV224" s="12" t="s">
        <v>79</v>
      </c>
      <c r="AW224" s="12" t="s">
        <v>35</v>
      </c>
      <c r="AX224" s="12" t="s">
        <v>71</v>
      </c>
      <c r="AY224" s="202" t="s">
        <v>136</v>
      </c>
    </row>
    <row r="225" spans="2:65" s="12" customFormat="1" x14ac:dyDescent="0.3">
      <c r="B225" s="201"/>
      <c r="D225" s="193" t="s">
        <v>167</v>
      </c>
      <c r="E225" s="202" t="s">
        <v>5</v>
      </c>
      <c r="F225" s="203" t="s">
        <v>607</v>
      </c>
      <c r="H225" s="204">
        <v>5.3630000000000004</v>
      </c>
      <c r="I225" s="205"/>
      <c r="L225" s="201"/>
      <c r="M225" s="206"/>
      <c r="N225" s="207"/>
      <c r="O225" s="207"/>
      <c r="P225" s="207"/>
      <c r="Q225" s="207"/>
      <c r="R225" s="207"/>
      <c r="S225" s="207"/>
      <c r="T225" s="208"/>
      <c r="AT225" s="202" t="s">
        <v>167</v>
      </c>
      <c r="AU225" s="202" t="s">
        <v>79</v>
      </c>
      <c r="AV225" s="12" t="s">
        <v>79</v>
      </c>
      <c r="AW225" s="12" t="s">
        <v>35</v>
      </c>
      <c r="AX225" s="12" t="s">
        <v>71</v>
      </c>
      <c r="AY225" s="202" t="s">
        <v>136</v>
      </c>
    </row>
    <row r="226" spans="2:65" s="12" customFormat="1" x14ac:dyDescent="0.3">
      <c r="B226" s="201"/>
      <c r="D226" s="193" t="s">
        <v>167</v>
      </c>
      <c r="E226" s="202" t="s">
        <v>5</v>
      </c>
      <c r="F226" s="203" t="s">
        <v>608</v>
      </c>
      <c r="H226" s="204">
        <v>7.59</v>
      </c>
      <c r="I226" s="205"/>
      <c r="L226" s="201"/>
      <c r="M226" s="206"/>
      <c r="N226" s="207"/>
      <c r="O226" s="207"/>
      <c r="P226" s="207"/>
      <c r="Q226" s="207"/>
      <c r="R226" s="207"/>
      <c r="S226" s="207"/>
      <c r="T226" s="208"/>
      <c r="AT226" s="202" t="s">
        <v>167</v>
      </c>
      <c r="AU226" s="202" t="s">
        <v>79</v>
      </c>
      <c r="AV226" s="12" t="s">
        <v>79</v>
      </c>
      <c r="AW226" s="12" t="s">
        <v>35</v>
      </c>
      <c r="AX226" s="12" t="s">
        <v>71</v>
      </c>
      <c r="AY226" s="202" t="s">
        <v>136</v>
      </c>
    </row>
    <row r="227" spans="2:65" s="12" customFormat="1" x14ac:dyDescent="0.3">
      <c r="B227" s="201"/>
      <c r="D227" s="193" t="s">
        <v>167</v>
      </c>
      <c r="E227" s="202" t="s">
        <v>5</v>
      </c>
      <c r="F227" s="203" t="s">
        <v>609</v>
      </c>
      <c r="H227" s="204">
        <v>20.295000000000002</v>
      </c>
      <c r="I227" s="205"/>
      <c r="L227" s="201"/>
      <c r="M227" s="206"/>
      <c r="N227" s="207"/>
      <c r="O227" s="207"/>
      <c r="P227" s="207"/>
      <c r="Q227" s="207"/>
      <c r="R227" s="207"/>
      <c r="S227" s="207"/>
      <c r="T227" s="208"/>
      <c r="AT227" s="202" t="s">
        <v>167</v>
      </c>
      <c r="AU227" s="202" t="s">
        <v>79</v>
      </c>
      <c r="AV227" s="12" t="s">
        <v>79</v>
      </c>
      <c r="AW227" s="12" t="s">
        <v>35</v>
      </c>
      <c r="AX227" s="12" t="s">
        <v>71</v>
      </c>
      <c r="AY227" s="202" t="s">
        <v>136</v>
      </c>
    </row>
    <row r="228" spans="2:65" s="12" customFormat="1" x14ac:dyDescent="0.3">
      <c r="B228" s="201"/>
      <c r="D228" s="193" t="s">
        <v>167</v>
      </c>
      <c r="E228" s="202" t="s">
        <v>5</v>
      </c>
      <c r="F228" s="203" t="s">
        <v>610</v>
      </c>
      <c r="H228" s="204">
        <v>1.2869999999999999</v>
      </c>
      <c r="I228" s="205"/>
      <c r="L228" s="201"/>
      <c r="M228" s="206"/>
      <c r="N228" s="207"/>
      <c r="O228" s="207"/>
      <c r="P228" s="207"/>
      <c r="Q228" s="207"/>
      <c r="R228" s="207"/>
      <c r="S228" s="207"/>
      <c r="T228" s="208"/>
      <c r="AT228" s="202" t="s">
        <v>167</v>
      </c>
      <c r="AU228" s="202" t="s">
        <v>79</v>
      </c>
      <c r="AV228" s="12" t="s">
        <v>79</v>
      </c>
      <c r="AW228" s="12" t="s">
        <v>35</v>
      </c>
      <c r="AX228" s="12" t="s">
        <v>71</v>
      </c>
      <c r="AY228" s="202" t="s">
        <v>136</v>
      </c>
    </row>
    <row r="229" spans="2:65" s="14" customFormat="1" x14ac:dyDescent="0.3">
      <c r="B229" s="216"/>
      <c r="D229" s="193" t="s">
        <v>167</v>
      </c>
      <c r="E229" s="217" t="s">
        <v>5</v>
      </c>
      <c r="F229" s="218" t="s">
        <v>250</v>
      </c>
      <c r="H229" s="219">
        <v>393.25</v>
      </c>
      <c r="I229" s="220"/>
      <c r="L229" s="216"/>
      <c r="M229" s="221"/>
      <c r="N229" s="222"/>
      <c r="O229" s="222"/>
      <c r="P229" s="222"/>
      <c r="Q229" s="222"/>
      <c r="R229" s="222"/>
      <c r="S229" s="222"/>
      <c r="T229" s="223"/>
      <c r="AT229" s="217" t="s">
        <v>167</v>
      </c>
      <c r="AU229" s="217" t="s">
        <v>79</v>
      </c>
      <c r="AV229" s="14" t="s">
        <v>143</v>
      </c>
      <c r="AW229" s="14" t="s">
        <v>35</v>
      </c>
      <c r="AX229" s="14" t="s">
        <v>77</v>
      </c>
      <c r="AY229" s="217" t="s">
        <v>136</v>
      </c>
    </row>
    <row r="230" spans="2:65" s="1" customFormat="1" ht="16.5" customHeight="1" x14ac:dyDescent="0.3">
      <c r="B230" s="180"/>
      <c r="C230" s="224" t="s">
        <v>301</v>
      </c>
      <c r="D230" s="224" t="s">
        <v>390</v>
      </c>
      <c r="E230" s="225" t="s">
        <v>611</v>
      </c>
      <c r="F230" s="226" t="s">
        <v>612</v>
      </c>
      <c r="G230" s="227" t="s">
        <v>269</v>
      </c>
      <c r="H230" s="228">
        <v>786.5</v>
      </c>
      <c r="I230" s="229"/>
      <c r="J230" s="230">
        <f>ROUND(I230*H230,2)</f>
        <v>0</v>
      </c>
      <c r="K230" s="226" t="s">
        <v>5</v>
      </c>
      <c r="L230" s="231"/>
      <c r="M230" s="232" t="s">
        <v>5</v>
      </c>
      <c r="N230" s="233" t="s">
        <v>42</v>
      </c>
      <c r="O230" s="42"/>
      <c r="P230" s="190">
        <f>O230*H230</f>
        <v>0</v>
      </c>
      <c r="Q230" s="190">
        <v>0.3</v>
      </c>
      <c r="R230" s="190">
        <f>Q230*H230</f>
        <v>235.95</v>
      </c>
      <c r="S230" s="190">
        <v>0</v>
      </c>
      <c r="T230" s="191">
        <f>S230*H230</f>
        <v>0</v>
      </c>
      <c r="AR230" s="24" t="s">
        <v>205</v>
      </c>
      <c r="AT230" s="24" t="s">
        <v>390</v>
      </c>
      <c r="AU230" s="24" t="s">
        <v>79</v>
      </c>
      <c r="AY230" s="24" t="s">
        <v>136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24" t="s">
        <v>77</v>
      </c>
      <c r="BK230" s="192">
        <f>ROUND(I230*H230,2)</f>
        <v>0</v>
      </c>
      <c r="BL230" s="24" t="s">
        <v>143</v>
      </c>
      <c r="BM230" s="24" t="s">
        <v>613</v>
      </c>
    </row>
    <row r="231" spans="2:65" s="1" customFormat="1" x14ac:dyDescent="0.3">
      <c r="B231" s="41"/>
      <c r="D231" s="193" t="s">
        <v>145</v>
      </c>
      <c r="F231" s="194" t="s">
        <v>614</v>
      </c>
      <c r="I231" s="195"/>
      <c r="L231" s="41"/>
      <c r="M231" s="196"/>
      <c r="N231" s="42"/>
      <c r="O231" s="42"/>
      <c r="P231" s="42"/>
      <c r="Q231" s="42"/>
      <c r="R231" s="42"/>
      <c r="S231" s="42"/>
      <c r="T231" s="70"/>
      <c r="AT231" s="24" t="s">
        <v>145</v>
      </c>
      <c r="AU231" s="24" t="s">
        <v>79</v>
      </c>
    </row>
    <row r="232" spans="2:65" s="12" customFormat="1" x14ac:dyDescent="0.3">
      <c r="B232" s="201"/>
      <c r="D232" s="193" t="s">
        <v>167</v>
      </c>
      <c r="F232" s="203" t="s">
        <v>615</v>
      </c>
      <c r="H232" s="204">
        <v>786.5</v>
      </c>
      <c r="I232" s="205"/>
      <c r="L232" s="201"/>
      <c r="M232" s="206"/>
      <c r="N232" s="207"/>
      <c r="O232" s="207"/>
      <c r="P232" s="207"/>
      <c r="Q232" s="207"/>
      <c r="R232" s="207"/>
      <c r="S232" s="207"/>
      <c r="T232" s="208"/>
      <c r="AT232" s="202" t="s">
        <v>167</v>
      </c>
      <c r="AU232" s="202" t="s">
        <v>79</v>
      </c>
      <c r="AV232" s="12" t="s">
        <v>79</v>
      </c>
      <c r="AW232" s="12" t="s">
        <v>6</v>
      </c>
      <c r="AX232" s="12" t="s">
        <v>77</v>
      </c>
      <c r="AY232" s="202" t="s">
        <v>136</v>
      </c>
    </row>
    <row r="233" spans="2:65" s="1" customFormat="1" ht="16.5" customHeight="1" x14ac:dyDescent="0.3">
      <c r="B233" s="180"/>
      <c r="C233" s="181" t="s">
        <v>308</v>
      </c>
      <c r="D233" s="181" t="s">
        <v>139</v>
      </c>
      <c r="E233" s="182" t="s">
        <v>285</v>
      </c>
      <c r="F233" s="183" t="s">
        <v>286</v>
      </c>
      <c r="G233" s="184" t="s">
        <v>163</v>
      </c>
      <c r="H233" s="185">
        <v>664.84799999999996</v>
      </c>
      <c r="I233" s="186"/>
      <c r="J233" s="187">
        <f>ROUND(I233*H233,2)</f>
        <v>0</v>
      </c>
      <c r="K233" s="183" t="s">
        <v>5</v>
      </c>
      <c r="L233" s="41"/>
      <c r="M233" s="188" t="s">
        <v>5</v>
      </c>
      <c r="N233" s="189" t="s">
        <v>42</v>
      </c>
      <c r="O233" s="42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AR233" s="24" t="s">
        <v>143</v>
      </c>
      <c r="AT233" s="24" t="s">
        <v>139</v>
      </c>
      <c r="AU233" s="24" t="s">
        <v>79</v>
      </c>
      <c r="AY233" s="24" t="s">
        <v>136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24" t="s">
        <v>77</v>
      </c>
      <c r="BK233" s="192">
        <f>ROUND(I233*H233,2)</f>
        <v>0</v>
      </c>
      <c r="BL233" s="24" t="s">
        <v>143</v>
      </c>
      <c r="BM233" s="24" t="s">
        <v>616</v>
      </c>
    </row>
    <row r="234" spans="2:65" s="1" customFormat="1" x14ac:dyDescent="0.3">
      <c r="B234" s="41"/>
      <c r="D234" s="193" t="s">
        <v>145</v>
      </c>
      <c r="F234" s="194" t="s">
        <v>286</v>
      </c>
      <c r="I234" s="195"/>
      <c r="L234" s="41"/>
      <c r="M234" s="196"/>
      <c r="N234" s="42"/>
      <c r="O234" s="42"/>
      <c r="P234" s="42"/>
      <c r="Q234" s="42"/>
      <c r="R234" s="42"/>
      <c r="S234" s="42"/>
      <c r="T234" s="70"/>
      <c r="AT234" s="24" t="s">
        <v>145</v>
      </c>
      <c r="AU234" s="24" t="s">
        <v>79</v>
      </c>
    </row>
    <row r="235" spans="2:65" s="1" customFormat="1" ht="27" x14ac:dyDescent="0.3">
      <c r="B235" s="41"/>
      <c r="D235" s="193" t="s">
        <v>147</v>
      </c>
      <c r="F235" s="197" t="s">
        <v>166</v>
      </c>
      <c r="I235" s="195"/>
      <c r="L235" s="41"/>
      <c r="M235" s="196"/>
      <c r="N235" s="42"/>
      <c r="O235" s="42"/>
      <c r="P235" s="42"/>
      <c r="Q235" s="42"/>
      <c r="R235" s="42"/>
      <c r="S235" s="42"/>
      <c r="T235" s="70"/>
      <c r="AT235" s="24" t="s">
        <v>147</v>
      </c>
      <c r="AU235" s="24" t="s">
        <v>79</v>
      </c>
    </row>
    <row r="236" spans="2:65" s="1" customFormat="1" ht="25.5" customHeight="1" x14ac:dyDescent="0.3">
      <c r="B236" s="180"/>
      <c r="C236" s="181" t="s">
        <v>315</v>
      </c>
      <c r="D236" s="181" t="s">
        <v>139</v>
      </c>
      <c r="E236" s="182" t="s">
        <v>289</v>
      </c>
      <c r="F236" s="183" t="s">
        <v>290</v>
      </c>
      <c r="G236" s="184" t="s">
        <v>163</v>
      </c>
      <c r="H236" s="185">
        <v>664.84799999999996</v>
      </c>
      <c r="I236" s="186"/>
      <c r="J236" s="187">
        <f>ROUND(I236*H236,2)</f>
        <v>0</v>
      </c>
      <c r="K236" s="183" t="s">
        <v>177</v>
      </c>
      <c r="L236" s="41"/>
      <c r="M236" s="188" t="s">
        <v>5</v>
      </c>
      <c r="N236" s="189" t="s">
        <v>42</v>
      </c>
      <c r="O236" s="42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AR236" s="24" t="s">
        <v>143</v>
      </c>
      <c r="AT236" s="24" t="s">
        <v>139</v>
      </c>
      <c r="AU236" s="24" t="s">
        <v>79</v>
      </c>
      <c r="AY236" s="24" t="s">
        <v>136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24" t="s">
        <v>77</v>
      </c>
      <c r="BK236" s="192">
        <f>ROUND(I236*H236,2)</f>
        <v>0</v>
      </c>
      <c r="BL236" s="24" t="s">
        <v>143</v>
      </c>
      <c r="BM236" s="24" t="s">
        <v>617</v>
      </c>
    </row>
    <row r="237" spans="2:65" s="1" customFormat="1" ht="27" x14ac:dyDescent="0.3">
      <c r="B237" s="41"/>
      <c r="D237" s="193" t="s">
        <v>145</v>
      </c>
      <c r="F237" s="194" t="s">
        <v>292</v>
      </c>
      <c r="I237" s="195"/>
      <c r="L237" s="41"/>
      <c r="M237" s="196"/>
      <c r="N237" s="42"/>
      <c r="O237" s="42"/>
      <c r="P237" s="42"/>
      <c r="Q237" s="42"/>
      <c r="R237" s="42"/>
      <c r="S237" s="42"/>
      <c r="T237" s="70"/>
      <c r="AT237" s="24" t="s">
        <v>145</v>
      </c>
      <c r="AU237" s="24" t="s">
        <v>79</v>
      </c>
    </row>
    <row r="238" spans="2:65" s="1" customFormat="1" ht="27" x14ac:dyDescent="0.3">
      <c r="B238" s="41"/>
      <c r="D238" s="193" t="s">
        <v>147</v>
      </c>
      <c r="F238" s="197" t="s">
        <v>492</v>
      </c>
      <c r="I238" s="195"/>
      <c r="L238" s="41"/>
      <c r="M238" s="196"/>
      <c r="N238" s="42"/>
      <c r="O238" s="42"/>
      <c r="P238" s="42"/>
      <c r="Q238" s="42"/>
      <c r="R238" s="42"/>
      <c r="S238" s="42"/>
      <c r="T238" s="70"/>
      <c r="AT238" s="24" t="s">
        <v>147</v>
      </c>
      <c r="AU238" s="24" t="s">
        <v>79</v>
      </c>
    </row>
    <row r="239" spans="2:65" s="12" customFormat="1" x14ac:dyDescent="0.3">
      <c r="B239" s="201"/>
      <c r="D239" s="193" t="s">
        <v>167</v>
      </c>
      <c r="E239" s="202" t="s">
        <v>5</v>
      </c>
      <c r="F239" s="203" t="s">
        <v>618</v>
      </c>
      <c r="H239" s="204">
        <v>514.38199999999995</v>
      </c>
      <c r="I239" s="205"/>
      <c r="L239" s="201"/>
      <c r="M239" s="206"/>
      <c r="N239" s="207"/>
      <c r="O239" s="207"/>
      <c r="P239" s="207"/>
      <c r="Q239" s="207"/>
      <c r="R239" s="207"/>
      <c r="S239" s="207"/>
      <c r="T239" s="208"/>
      <c r="AT239" s="202" t="s">
        <v>167</v>
      </c>
      <c r="AU239" s="202" t="s">
        <v>79</v>
      </c>
      <c r="AV239" s="12" t="s">
        <v>79</v>
      </c>
      <c r="AW239" s="12" t="s">
        <v>35</v>
      </c>
      <c r="AX239" s="12" t="s">
        <v>71</v>
      </c>
      <c r="AY239" s="202" t="s">
        <v>136</v>
      </c>
    </row>
    <row r="240" spans="2:65" s="12" customFormat="1" x14ac:dyDescent="0.3">
      <c r="B240" s="201"/>
      <c r="D240" s="193" t="s">
        <v>167</v>
      </c>
      <c r="E240" s="202" t="s">
        <v>5</v>
      </c>
      <c r="F240" s="203" t="s">
        <v>619</v>
      </c>
      <c r="H240" s="204">
        <v>6.3</v>
      </c>
      <c r="I240" s="205"/>
      <c r="L240" s="201"/>
      <c r="M240" s="206"/>
      <c r="N240" s="207"/>
      <c r="O240" s="207"/>
      <c r="P240" s="207"/>
      <c r="Q240" s="207"/>
      <c r="R240" s="207"/>
      <c r="S240" s="207"/>
      <c r="T240" s="208"/>
      <c r="AT240" s="202" t="s">
        <v>167</v>
      </c>
      <c r="AU240" s="202" t="s">
        <v>79</v>
      </c>
      <c r="AV240" s="12" t="s">
        <v>79</v>
      </c>
      <c r="AW240" s="12" t="s">
        <v>35</v>
      </c>
      <c r="AX240" s="12" t="s">
        <v>71</v>
      </c>
      <c r="AY240" s="202" t="s">
        <v>136</v>
      </c>
    </row>
    <row r="241" spans="2:65" s="12" customFormat="1" x14ac:dyDescent="0.3">
      <c r="B241" s="201"/>
      <c r="D241" s="193" t="s">
        <v>167</v>
      </c>
      <c r="E241" s="202" t="s">
        <v>5</v>
      </c>
      <c r="F241" s="203" t="s">
        <v>620</v>
      </c>
      <c r="H241" s="204">
        <v>60.093000000000004</v>
      </c>
      <c r="I241" s="205"/>
      <c r="L241" s="201"/>
      <c r="M241" s="206"/>
      <c r="N241" s="207"/>
      <c r="O241" s="207"/>
      <c r="P241" s="207"/>
      <c r="Q241" s="207"/>
      <c r="R241" s="207"/>
      <c r="S241" s="207"/>
      <c r="T241" s="208"/>
      <c r="AT241" s="202" t="s">
        <v>167</v>
      </c>
      <c r="AU241" s="202" t="s">
        <v>79</v>
      </c>
      <c r="AV241" s="12" t="s">
        <v>79</v>
      </c>
      <c r="AW241" s="12" t="s">
        <v>35</v>
      </c>
      <c r="AX241" s="12" t="s">
        <v>71</v>
      </c>
      <c r="AY241" s="202" t="s">
        <v>136</v>
      </c>
    </row>
    <row r="242" spans="2:65" s="12" customFormat="1" x14ac:dyDescent="0.3">
      <c r="B242" s="201"/>
      <c r="D242" s="193" t="s">
        <v>167</v>
      </c>
      <c r="E242" s="202" t="s">
        <v>5</v>
      </c>
      <c r="F242" s="203" t="s">
        <v>621</v>
      </c>
      <c r="H242" s="204">
        <v>14.773</v>
      </c>
      <c r="I242" s="205"/>
      <c r="L242" s="201"/>
      <c r="M242" s="206"/>
      <c r="N242" s="207"/>
      <c r="O242" s="207"/>
      <c r="P242" s="207"/>
      <c r="Q242" s="207"/>
      <c r="R242" s="207"/>
      <c r="S242" s="207"/>
      <c r="T242" s="208"/>
      <c r="AT242" s="202" t="s">
        <v>167</v>
      </c>
      <c r="AU242" s="202" t="s">
        <v>79</v>
      </c>
      <c r="AV242" s="12" t="s">
        <v>79</v>
      </c>
      <c r="AW242" s="12" t="s">
        <v>35</v>
      </c>
      <c r="AX242" s="12" t="s">
        <v>71</v>
      </c>
      <c r="AY242" s="202" t="s">
        <v>136</v>
      </c>
    </row>
    <row r="243" spans="2:65" s="12" customFormat="1" x14ac:dyDescent="0.3">
      <c r="B243" s="201"/>
      <c r="D243" s="193" t="s">
        <v>167</v>
      </c>
      <c r="E243" s="202" t="s">
        <v>5</v>
      </c>
      <c r="F243" s="203" t="s">
        <v>622</v>
      </c>
      <c r="H243" s="204">
        <v>16.5</v>
      </c>
      <c r="I243" s="205"/>
      <c r="L243" s="201"/>
      <c r="M243" s="206"/>
      <c r="N243" s="207"/>
      <c r="O243" s="207"/>
      <c r="P243" s="207"/>
      <c r="Q243" s="207"/>
      <c r="R243" s="207"/>
      <c r="S243" s="207"/>
      <c r="T243" s="208"/>
      <c r="AT243" s="202" t="s">
        <v>167</v>
      </c>
      <c r="AU243" s="202" t="s">
        <v>79</v>
      </c>
      <c r="AV243" s="12" t="s">
        <v>79</v>
      </c>
      <c r="AW243" s="12" t="s">
        <v>35</v>
      </c>
      <c r="AX243" s="12" t="s">
        <v>71</v>
      </c>
      <c r="AY243" s="202" t="s">
        <v>136</v>
      </c>
    </row>
    <row r="244" spans="2:65" s="12" customFormat="1" x14ac:dyDescent="0.3">
      <c r="B244" s="201"/>
      <c r="D244" s="193" t="s">
        <v>167</v>
      </c>
      <c r="E244" s="202" t="s">
        <v>5</v>
      </c>
      <c r="F244" s="203" t="s">
        <v>623</v>
      </c>
      <c r="H244" s="204">
        <v>49.5</v>
      </c>
      <c r="I244" s="205"/>
      <c r="L244" s="201"/>
      <c r="M244" s="206"/>
      <c r="N244" s="207"/>
      <c r="O244" s="207"/>
      <c r="P244" s="207"/>
      <c r="Q244" s="207"/>
      <c r="R244" s="207"/>
      <c r="S244" s="207"/>
      <c r="T244" s="208"/>
      <c r="AT244" s="202" t="s">
        <v>167</v>
      </c>
      <c r="AU244" s="202" t="s">
        <v>79</v>
      </c>
      <c r="AV244" s="12" t="s">
        <v>79</v>
      </c>
      <c r="AW244" s="12" t="s">
        <v>35</v>
      </c>
      <c r="AX244" s="12" t="s">
        <v>71</v>
      </c>
      <c r="AY244" s="202" t="s">
        <v>136</v>
      </c>
    </row>
    <row r="245" spans="2:65" s="12" customFormat="1" x14ac:dyDescent="0.3">
      <c r="B245" s="201"/>
      <c r="D245" s="193" t="s">
        <v>167</v>
      </c>
      <c r="E245" s="202" t="s">
        <v>5</v>
      </c>
      <c r="F245" s="203" t="s">
        <v>624</v>
      </c>
      <c r="H245" s="204">
        <v>3.3</v>
      </c>
      <c r="I245" s="205"/>
      <c r="L245" s="201"/>
      <c r="M245" s="206"/>
      <c r="N245" s="207"/>
      <c r="O245" s="207"/>
      <c r="P245" s="207"/>
      <c r="Q245" s="207"/>
      <c r="R245" s="207"/>
      <c r="S245" s="207"/>
      <c r="T245" s="208"/>
      <c r="AT245" s="202" t="s">
        <v>167</v>
      </c>
      <c r="AU245" s="202" t="s">
        <v>79</v>
      </c>
      <c r="AV245" s="12" t="s">
        <v>79</v>
      </c>
      <c r="AW245" s="12" t="s">
        <v>35</v>
      </c>
      <c r="AX245" s="12" t="s">
        <v>71</v>
      </c>
      <c r="AY245" s="202" t="s">
        <v>136</v>
      </c>
    </row>
    <row r="246" spans="2:65" s="14" customFormat="1" x14ac:dyDescent="0.3">
      <c r="B246" s="216"/>
      <c r="D246" s="193" t="s">
        <v>167</v>
      </c>
      <c r="E246" s="217" t="s">
        <v>5</v>
      </c>
      <c r="F246" s="218" t="s">
        <v>250</v>
      </c>
      <c r="H246" s="219">
        <v>664.84799999999996</v>
      </c>
      <c r="I246" s="220"/>
      <c r="L246" s="216"/>
      <c r="M246" s="221"/>
      <c r="N246" s="222"/>
      <c r="O246" s="222"/>
      <c r="P246" s="222"/>
      <c r="Q246" s="222"/>
      <c r="R246" s="222"/>
      <c r="S246" s="222"/>
      <c r="T246" s="223"/>
      <c r="AT246" s="217" t="s">
        <v>167</v>
      </c>
      <c r="AU246" s="217" t="s">
        <v>79</v>
      </c>
      <c r="AV246" s="14" t="s">
        <v>143</v>
      </c>
      <c r="AW246" s="14" t="s">
        <v>35</v>
      </c>
      <c r="AX246" s="14" t="s">
        <v>77</v>
      </c>
      <c r="AY246" s="217" t="s">
        <v>136</v>
      </c>
    </row>
    <row r="247" spans="2:65" s="11" customFormat="1" ht="29.85" customHeight="1" x14ac:dyDescent="0.3">
      <c r="B247" s="167"/>
      <c r="D247" s="168" t="s">
        <v>70</v>
      </c>
      <c r="E247" s="178" t="s">
        <v>79</v>
      </c>
      <c r="F247" s="178" t="s">
        <v>294</v>
      </c>
      <c r="I247" s="170"/>
      <c r="J247" s="179">
        <f>BK247</f>
        <v>0</v>
      </c>
      <c r="L247" s="167"/>
      <c r="M247" s="172"/>
      <c r="N247" s="173"/>
      <c r="O247" s="173"/>
      <c r="P247" s="174">
        <f>SUM(P248:P252)</f>
        <v>0</v>
      </c>
      <c r="Q247" s="173"/>
      <c r="R247" s="174">
        <f>SUM(R248:R252)</f>
        <v>140.73395549999998</v>
      </c>
      <c r="S247" s="173"/>
      <c r="T247" s="175">
        <f>SUM(T248:T252)</f>
        <v>0</v>
      </c>
      <c r="AR247" s="168" t="s">
        <v>77</v>
      </c>
      <c r="AT247" s="176" t="s">
        <v>70</v>
      </c>
      <c r="AU247" s="176" t="s">
        <v>77</v>
      </c>
      <c r="AY247" s="168" t="s">
        <v>136</v>
      </c>
      <c r="BK247" s="177">
        <f>SUM(BK248:BK252)</f>
        <v>0</v>
      </c>
    </row>
    <row r="248" spans="2:65" s="1" customFormat="1" ht="25.5" customHeight="1" x14ac:dyDescent="0.3">
      <c r="B248" s="180"/>
      <c r="C248" s="181" t="s">
        <v>326</v>
      </c>
      <c r="D248" s="181" t="s">
        <v>139</v>
      </c>
      <c r="E248" s="182" t="s">
        <v>625</v>
      </c>
      <c r="F248" s="183" t="s">
        <v>626</v>
      </c>
      <c r="G248" s="184" t="s">
        <v>402</v>
      </c>
      <c r="H248" s="185">
        <v>621.15</v>
      </c>
      <c r="I248" s="186"/>
      <c r="J248" s="187">
        <f>ROUND(I248*H248,2)</f>
        <v>0</v>
      </c>
      <c r="K248" s="183" t="s">
        <v>552</v>
      </c>
      <c r="L248" s="41"/>
      <c r="M248" s="188" t="s">
        <v>5</v>
      </c>
      <c r="N248" s="189" t="s">
        <v>42</v>
      </c>
      <c r="O248" s="42"/>
      <c r="P248" s="190">
        <f>O248*H248</f>
        <v>0</v>
      </c>
      <c r="Q248" s="190">
        <v>0.22656999999999999</v>
      </c>
      <c r="R248" s="190">
        <f>Q248*H248</f>
        <v>140.73395549999998</v>
      </c>
      <c r="S248" s="190">
        <v>0</v>
      </c>
      <c r="T248" s="191">
        <f>S248*H248</f>
        <v>0</v>
      </c>
      <c r="AR248" s="24" t="s">
        <v>143</v>
      </c>
      <c r="AT248" s="24" t="s">
        <v>139</v>
      </c>
      <c r="AU248" s="24" t="s">
        <v>79</v>
      </c>
      <c r="AY248" s="24" t="s">
        <v>136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24" t="s">
        <v>77</v>
      </c>
      <c r="BK248" s="192">
        <f>ROUND(I248*H248,2)</f>
        <v>0</v>
      </c>
      <c r="BL248" s="24" t="s">
        <v>143</v>
      </c>
      <c r="BM248" s="24" t="s">
        <v>627</v>
      </c>
    </row>
    <row r="249" spans="2:65" s="1" customFormat="1" ht="40.5" x14ac:dyDescent="0.3">
      <c r="B249" s="41"/>
      <c r="D249" s="193" t="s">
        <v>145</v>
      </c>
      <c r="F249" s="194" t="s">
        <v>628</v>
      </c>
      <c r="I249" s="195"/>
      <c r="L249" s="41"/>
      <c r="M249" s="196"/>
      <c r="N249" s="42"/>
      <c r="O249" s="42"/>
      <c r="P249" s="42"/>
      <c r="Q249" s="42"/>
      <c r="R249" s="42"/>
      <c r="S249" s="42"/>
      <c r="T249" s="70"/>
      <c r="AT249" s="24" t="s">
        <v>145</v>
      </c>
      <c r="AU249" s="24" t="s">
        <v>79</v>
      </c>
    </row>
    <row r="250" spans="2:65" s="12" customFormat="1" x14ac:dyDescent="0.3">
      <c r="B250" s="201"/>
      <c r="D250" s="193" t="s">
        <v>167</v>
      </c>
      <c r="E250" s="202" t="s">
        <v>5</v>
      </c>
      <c r="F250" s="203" t="s">
        <v>629</v>
      </c>
      <c r="H250" s="204">
        <v>560.82000000000005</v>
      </c>
      <c r="I250" s="205"/>
      <c r="L250" s="201"/>
      <c r="M250" s="206"/>
      <c r="N250" s="207"/>
      <c r="O250" s="207"/>
      <c r="P250" s="207"/>
      <c r="Q250" s="207"/>
      <c r="R250" s="207"/>
      <c r="S250" s="207"/>
      <c r="T250" s="208"/>
      <c r="AT250" s="202" t="s">
        <v>167</v>
      </c>
      <c r="AU250" s="202" t="s">
        <v>79</v>
      </c>
      <c r="AV250" s="12" t="s">
        <v>79</v>
      </c>
      <c r="AW250" s="12" t="s">
        <v>35</v>
      </c>
      <c r="AX250" s="12" t="s">
        <v>71</v>
      </c>
      <c r="AY250" s="202" t="s">
        <v>136</v>
      </c>
    </row>
    <row r="251" spans="2:65" s="12" customFormat="1" x14ac:dyDescent="0.3">
      <c r="B251" s="201"/>
      <c r="D251" s="193" t="s">
        <v>167</v>
      </c>
      <c r="E251" s="202" t="s">
        <v>5</v>
      </c>
      <c r="F251" s="203" t="s">
        <v>630</v>
      </c>
      <c r="H251" s="204">
        <v>60.33</v>
      </c>
      <c r="I251" s="205"/>
      <c r="L251" s="201"/>
      <c r="M251" s="206"/>
      <c r="N251" s="207"/>
      <c r="O251" s="207"/>
      <c r="P251" s="207"/>
      <c r="Q251" s="207"/>
      <c r="R251" s="207"/>
      <c r="S251" s="207"/>
      <c r="T251" s="208"/>
      <c r="AT251" s="202" t="s">
        <v>167</v>
      </c>
      <c r="AU251" s="202" t="s">
        <v>79</v>
      </c>
      <c r="AV251" s="12" t="s">
        <v>79</v>
      </c>
      <c r="AW251" s="12" t="s">
        <v>35</v>
      </c>
      <c r="AX251" s="12" t="s">
        <v>71</v>
      </c>
      <c r="AY251" s="202" t="s">
        <v>136</v>
      </c>
    </row>
    <row r="252" spans="2:65" s="14" customFormat="1" x14ac:dyDescent="0.3">
      <c r="B252" s="216"/>
      <c r="D252" s="193" t="s">
        <v>167</v>
      </c>
      <c r="E252" s="217" t="s">
        <v>5</v>
      </c>
      <c r="F252" s="218" t="s">
        <v>250</v>
      </c>
      <c r="H252" s="219">
        <v>621.15</v>
      </c>
      <c r="I252" s="220"/>
      <c r="L252" s="216"/>
      <c r="M252" s="221"/>
      <c r="N252" s="222"/>
      <c r="O252" s="222"/>
      <c r="P252" s="222"/>
      <c r="Q252" s="222"/>
      <c r="R252" s="222"/>
      <c r="S252" s="222"/>
      <c r="T252" s="223"/>
      <c r="AT252" s="217" t="s">
        <v>167</v>
      </c>
      <c r="AU252" s="217" t="s">
        <v>79</v>
      </c>
      <c r="AV252" s="14" t="s">
        <v>143</v>
      </c>
      <c r="AW252" s="14" t="s">
        <v>35</v>
      </c>
      <c r="AX252" s="14" t="s">
        <v>77</v>
      </c>
      <c r="AY252" s="217" t="s">
        <v>136</v>
      </c>
    </row>
    <row r="253" spans="2:65" s="11" customFormat="1" ht="29.85" customHeight="1" x14ac:dyDescent="0.3">
      <c r="B253" s="167"/>
      <c r="D253" s="168" t="s">
        <v>70</v>
      </c>
      <c r="E253" s="178" t="s">
        <v>143</v>
      </c>
      <c r="F253" s="178" t="s">
        <v>351</v>
      </c>
      <c r="I253" s="170"/>
      <c r="J253" s="179">
        <f>BK253</f>
        <v>0</v>
      </c>
      <c r="L253" s="167"/>
      <c r="M253" s="172"/>
      <c r="N253" s="173"/>
      <c r="O253" s="173"/>
      <c r="P253" s="174">
        <f>SUM(P254:P263)</f>
        <v>0</v>
      </c>
      <c r="Q253" s="173"/>
      <c r="R253" s="174">
        <f>SUM(R254:R263)</f>
        <v>0</v>
      </c>
      <c r="S253" s="173"/>
      <c r="T253" s="175">
        <f>SUM(T254:T263)</f>
        <v>0</v>
      </c>
      <c r="AR253" s="168" t="s">
        <v>77</v>
      </c>
      <c r="AT253" s="176" t="s">
        <v>70</v>
      </c>
      <c r="AU253" s="176" t="s">
        <v>77</v>
      </c>
      <c r="AY253" s="168" t="s">
        <v>136</v>
      </c>
      <c r="BK253" s="177">
        <f>SUM(BK254:BK263)</f>
        <v>0</v>
      </c>
    </row>
    <row r="254" spans="2:65" s="1" customFormat="1" ht="16.5" customHeight="1" x14ac:dyDescent="0.3">
      <c r="B254" s="180"/>
      <c r="C254" s="181" t="s">
        <v>340</v>
      </c>
      <c r="D254" s="181" t="s">
        <v>139</v>
      </c>
      <c r="E254" s="182" t="s">
        <v>631</v>
      </c>
      <c r="F254" s="183" t="s">
        <v>632</v>
      </c>
      <c r="G254" s="184" t="s">
        <v>189</v>
      </c>
      <c r="H254" s="185">
        <v>76.733000000000004</v>
      </c>
      <c r="I254" s="186"/>
      <c r="J254" s="187">
        <f>ROUND(I254*H254,2)</f>
        <v>0</v>
      </c>
      <c r="K254" s="183" t="s">
        <v>177</v>
      </c>
      <c r="L254" s="41"/>
      <c r="M254" s="188" t="s">
        <v>5</v>
      </c>
      <c r="N254" s="189" t="s">
        <v>42</v>
      </c>
      <c r="O254" s="42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AR254" s="24" t="s">
        <v>143</v>
      </c>
      <c r="AT254" s="24" t="s">
        <v>139</v>
      </c>
      <c r="AU254" s="24" t="s">
        <v>79</v>
      </c>
      <c r="AY254" s="24" t="s">
        <v>136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24" t="s">
        <v>77</v>
      </c>
      <c r="BK254" s="192">
        <f>ROUND(I254*H254,2)</f>
        <v>0</v>
      </c>
      <c r="BL254" s="24" t="s">
        <v>143</v>
      </c>
      <c r="BM254" s="24" t="s">
        <v>633</v>
      </c>
    </row>
    <row r="255" spans="2:65" s="1" customFormat="1" x14ac:dyDescent="0.3">
      <c r="B255" s="41"/>
      <c r="D255" s="193" t="s">
        <v>145</v>
      </c>
      <c r="F255" s="194" t="s">
        <v>634</v>
      </c>
      <c r="I255" s="195"/>
      <c r="L255" s="41"/>
      <c r="M255" s="196"/>
      <c r="N255" s="42"/>
      <c r="O255" s="42"/>
      <c r="P255" s="42"/>
      <c r="Q255" s="42"/>
      <c r="R255" s="42"/>
      <c r="S255" s="42"/>
      <c r="T255" s="70"/>
      <c r="AT255" s="24" t="s">
        <v>145</v>
      </c>
      <c r="AU255" s="24" t="s">
        <v>79</v>
      </c>
    </row>
    <row r="256" spans="2:65" s="1" customFormat="1" ht="27" x14ac:dyDescent="0.3">
      <c r="B256" s="41"/>
      <c r="D256" s="193" t="s">
        <v>147</v>
      </c>
      <c r="F256" s="197" t="s">
        <v>492</v>
      </c>
      <c r="I256" s="195"/>
      <c r="L256" s="41"/>
      <c r="M256" s="196"/>
      <c r="N256" s="42"/>
      <c r="O256" s="42"/>
      <c r="P256" s="42"/>
      <c r="Q256" s="42"/>
      <c r="R256" s="42"/>
      <c r="S256" s="42"/>
      <c r="T256" s="70"/>
      <c r="AT256" s="24" t="s">
        <v>147</v>
      </c>
      <c r="AU256" s="24" t="s">
        <v>79</v>
      </c>
    </row>
    <row r="257" spans="2:65" s="12" customFormat="1" x14ac:dyDescent="0.3">
      <c r="B257" s="201"/>
      <c r="D257" s="193" t="s">
        <v>167</v>
      </c>
      <c r="E257" s="202" t="s">
        <v>5</v>
      </c>
      <c r="F257" s="203" t="s">
        <v>635</v>
      </c>
      <c r="H257" s="204">
        <v>61.69</v>
      </c>
      <c r="I257" s="205"/>
      <c r="L257" s="201"/>
      <c r="M257" s="206"/>
      <c r="N257" s="207"/>
      <c r="O257" s="207"/>
      <c r="P257" s="207"/>
      <c r="Q257" s="207"/>
      <c r="R257" s="207"/>
      <c r="S257" s="207"/>
      <c r="T257" s="208"/>
      <c r="AT257" s="202" t="s">
        <v>167</v>
      </c>
      <c r="AU257" s="202" t="s">
        <v>79</v>
      </c>
      <c r="AV257" s="12" t="s">
        <v>79</v>
      </c>
      <c r="AW257" s="12" t="s">
        <v>35</v>
      </c>
      <c r="AX257" s="12" t="s">
        <v>71</v>
      </c>
      <c r="AY257" s="202" t="s">
        <v>136</v>
      </c>
    </row>
    <row r="258" spans="2:65" s="12" customFormat="1" x14ac:dyDescent="0.3">
      <c r="B258" s="201"/>
      <c r="D258" s="193" t="s">
        <v>167</v>
      </c>
      <c r="E258" s="202" t="s">
        <v>5</v>
      </c>
      <c r="F258" s="203" t="s">
        <v>636</v>
      </c>
      <c r="H258" s="204">
        <v>6.6360000000000001</v>
      </c>
      <c r="I258" s="205"/>
      <c r="L258" s="201"/>
      <c r="M258" s="206"/>
      <c r="N258" s="207"/>
      <c r="O258" s="207"/>
      <c r="P258" s="207"/>
      <c r="Q258" s="207"/>
      <c r="R258" s="207"/>
      <c r="S258" s="207"/>
      <c r="T258" s="208"/>
      <c r="AT258" s="202" t="s">
        <v>167</v>
      </c>
      <c r="AU258" s="202" t="s">
        <v>79</v>
      </c>
      <c r="AV258" s="12" t="s">
        <v>79</v>
      </c>
      <c r="AW258" s="12" t="s">
        <v>35</v>
      </c>
      <c r="AX258" s="12" t="s">
        <v>71</v>
      </c>
      <c r="AY258" s="202" t="s">
        <v>136</v>
      </c>
    </row>
    <row r="259" spans="2:65" s="12" customFormat="1" x14ac:dyDescent="0.3">
      <c r="B259" s="201"/>
      <c r="D259" s="193" t="s">
        <v>167</v>
      </c>
      <c r="E259" s="202" t="s">
        <v>5</v>
      </c>
      <c r="F259" s="203" t="s">
        <v>637</v>
      </c>
      <c r="H259" s="204">
        <v>1.4770000000000001</v>
      </c>
      <c r="I259" s="205"/>
      <c r="L259" s="201"/>
      <c r="M259" s="206"/>
      <c r="N259" s="207"/>
      <c r="O259" s="207"/>
      <c r="P259" s="207"/>
      <c r="Q259" s="207"/>
      <c r="R259" s="207"/>
      <c r="S259" s="207"/>
      <c r="T259" s="208"/>
      <c r="AT259" s="202" t="s">
        <v>167</v>
      </c>
      <c r="AU259" s="202" t="s">
        <v>79</v>
      </c>
      <c r="AV259" s="12" t="s">
        <v>79</v>
      </c>
      <c r="AW259" s="12" t="s">
        <v>35</v>
      </c>
      <c r="AX259" s="12" t="s">
        <v>71</v>
      </c>
      <c r="AY259" s="202" t="s">
        <v>136</v>
      </c>
    </row>
    <row r="260" spans="2:65" s="12" customFormat="1" x14ac:dyDescent="0.3">
      <c r="B260" s="201"/>
      <c r="D260" s="193" t="s">
        <v>167</v>
      </c>
      <c r="E260" s="202" t="s">
        <v>5</v>
      </c>
      <c r="F260" s="203" t="s">
        <v>638</v>
      </c>
      <c r="H260" s="204">
        <v>1.65</v>
      </c>
      <c r="I260" s="205"/>
      <c r="L260" s="201"/>
      <c r="M260" s="206"/>
      <c r="N260" s="207"/>
      <c r="O260" s="207"/>
      <c r="P260" s="207"/>
      <c r="Q260" s="207"/>
      <c r="R260" s="207"/>
      <c r="S260" s="207"/>
      <c r="T260" s="208"/>
      <c r="AT260" s="202" t="s">
        <v>167</v>
      </c>
      <c r="AU260" s="202" t="s">
        <v>79</v>
      </c>
      <c r="AV260" s="12" t="s">
        <v>79</v>
      </c>
      <c r="AW260" s="12" t="s">
        <v>35</v>
      </c>
      <c r="AX260" s="12" t="s">
        <v>71</v>
      </c>
      <c r="AY260" s="202" t="s">
        <v>136</v>
      </c>
    </row>
    <row r="261" spans="2:65" s="12" customFormat="1" x14ac:dyDescent="0.3">
      <c r="B261" s="201"/>
      <c r="D261" s="193" t="s">
        <v>167</v>
      </c>
      <c r="E261" s="202" t="s">
        <v>5</v>
      </c>
      <c r="F261" s="203" t="s">
        <v>639</v>
      </c>
      <c r="H261" s="204">
        <v>4.95</v>
      </c>
      <c r="I261" s="205"/>
      <c r="L261" s="201"/>
      <c r="M261" s="206"/>
      <c r="N261" s="207"/>
      <c r="O261" s="207"/>
      <c r="P261" s="207"/>
      <c r="Q261" s="207"/>
      <c r="R261" s="207"/>
      <c r="S261" s="207"/>
      <c r="T261" s="208"/>
      <c r="AT261" s="202" t="s">
        <v>167</v>
      </c>
      <c r="AU261" s="202" t="s">
        <v>79</v>
      </c>
      <c r="AV261" s="12" t="s">
        <v>79</v>
      </c>
      <c r="AW261" s="12" t="s">
        <v>35</v>
      </c>
      <c r="AX261" s="12" t="s">
        <v>71</v>
      </c>
      <c r="AY261" s="202" t="s">
        <v>136</v>
      </c>
    </row>
    <row r="262" spans="2:65" s="12" customFormat="1" x14ac:dyDescent="0.3">
      <c r="B262" s="201"/>
      <c r="D262" s="193" t="s">
        <v>167</v>
      </c>
      <c r="E262" s="202" t="s">
        <v>5</v>
      </c>
      <c r="F262" s="203" t="s">
        <v>640</v>
      </c>
      <c r="H262" s="204">
        <v>0.33</v>
      </c>
      <c r="I262" s="205"/>
      <c r="L262" s="201"/>
      <c r="M262" s="206"/>
      <c r="N262" s="207"/>
      <c r="O262" s="207"/>
      <c r="P262" s="207"/>
      <c r="Q262" s="207"/>
      <c r="R262" s="207"/>
      <c r="S262" s="207"/>
      <c r="T262" s="208"/>
      <c r="AT262" s="202" t="s">
        <v>167</v>
      </c>
      <c r="AU262" s="202" t="s">
        <v>79</v>
      </c>
      <c r="AV262" s="12" t="s">
        <v>79</v>
      </c>
      <c r="AW262" s="12" t="s">
        <v>35</v>
      </c>
      <c r="AX262" s="12" t="s">
        <v>71</v>
      </c>
      <c r="AY262" s="202" t="s">
        <v>136</v>
      </c>
    </row>
    <row r="263" spans="2:65" s="14" customFormat="1" x14ac:dyDescent="0.3">
      <c r="B263" s="216"/>
      <c r="D263" s="193" t="s">
        <v>167</v>
      </c>
      <c r="E263" s="217" t="s">
        <v>5</v>
      </c>
      <c r="F263" s="218" t="s">
        <v>250</v>
      </c>
      <c r="H263" s="219">
        <v>76.733000000000004</v>
      </c>
      <c r="I263" s="220"/>
      <c r="L263" s="216"/>
      <c r="M263" s="221"/>
      <c r="N263" s="222"/>
      <c r="O263" s="222"/>
      <c r="P263" s="222"/>
      <c r="Q263" s="222"/>
      <c r="R263" s="222"/>
      <c r="S263" s="222"/>
      <c r="T263" s="223"/>
      <c r="AT263" s="217" t="s">
        <v>167</v>
      </c>
      <c r="AU263" s="217" t="s">
        <v>79</v>
      </c>
      <c r="AV263" s="14" t="s">
        <v>143</v>
      </c>
      <c r="AW263" s="14" t="s">
        <v>35</v>
      </c>
      <c r="AX263" s="14" t="s">
        <v>77</v>
      </c>
      <c r="AY263" s="217" t="s">
        <v>136</v>
      </c>
    </row>
    <row r="264" spans="2:65" s="11" customFormat="1" ht="29.85" customHeight="1" x14ac:dyDescent="0.3">
      <c r="B264" s="167"/>
      <c r="D264" s="168" t="s">
        <v>70</v>
      </c>
      <c r="E264" s="178" t="s">
        <v>205</v>
      </c>
      <c r="F264" s="178" t="s">
        <v>376</v>
      </c>
      <c r="I264" s="170"/>
      <c r="J264" s="179">
        <f>BK264</f>
        <v>0</v>
      </c>
      <c r="L264" s="167"/>
      <c r="M264" s="172"/>
      <c r="N264" s="173"/>
      <c r="O264" s="173"/>
      <c r="P264" s="174">
        <f>SUM(P265:P610)</f>
        <v>0</v>
      </c>
      <c r="Q264" s="173"/>
      <c r="R264" s="174">
        <f>SUM(R265:R610)</f>
        <v>27.817351699999989</v>
      </c>
      <c r="S264" s="173"/>
      <c r="T264" s="175">
        <f>SUM(T265:T610)</f>
        <v>0</v>
      </c>
      <c r="AR264" s="168" t="s">
        <v>77</v>
      </c>
      <c r="AT264" s="176" t="s">
        <v>70</v>
      </c>
      <c r="AU264" s="176" t="s">
        <v>77</v>
      </c>
      <c r="AY264" s="168" t="s">
        <v>136</v>
      </c>
      <c r="BK264" s="177">
        <f>SUM(BK265:BK610)</f>
        <v>0</v>
      </c>
    </row>
    <row r="265" spans="2:65" s="1" customFormat="1" ht="25.5" customHeight="1" x14ac:dyDescent="0.3">
      <c r="B265" s="180"/>
      <c r="C265" s="181" t="s">
        <v>345</v>
      </c>
      <c r="D265" s="181" t="s">
        <v>139</v>
      </c>
      <c r="E265" s="182" t="s">
        <v>641</v>
      </c>
      <c r="F265" s="183" t="s">
        <v>642</v>
      </c>
      <c r="G265" s="184" t="s">
        <v>380</v>
      </c>
      <c r="H265" s="185">
        <v>13</v>
      </c>
      <c r="I265" s="186"/>
      <c r="J265" s="187">
        <f>ROUND(I265*H265,2)</f>
        <v>0</v>
      </c>
      <c r="K265" s="183" t="s">
        <v>177</v>
      </c>
      <c r="L265" s="41"/>
      <c r="M265" s="188" t="s">
        <v>5</v>
      </c>
      <c r="N265" s="189" t="s">
        <v>42</v>
      </c>
      <c r="O265" s="42"/>
      <c r="P265" s="190">
        <f>O265*H265</f>
        <v>0</v>
      </c>
      <c r="Q265" s="190">
        <v>1.67E-3</v>
      </c>
      <c r="R265" s="190">
        <f>Q265*H265</f>
        <v>2.171E-2</v>
      </c>
      <c r="S265" s="190">
        <v>0</v>
      </c>
      <c r="T265" s="191">
        <f>S265*H265</f>
        <v>0</v>
      </c>
      <c r="AR265" s="24" t="s">
        <v>143</v>
      </c>
      <c r="AT265" s="24" t="s">
        <v>139</v>
      </c>
      <c r="AU265" s="24" t="s">
        <v>79</v>
      </c>
      <c r="AY265" s="24" t="s">
        <v>136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24" t="s">
        <v>77</v>
      </c>
      <c r="BK265" s="192">
        <f>ROUND(I265*H265,2)</f>
        <v>0</v>
      </c>
      <c r="BL265" s="24" t="s">
        <v>143</v>
      </c>
      <c r="BM265" s="24" t="s">
        <v>643</v>
      </c>
    </row>
    <row r="266" spans="2:65" s="1" customFormat="1" ht="27" x14ac:dyDescent="0.3">
      <c r="B266" s="41"/>
      <c r="D266" s="193" t="s">
        <v>145</v>
      </c>
      <c r="F266" s="194" t="s">
        <v>644</v>
      </c>
      <c r="I266" s="195"/>
      <c r="L266" s="41"/>
      <c r="M266" s="196"/>
      <c r="N266" s="42"/>
      <c r="O266" s="42"/>
      <c r="P266" s="42"/>
      <c r="Q266" s="42"/>
      <c r="R266" s="42"/>
      <c r="S266" s="42"/>
      <c r="T266" s="70"/>
      <c r="AT266" s="24" t="s">
        <v>145</v>
      </c>
      <c r="AU266" s="24" t="s">
        <v>79</v>
      </c>
    </row>
    <row r="267" spans="2:65" s="1" customFormat="1" ht="27" x14ac:dyDescent="0.3">
      <c r="B267" s="41"/>
      <c r="D267" s="193" t="s">
        <v>147</v>
      </c>
      <c r="F267" s="197" t="s">
        <v>492</v>
      </c>
      <c r="I267" s="195"/>
      <c r="L267" s="41"/>
      <c r="M267" s="196"/>
      <c r="N267" s="42"/>
      <c r="O267" s="42"/>
      <c r="P267" s="42"/>
      <c r="Q267" s="42"/>
      <c r="R267" s="42"/>
      <c r="S267" s="42"/>
      <c r="T267" s="70"/>
      <c r="AT267" s="24" t="s">
        <v>147</v>
      </c>
      <c r="AU267" s="24" t="s">
        <v>79</v>
      </c>
    </row>
    <row r="268" spans="2:65" s="12" customFormat="1" x14ac:dyDescent="0.3">
      <c r="B268" s="201"/>
      <c r="D268" s="193" t="s">
        <v>167</v>
      </c>
      <c r="E268" s="202" t="s">
        <v>5</v>
      </c>
      <c r="F268" s="203" t="s">
        <v>645</v>
      </c>
      <c r="H268" s="204">
        <v>13</v>
      </c>
      <c r="I268" s="205"/>
      <c r="L268" s="201"/>
      <c r="M268" s="206"/>
      <c r="N268" s="207"/>
      <c r="O268" s="207"/>
      <c r="P268" s="207"/>
      <c r="Q268" s="207"/>
      <c r="R268" s="207"/>
      <c r="S268" s="207"/>
      <c r="T268" s="208"/>
      <c r="AT268" s="202" t="s">
        <v>167</v>
      </c>
      <c r="AU268" s="202" t="s">
        <v>79</v>
      </c>
      <c r="AV268" s="12" t="s">
        <v>79</v>
      </c>
      <c r="AW268" s="12" t="s">
        <v>35</v>
      </c>
      <c r="AX268" s="12" t="s">
        <v>77</v>
      </c>
      <c r="AY268" s="202" t="s">
        <v>136</v>
      </c>
    </row>
    <row r="269" spans="2:65" s="1" customFormat="1" ht="25.5" customHeight="1" x14ac:dyDescent="0.3">
      <c r="B269" s="180"/>
      <c r="C269" s="224" t="s">
        <v>352</v>
      </c>
      <c r="D269" s="224" t="s">
        <v>390</v>
      </c>
      <c r="E269" s="225" t="s">
        <v>646</v>
      </c>
      <c r="F269" s="226" t="s">
        <v>647</v>
      </c>
      <c r="G269" s="227" t="s">
        <v>380</v>
      </c>
      <c r="H269" s="228">
        <v>1</v>
      </c>
      <c r="I269" s="229"/>
      <c r="J269" s="230">
        <f>ROUND(I269*H269,2)</f>
        <v>0</v>
      </c>
      <c r="K269" s="226" t="s">
        <v>177</v>
      </c>
      <c r="L269" s="231"/>
      <c r="M269" s="232" t="s">
        <v>5</v>
      </c>
      <c r="N269" s="233" t="s">
        <v>42</v>
      </c>
      <c r="O269" s="42"/>
      <c r="P269" s="190">
        <f>O269*H269</f>
        <v>0</v>
      </c>
      <c r="Q269" s="190">
        <v>6.1000000000000004E-3</v>
      </c>
      <c r="R269" s="190">
        <f>Q269*H269</f>
        <v>6.1000000000000004E-3</v>
      </c>
      <c r="S269" s="190">
        <v>0</v>
      </c>
      <c r="T269" s="191">
        <f>S269*H269</f>
        <v>0</v>
      </c>
      <c r="AR269" s="24" t="s">
        <v>205</v>
      </c>
      <c r="AT269" s="24" t="s">
        <v>390</v>
      </c>
      <c r="AU269" s="24" t="s">
        <v>79</v>
      </c>
      <c r="AY269" s="24" t="s">
        <v>136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24" t="s">
        <v>77</v>
      </c>
      <c r="BK269" s="192">
        <f>ROUND(I269*H269,2)</f>
        <v>0</v>
      </c>
      <c r="BL269" s="24" t="s">
        <v>143</v>
      </c>
      <c r="BM269" s="24" t="s">
        <v>648</v>
      </c>
    </row>
    <row r="270" spans="2:65" s="1" customFormat="1" x14ac:dyDescent="0.3">
      <c r="B270" s="41"/>
      <c r="D270" s="193" t="s">
        <v>145</v>
      </c>
      <c r="F270" s="194" t="s">
        <v>647</v>
      </c>
      <c r="I270" s="195"/>
      <c r="L270" s="41"/>
      <c r="M270" s="196"/>
      <c r="N270" s="42"/>
      <c r="O270" s="42"/>
      <c r="P270" s="42"/>
      <c r="Q270" s="42"/>
      <c r="R270" s="42"/>
      <c r="S270" s="42"/>
      <c r="T270" s="70"/>
      <c r="AT270" s="24" t="s">
        <v>145</v>
      </c>
      <c r="AU270" s="24" t="s">
        <v>79</v>
      </c>
    </row>
    <row r="271" spans="2:65" s="1" customFormat="1" ht="25.5" customHeight="1" x14ac:dyDescent="0.3">
      <c r="B271" s="180"/>
      <c r="C271" s="224" t="s">
        <v>358</v>
      </c>
      <c r="D271" s="224" t="s">
        <v>390</v>
      </c>
      <c r="E271" s="225" t="s">
        <v>649</v>
      </c>
      <c r="F271" s="226" t="s">
        <v>650</v>
      </c>
      <c r="G271" s="227" t="s">
        <v>380</v>
      </c>
      <c r="H271" s="228">
        <v>2</v>
      </c>
      <c r="I271" s="229"/>
      <c r="J271" s="230">
        <f>ROUND(I271*H271,2)</f>
        <v>0</v>
      </c>
      <c r="K271" s="226" t="s">
        <v>5</v>
      </c>
      <c r="L271" s="231"/>
      <c r="M271" s="232" t="s">
        <v>5</v>
      </c>
      <c r="N271" s="233" t="s">
        <v>42</v>
      </c>
      <c r="O271" s="42"/>
      <c r="P271" s="190">
        <f>O271*H271</f>
        <v>0</v>
      </c>
      <c r="Q271" s="190">
        <v>6.1000000000000004E-3</v>
      </c>
      <c r="R271" s="190">
        <f>Q271*H271</f>
        <v>1.2200000000000001E-2</v>
      </c>
      <c r="S271" s="190">
        <v>0</v>
      </c>
      <c r="T271" s="191">
        <f>S271*H271</f>
        <v>0</v>
      </c>
      <c r="AR271" s="24" t="s">
        <v>205</v>
      </c>
      <c r="AT271" s="24" t="s">
        <v>390</v>
      </c>
      <c r="AU271" s="24" t="s">
        <v>79</v>
      </c>
      <c r="AY271" s="24" t="s">
        <v>136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24" t="s">
        <v>77</v>
      </c>
      <c r="BK271" s="192">
        <f>ROUND(I271*H271,2)</f>
        <v>0</v>
      </c>
      <c r="BL271" s="24" t="s">
        <v>143</v>
      </c>
      <c r="BM271" s="24" t="s">
        <v>651</v>
      </c>
    </row>
    <row r="272" spans="2:65" s="1" customFormat="1" ht="27" x14ac:dyDescent="0.3">
      <c r="B272" s="41"/>
      <c r="D272" s="193" t="s">
        <v>145</v>
      </c>
      <c r="F272" s="194" t="s">
        <v>650</v>
      </c>
      <c r="I272" s="195"/>
      <c r="L272" s="41"/>
      <c r="M272" s="196"/>
      <c r="N272" s="42"/>
      <c r="O272" s="42"/>
      <c r="P272" s="42"/>
      <c r="Q272" s="42"/>
      <c r="R272" s="42"/>
      <c r="S272" s="42"/>
      <c r="T272" s="70"/>
      <c r="AT272" s="24" t="s">
        <v>145</v>
      </c>
      <c r="AU272" s="24" t="s">
        <v>79</v>
      </c>
    </row>
    <row r="273" spans="2:65" s="1" customFormat="1" ht="16.5" customHeight="1" x14ac:dyDescent="0.3">
      <c r="B273" s="180"/>
      <c r="C273" s="224" t="s">
        <v>364</v>
      </c>
      <c r="D273" s="224" t="s">
        <v>390</v>
      </c>
      <c r="E273" s="225" t="s">
        <v>652</v>
      </c>
      <c r="F273" s="226" t="s">
        <v>653</v>
      </c>
      <c r="G273" s="227" t="s">
        <v>402</v>
      </c>
      <c r="H273" s="228">
        <v>0.35</v>
      </c>
      <c r="I273" s="229"/>
      <c r="J273" s="230">
        <f>ROUND(I273*H273,2)</f>
        <v>0</v>
      </c>
      <c r="K273" s="226" t="s">
        <v>552</v>
      </c>
      <c r="L273" s="231"/>
      <c r="M273" s="232" t="s">
        <v>5</v>
      </c>
      <c r="N273" s="233" t="s">
        <v>42</v>
      </c>
      <c r="O273" s="42"/>
      <c r="P273" s="190">
        <f>O273*H273</f>
        <v>0</v>
      </c>
      <c r="Q273" s="190">
        <v>3.057E-2</v>
      </c>
      <c r="R273" s="190">
        <f>Q273*H273</f>
        <v>1.0699499999999999E-2</v>
      </c>
      <c r="S273" s="190">
        <v>0</v>
      </c>
      <c r="T273" s="191">
        <f>S273*H273</f>
        <v>0</v>
      </c>
      <c r="AR273" s="24" t="s">
        <v>205</v>
      </c>
      <c r="AT273" s="24" t="s">
        <v>390</v>
      </c>
      <c r="AU273" s="24" t="s">
        <v>79</v>
      </c>
      <c r="AY273" s="24" t="s">
        <v>136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24" t="s">
        <v>77</v>
      </c>
      <c r="BK273" s="192">
        <f>ROUND(I273*H273,2)</f>
        <v>0</v>
      </c>
      <c r="BL273" s="24" t="s">
        <v>143</v>
      </c>
      <c r="BM273" s="24" t="s">
        <v>654</v>
      </c>
    </row>
    <row r="274" spans="2:65" s="1" customFormat="1" x14ac:dyDescent="0.3">
      <c r="B274" s="41"/>
      <c r="D274" s="193" t="s">
        <v>145</v>
      </c>
      <c r="F274" s="194" t="s">
        <v>653</v>
      </c>
      <c r="I274" s="195"/>
      <c r="L274" s="41"/>
      <c r="M274" s="196"/>
      <c r="N274" s="42"/>
      <c r="O274" s="42"/>
      <c r="P274" s="42"/>
      <c r="Q274" s="42"/>
      <c r="R274" s="42"/>
      <c r="S274" s="42"/>
      <c r="T274" s="70"/>
      <c r="AT274" s="24" t="s">
        <v>145</v>
      </c>
      <c r="AU274" s="24" t="s">
        <v>79</v>
      </c>
    </row>
    <row r="275" spans="2:65" s="12" customFormat="1" x14ac:dyDescent="0.3">
      <c r="B275" s="201"/>
      <c r="D275" s="193" t="s">
        <v>167</v>
      </c>
      <c r="E275" s="202" t="s">
        <v>5</v>
      </c>
      <c r="F275" s="203" t="s">
        <v>655</v>
      </c>
      <c r="H275" s="204">
        <v>0.35</v>
      </c>
      <c r="I275" s="205"/>
      <c r="L275" s="201"/>
      <c r="M275" s="206"/>
      <c r="N275" s="207"/>
      <c r="O275" s="207"/>
      <c r="P275" s="207"/>
      <c r="Q275" s="207"/>
      <c r="R275" s="207"/>
      <c r="S275" s="207"/>
      <c r="T275" s="208"/>
      <c r="AT275" s="202" t="s">
        <v>167</v>
      </c>
      <c r="AU275" s="202" t="s">
        <v>79</v>
      </c>
      <c r="AV275" s="12" t="s">
        <v>79</v>
      </c>
      <c r="AW275" s="12" t="s">
        <v>35</v>
      </c>
      <c r="AX275" s="12" t="s">
        <v>77</v>
      </c>
      <c r="AY275" s="202" t="s">
        <v>136</v>
      </c>
    </row>
    <row r="276" spans="2:65" s="1" customFormat="1" ht="16.5" customHeight="1" x14ac:dyDescent="0.3">
      <c r="B276" s="180"/>
      <c r="C276" s="224" t="s">
        <v>371</v>
      </c>
      <c r="D276" s="224" t="s">
        <v>390</v>
      </c>
      <c r="E276" s="225" t="s">
        <v>656</v>
      </c>
      <c r="F276" s="226" t="s">
        <v>657</v>
      </c>
      <c r="G276" s="227" t="s">
        <v>402</v>
      </c>
      <c r="H276" s="228">
        <v>0.52500000000000002</v>
      </c>
      <c r="I276" s="229"/>
      <c r="J276" s="230">
        <f>ROUND(I276*H276,2)</f>
        <v>0</v>
      </c>
      <c r="K276" s="226" t="s">
        <v>552</v>
      </c>
      <c r="L276" s="231"/>
      <c r="M276" s="232" t="s">
        <v>5</v>
      </c>
      <c r="N276" s="233" t="s">
        <v>42</v>
      </c>
      <c r="O276" s="42"/>
      <c r="P276" s="190">
        <f>O276*H276</f>
        <v>0</v>
      </c>
      <c r="Q276" s="190">
        <v>2.6360000000000001E-2</v>
      </c>
      <c r="R276" s="190">
        <f>Q276*H276</f>
        <v>1.3839000000000001E-2</v>
      </c>
      <c r="S276" s="190">
        <v>0</v>
      </c>
      <c r="T276" s="191">
        <f>S276*H276</f>
        <v>0</v>
      </c>
      <c r="AR276" s="24" t="s">
        <v>205</v>
      </c>
      <c r="AT276" s="24" t="s">
        <v>390</v>
      </c>
      <c r="AU276" s="24" t="s">
        <v>79</v>
      </c>
      <c r="AY276" s="24" t="s">
        <v>136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24" t="s">
        <v>77</v>
      </c>
      <c r="BK276" s="192">
        <f>ROUND(I276*H276,2)</f>
        <v>0</v>
      </c>
      <c r="BL276" s="24" t="s">
        <v>143</v>
      </c>
      <c r="BM276" s="24" t="s">
        <v>658</v>
      </c>
    </row>
    <row r="277" spans="2:65" s="1" customFormat="1" x14ac:dyDescent="0.3">
      <c r="B277" s="41"/>
      <c r="D277" s="193" t="s">
        <v>145</v>
      </c>
      <c r="F277" s="194" t="s">
        <v>657</v>
      </c>
      <c r="I277" s="195"/>
      <c r="L277" s="41"/>
      <c r="M277" s="196"/>
      <c r="N277" s="42"/>
      <c r="O277" s="42"/>
      <c r="P277" s="42"/>
      <c r="Q277" s="42"/>
      <c r="R277" s="42"/>
      <c r="S277" s="42"/>
      <c r="T277" s="70"/>
      <c r="AT277" s="24" t="s">
        <v>145</v>
      </c>
      <c r="AU277" s="24" t="s">
        <v>79</v>
      </c>
    </row>
    <row r="278" spans="2:65" s="12" customFormat="1" x14ac:dyDescent="0.3">
      <c r="B278" s="201"/>
      <c r="D278" s="193" t="s">
        <v>167</v>
      </c>
      <c r="E278" s="202" t="s">
        <v>5</v>
      </c>
      <c r="F278" s="203" t="s">
        <v>659</v>
      </c>
      <c r="H278" s="204">
        <v>0.52500000000000002</v>
      </c>
      <c r="I278" s="205"/>
      <c r="L278" s="201"/>
      <c r="M278" s="206"/>
      <c r="N278" s="207"/>
      <c r="O278" s="207"/>
      <c r="P278" s="207"/>
      <c r="Q278" s="207"/>
      <c r="R278" s="207"/>
      <c r="S278" s="207"/>
      <c r="T278" s="208"/>
      <c r="AT278" s="202" t="s">
        <v>167</v>
      </c>
      <c r="AU278" s="202" t="s">
        <v>79</v>
      </c>
      <c r="AV278" s="12" t="s">
        <v>79</v>
      </c>
      <c r="AW278" s="12" t="s">
        <v>35</v>
      </c>
      <c r="AX278" s="12" t="s">
        <v>77</v>
      </c>
      <c r="AY278" s="202" t="s">
        <v>136</v>
      </c>
    </row>
    <row r="279" spans="2:65" s="1" customFormat="1" ht="16.5" customHeight="1" x14ac:dyDescent="0.3">
      <c r="B279" s="180"/>
      <c r="C279" s="224" t="s">
        <v>377</v>
      </c>
      <c r="D279" s="224" t="s">
        <v>390</v>
      </c>
      <c r="E279" s="225" t="s">
        <v>660</v>
      </c>
      <c r="F279" s="226" t="s">
        <v>661</v>
      </c>
      <c r="G279" s="227" t="s">
        <v>402</v>
      </c>
      <c r="H279" s="228">
        <v>0.7</v>
      </c>
      <c r="I279" s="229"/>
      <c r="J279" s="230">
        <f>ROUND(I279*H279,2)</f>
        <v>0</v>
      </c>
      <c r="K279" s="226" t="s">
        <v>552</v>
      </c>
      <c r="L279" s="231"/>
      <c r="M279" s="232" t="s">
        <v>5</v>
      </c>
      <c r="N279" s="233" t="s">
        <v>42</v>
      </c>
      <c r="O279" s="42"/>
      <c r="P279" s="190">
        <f>O279*H279</f>
        <v>0</v>
      </c>
      <c r="Q279" s="190">
        <v>2.0129999999999999E-2</v>
      </c>
      <c r="R279" s="190">
        <f>Q279*H279</f>
        <v>1.4090999999999998E-2</v>
      </c>
      <c r="S279" s="190">
        <v>0</v>
      </c>
      <c r="T279" s="191">
        <f>S279*H279</f>
        <v>0</v>
      </c>
      <c r="AR279" s="24" t="s">
        <v>205</v>
      </c>
      <c r="AT279" s="24" t="s">
        <v>390</v>
      </c>
      <c r="AU279" s="24" t="s">
        <v>79</v>
      </c>
      <c r="AY279" s="24" t="s">
        <v>136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24" t="s">
        <v>77</v>
      </c>
      <c r="BK279" s="192">
        <f>ROUND(I279*H279,2)</f>
        <v>0</v>
      </c>
      <c r="BL279" s="24" t="s">
        <v>143</v>
      </c>
      <c r="BM279" s="24" t="s">
        <v>662</v>
      </c>
    </row>
    <row r="280" spans="2:65" s="1" customFormat="1" x14ac:dyDescent="0.3">
      <c r="B280" s="41"/>
      <c r="D280" s="193" t="s">
        <v>145</v>
      </c>
      <c r="F280" s="194" t="s">
        <v>661</v>
      </c>
      <c r="I280" s="195"/>
      <c r="L280" s="41"/>
      <c r="M280" s="196"/>
      <c r="N280" s="42"/>
      <c r="O280" s="42"/>
      <c r="P280" s="42"/>
      <c r="Q280" s="42"/>
      <c r="R280" s="42"/>
      <c r="S280" s="42"/>
      <c r="T280" s="70"/>
      <c r="AT280" s="24" t="s">
        <v>145</v>
      </c>
      <c r="AU280" s="24" t="s">
        <v>79</v>
      </c>
    </row>
    <row r="281" spans="2:65" s="12" customFormat="1" x14ac:dyDescent="0.3">
      <c r="B281" s="201"/>
      <c r="D281" s="193" t="s">
        <v>167</v>
      </c>
      <c r="E281" s="202" t="s">
        <v>5</v>
      </c>
      <c r="F281" s="203" t="s">
        <v>663</v>
      </c>
      <c r="H281" s="204">
        <v>0.7</v>
      </c>
      <c r="I281" s="205"/>
      <c r="L281" s="201"/>
      <c r="M281" s="206"/>
      <c r="N281" s="207"/>
      <c r="O281" s="207"/>
      <c r="P281" s="207"/>
      <c r="Q281" s="207"/>
      <c r="R281" s="207"/>
      <c r="S281" s="207"/>
      <c r="T281" s="208"/>
      <c r="AT281" s="202" t="s">
        <v>167</v>
      </c>
      <c r="AU281" s="202" t="s">
        <v>79</v>
      </c>
      <c r="AV281" s="12" t="s">
        <v>79</v>
      </c>
      <c r="AW281" s="12" t="s">
        <v>35</v>
      </c>
      <c r="AX281" s="12" t="s">
        <v>77</v>
      </c>
      <c r="AY281" s="202" t="s">
        <v>136</v>
      </c>
    </row>
    <row r="282" spans="2:65" s="1" customFormat="1" ht="16.5" customHeight="1" x14ac:dyDescent="0.3">
      <c r="B282" s="180"/>
      <c r="C282" s="224" t="s">
        <v>383</v>
      </c>
      <c r="D282" s="224" t="s">
        <v>390</v>
      </c>
      <c r="E282" s="225" t="s">
        <v>664</v>
      </c>
      <c r="F282" s="226" t="s">
        <v>665</v>
      </c>
      <c r="G282" s="227" t="s">
        <v>402</v>
      </c>
      <c r="H282" s="228">
        <v>0.9</v>
      </c>
      <c r="I282" s="229"/>
      <c r="J282" s="230">
        <f>ROUND(I282*H282,2)</f>
        <v>0</v>
      </c>
      <c r="K282" s="226" t="s">
        <v>552</v>
      </c>
      <c r="L282" s="231"/>
      <c r="M282" s="232" t="s">
        <v>5</v>
      </c>
      <c r="N282" s="233" t="s">
        <v>42</v>
      </c>
      <c r="O282" s="42"/>
      <c r="P282" s="190">
        <f>O282*H282</f>
        <v>0</v>
      </c>
      <c r="Q282" s="190">
        <v>1.8329999999999999E-2</v>
      </c>
      <c r="R282" s="190">
        <f>Q282*H282</f>
        <v>1.6497000000000001E-2</v>
      </c>
      <c r="S282" s="190">
        <v>0</v>
      </c>
      <c r="T282" s="191">
        <f>S282*H282</f>
        <v>0</v>
      </c>
      <c r="AR282" s="24" t="s">
        <v>205</v>
      </c>
      <c r="AT282" s="24" t="s">
        <v>390</v>
      </c>
      <c r="AU282" s="24" t="s">
        <v>79</v>
      </c>
      <c r="AY282" s="24" t="s">
        <v>136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24" t="s">
        <v>77</v>
      </c>
      <c r="BK282" s="192">
        <f>ROUND(I282*H282,2)</f>
        <v>0</v>
      </c>
      <c r="BL282" s="24" t="s">
        <v>143</v>
      </c>
      <c r="BM282" s="24" t="s">
        <v>666</v>
      </c>
    </row>
    <row r="283" spans="2:65" s="1" customFormat="1" x14ac:dyDescent="0.3">
      <c r="B283" s="41"/>
      <c r="D283" s="193" t="s">
        <v>145</v>
      </c>
      <c r="F283" s="194" t="s">
        <v>665</v>
      </c>
      <c r="I283" s="195"/>
      <c r="L283" s="41"/>
      <c r="M283" s="196"/>
      <c r="N283" s="42"/>
      <c r="O283" s="42"/>
      <c r="P283" s="42"/>
      <c r="Q283" s="42"/>
      <c r="R283" s="42"/>
      <c r="S283" s="42"/>
      <c r="T283" s="70"/>
      <c r="AT283" s="24" t="s">
        <v>145</v>
      </c>
      <c r="AU283" s="24" t="s">
        <v>79</v>
      </c>
    </row>
    <row r="284" spans="2:65" s="12" customFormat="1" x14ac:dyDescent="0.3">
      <c r="B284" s="201"/>
      <c r="D284" s="193" t="s">
        <v>167</v>
      </c>
      <c r="E284" s="202" t="s">
        <v>5</v>
      </c>
      <c r="F284" s="203" t="s">
        <v>667</v>
      </c>
      <c r="H284" s="204">
        <v>0.9</v>
      </c>
      <c r="I284" s="205"/>
      <c r="L284" s="201"/>
      <c r="M284" s="206"/>
      <c r="N284" s="207"/>
      <c r="O284" s="207"/>
      <c r="P284" s="207"/>
      <c r="Q284" s="207"/>
      <c r="R284" s="207"/>
      <c r="S284" s="207"/>
      <c r="T284" s="208"/>
      <c r="AT284" s="202" t="s">
        <v>167</v>
      </c>
      <c r="AU284" s="202" t="s">
        <v>79</v>
      </c>
      <c r="AV284" s="12" t="s">
        <v>79</v>
      </c>
      <c r="AW284" s="12" t="s">
        <v>35</v>
      </c>
      <c r="AX284" s="12" t="s">
        <v>77</v>
      </c>
      <c r="AY284" s="202" t="s">
        <v>136</v>
      </c>
    </row>
    <row r="285" spans="2:65" s="1" customFormat="1" ht="16.5" customHeight="1" x14ac:dyDescent="0.3">
      <c r="B285" s="180"/>
      <c r="C285" s="224" t="s">
        <v>389</v>
      </c>
      <c r="D285" s="224" t="s">
        <v>390</v>
      </c>
      <c r="E285" s="225" t="s">
        <v>668</v>
      </c>
      <c r="F285" s="226" t="s">
        <v>669</v>
      </c>
      <c r="G285" s="227" t="s">
        <v>380</v>
      </c>
      <c r="H285" s="228">
        <v>2</v>
      </c>
      <c r="I285" s="229"/>
      <c r="J285" s="230">
        <f>ROUND(I285*H285,2)</f>
        <v>0</v>
      </c>
      <c r="K285" s="226" t="s">
        <v>5</v>
      </c>
      <c r="L285" s="231"/>
      <c r="M285" s="232" t="s">
        <v>5</v>
      </c>
      <c r="N285" s="233" t="s">
        <v>42</v>
      </c>
      <c r="O285" s="42"/>
      <c r="P285" s="190">
        <f>O285*H285</f>
        <v>0</v>
      </c>
      <c r="Q285" s="190">
        <v>1.2E-2</v>
      </c>
      <c r="R285" s="190">
        <f>Q285*H285</f>
        <v>2.4E-2</v>
      </c>
      <c r="S285" s="190">
        <v>0</v>
      </c>
      <c r="T285" s="191">
        <f>S285*H285</f>
        <v>0</v>
      </c>
      <c r="AR285" s="24" t="s">
        <v>205</v>
      </c>
      <c r="AT285" s="24" t="s">
        <v>390</v>
      </c>
      <c r="AU285" s="24" t="s">
        <v>79</v>
      </c>
      <c r="AY285" s="24" t="s">
        <v>136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24" t="s">
        <v>77</v>
      </c>
      <c r="BK285" s="192">
        <f>ROUND(I285*H285,2)</f>
        <v>0</v>
      </c>
      <c r="BL285" s="24" t="s">
        <v>143</v>
      </c>
      <c r="BM285" s="24" t="s">
        <v>670</v>
      </c>
    </row>
    <row r="286" spans="2:65" s="1" customFormat="1" x14ac:dyDescent="0.3">
      <c r="B286" s="41"/>
      <c r="D286" s="193" t="s">
        <v>145</v>
      </c>
      <c r="F286" s="194" t="s">
        <v>669</v>
      </c>
      <c r="I286" s="195"/>
      <c r="L286" s="41"/>
      <c r="M286" s="196"/>
      <c r="N286" s="42"/>
      <c r="O286" s="42"/>
      <c r="P286" s="42"/>
      <c r="Q286" s="42"/>
      <c r="R286" s="42"/>
      <c r="S286" s="42"/>
      <c r="T286" s="70"/>
      <c r="AT286" s="24" t="s">
        <v>145</v>
      </c>
      <c r="AU286" s="24" t="s">
        <v>79</v>
      </c>
    </row>
    <row r="287" spans="2:65" s="1" customFormat="1" ht="16.5" customHeight="1" x14ac:dyDescent="0.3">
      <c r="B287" s="180"/>
      <c r="C287" s="224" t="s">
        <v>394</v>
      </c>
      <c r="D287" s="224" t="s">
        <v>390</v>
      </c>
      <c r="E287" s="225" t="s">
        <v>671</v>
      </c>
      <c r="F287" s="226" t="s">
        <v>672</v>
      </c>
      <c r="G287" s="227" t="s">
        <v>380</v>
      </c>
      <c r="H287" s="228">
        <v>4</v>
      </c>
      <c r="I287" s="229"/>
      <c r="J287" s="230">
        <f>ROUND(I287*H287,2)</f>
        <v>0</v>
      </c>
      <c r="K287" s="226" t="s">
        <v>552</v>
      </c>
      <c r="L287" s="231"/>
      <c r="M287" s="232" t="s">
        <v>5</v>
      </c>
      <c r="N287" s="233" t="s">
        <v>42</v>
      </c>
      <c r="O287" s="42"/>
      <c r="P287" s="190">
        <f>O287*H287</f>
        <v>0</v>
      </c>
      <c r="Q287" s="190">
        <v>1.2200000000000001E-2</v>
      </c>
      <c r="R287" s="190">
        <f>Q287*H287</f>
        <v>4.8800000000000003E-2</v>
      </c>
      <c r="S287" s="190">
        <v>0</v>
      </c>
      <c r="T287" s="191">
        <f>S287*H287</f>
        <v>0</v>
      </c>
      <c r="AR287" s="24" t="s">
        <v>205</v>
      </c>
      <c r="AT287" s="24" t="s">
        <v>390</v>
      </c>
      <c r="AU287" s="24" t="s">
        <v>79</v>
      </c>
      <c r="AY287" s="24" t="s">
        <v>136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24" t="s">
        <v>77</v>
      </c>
      <c r="BK287" s="192">
        <f>ROUND(I287*H287,2)</f>
        <v>0</v>
      </c>
      <c r="BL287" s="24" t="s">
        <v>143</v>
      </c>
      <c r="BM287" s="24" t="s">
        <v>673</v>
      </c>
    </row>
    <row r="288" spans="2:65" s="1" customFormat="1" x14ac:dyDescent="0.3">
      <c r="B288" s="41"/>
      <c r="D288" s="193" t="s">
        <v>145</v>
      </c>
      <c r="F288" s="194" t="s">
        <v>672</v>
      </c>
      <c r="I288" s="195"/>
      <c r="L288" s="41"/>
      <c r="M288" s="196"/>
      <c r="N288" s="42"/>
      <c r="O288" s="42"/>
      <c r="P288" s="42"/>
      <c r="Q288" s="42"/>
      <c r="R288" s="42"/>
      <c r="S288" s="42"/>
      <c r="T288" s="70"/>
      <c r="AT288" s="24" t="s">
        <v>145</v>
      </c>
      <c r="AU288" s="24" t="s">
        <v>79</v>
      </c>
    </row>
    <row r="289" spans="2:65" s="1" customFormat="1" ht="16.5" customHeight="1" x14ac:dyDescent="0.3">
      <c r="B289" s="180"/>
      <c r="C289" s="181" t="s">
        <v>399</v>
      </c>
      <c r="D289" s="181" t="s">
        <v>139</v>
      </c>
      <c r="E289" s="182" t="s">
        <v>674</v>
      </c>
      <c r="F289" s="183" t="s">
        <v>675</v>
      </c>
      <c r="G289" s="184" t="s">
        <v>380</v>
      </c>
      <c r="H289" s="185">
        <v>42</v>
      </c>
      <c r="I289" s="186"/>
      <c r="J289" s="187">
        <f>ROUND(I289*H289,2)</f>
        <v>0</v>
      </c>
      <c r="K289" s="183" t="s">
        <v>177</v>
      </c>
      <c r="L289" s="41"/>
      <c r="M289" s="188" t="s">
        <v>5</v>
      </c>
      <c r="N289" s="189" t="s">
        <v>42</v>
      </c>
      <c r="O289" s="42"/>
      <c r="P289" s="190">
        <f>O289*H289</f>
        <v>0</v>
      </c>
      <c r="Q289" s="190">
        <v>1.67E-3</v>
      </c>
      <c r="R289" s="190">
        <f>Q289*H289</f>
        <v>7.0140000000000008E-2</v>
      </c>
      <c r="S289" s="190">
        <v>0</v>
      </c>
      <c r="T289" s="191">
        <f>S289*H289</f>
        <v>0</v>
      </c>
      <c r="AR289" s="24" t="s">
        <v>143</v>
      </c>
      <c r="AT289" s="24" t="s">
        <v>139</v>
      </c>
      <c r="AU289" s="24" t="s">
        <v>79</v>
      </c>
      <c r="AY289" s="24" t="s">
        <v>136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24" t="s">
        <v>77</v>
      </c>
      <c r="BK289" s="192">
        <f>ROUND(I289*H289,2)</f>
        <v>0</v>
      </c>
      <c r="BL289" s="24" t="s">
        <v>143</v>
      </c>
      <c r="BM289" s="24" t="s">
        <v>676</v>
      </c>
    </row>
    <row r="290" spans="2:65" s="1" customFormat="1" ht="27" x14ac:dyDescent="0.3">
      <c r="B290" s="41"/>
      <c r="D290" s="193" t="s">
        <v>145</v>
      </c>
      <c r="F290" s="194" t="s">
        <v>677</v>
      </c>
      <c r="I290" s="195"/>
      <c r="L290" s="41"/>
      <c r="M290" s="196"/>
      <c r="N290" s="42"/>
      <c r="O290" s="42"/>
      <c r="P290" s="42"/>
      <c r="Q290" s="42"/>
      <c r="R290" s="42"/>
      <c r="S290" s="42"/>
      <c r="T290" s="70"/>
      <c r="AT290" s="24" t="s">
        <v>145</v>
      </c>
      <c r="AU290" s="24" t="s">
        <v>79</v>
      </c>
    </row>
    <row r="291" spans="2:65" s="1" customFormat="1" ht="27" x14ac:dyDescent="0.3">
      <c r="B291" s="41"/>
      <c r="D291" s="193" t="s">
        <v>147</v>
      </c>
      <c r="F291" s="197" t="s">
        <v>492</v>
      </c>
      <c r="I291" s="195"/>
      <c r="L291" s="41"/>
      <c r="M291" s="196"/>
      <c r="N291" s="42"/>
      <c r="O291" s="42"/>
      <c r="P291" s="42"/>
      <c r="Q291" s="42"/>
      <c r="R291" s="42"/>
      <c r="S291" s="42"/>
      <c r="T291" s="70"/>
      <c r="AT291" s="24" t="s">
        <v>147</v>
      </c>
      <c r="AU291" s="24" t="s">
        <v>79</v>
      </c>
    </row>
    <row r="292" spans="2:65" s="12" customFormat="1" x14ac:dyDescent="0.3">
      <c r="B292" s="201"/>
      <c r="D292" s="193" t="s">
        <v>167</v>
      </c>
      <c r="E292" s="202" t="s">
        <v>5</v>
      </c>
      <c r="F292" s="203" t="s">
        <v>678</v>
      </c>
      <c r="H292" s="204">
        <v>42</v>
      </c>
      <c r="I292" s="205"/>
      <c r="L292" s="201"/>
      <c r="M292" s="206"/>
      <c r="N292" s="207"/>
      <c r="O292" s="207"/>
      <c r="P292" s="207"/>
      <c r="Q292" s="207"/>
      <c r="R292" s="207"/>
      <c r="S292" s="207"/>
      <c r="T292" s="208"/>
      <c r="AT292" s="202" t="s">
        <v>167</v>
      </c>
      <c r="AU292" s="202" t="s">
        <v>79</v>
      </c>
      <c r="AV292" s="12" t="s">
        <v>79</v>
      </c>
      <c r="AW292" s="12" t="s">
        <v>35</v>
      </c>
      <c r="AX292" s="12" t="s">
        <v>77</v>
      </c>
      <c r="AY292" s="202" t="s">
        <v>136</v>
      </c>
    </row>
    <row r="293" spans="2:65" s="1" customFormat="1" ht="25.5" customHeight="1" x14ac:dyDescent="0.3">
      <c r="B293" s="180"/>
      <c r="C293" s="224" t="s">
        <v>405</v>
      </c>
      <c r="D293" s="224" t="s">
        <v>390</v>
      </c>
      <c r="E293" s="225" t="s">
        <v>679</v>
      </c>
      <c r="F293" s="226" t="s">
        <v>680</v>
      </c>
      <c r="G293" s="227" t="s">
        <v>380</v>
      </c>
      <c r="H293" s="228">
        <v>14</v>
      </c>
      <c r="I293" s="229"/>
      <c r="J293" s="230">
        <f>ROUND(I293*H293,2)</f>
        <v>0</v>
      </c>
      <c r="K293" s="226" t="s">
        <v>177</v>
      </c>
      <c r="L293" s="231"/>
      <c r="M293" s="232" t="s">
        <v>5</v>
      </c>
      <c r="N293" s="233" t="s">
        <v>42</v>
      </c>
      <c r="O293" s="42"/>
      <c r="P293" s="190">
        <f>O293*H293</f>
        <v>0</v>
      </c>
      <c r="Q293" s="190">
        <v>1.6799999999999999E-2</v>
      </c>
      <c r="R293" s="190">
        <f>Q293*H293</f>
        <v>0.23519999999999999</v>
      </c>
      <c r="S293" s="190">
        <v>0</v>
      </c>
      <c r="T293" s="191">
        <f>S293*H293</f>
        <v>0</v>
      </c>
      <c r="AR293" s="24" t="s">
        <v>205</v>
      </c>
      <c r="AT293" s="24" t="s">
        <v>390</v>
      </c>
      <c r="AU293" s="24" t="s">
        <v>79</v>
      </c>
      <c r="AY293" s="24" t="s">
        <v>136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24" t="s">
        <v>77</v>
      </c>
      <c r="BK293" s="192">
        <f>ROUND(I293*H293,2)</f>
        <v>0</v>
      </c>
      <c r="BL293" s="24" t="s">
        <v>143</v>
      </c>
      <c r="BM293" s="24" t="s">
        <v>681</v>
      </c>
    </row>
    <row r="294" spans="2:65" s="1" customFormat="1" x14ac:dyDescent="0.3">
      <c r="B294" s="41"/>
      <c r="D294" s="193" t="s">
        <v>145</v>
      </c>
      <c r="F294" s="194" t="s">
        <v>680</v>
      </c>
      <c r="I294" s="195"/>
      <c r="L294" s="41"/>
      <c r="M294" s="196"/>
      <c r="N294" s="42"/>
      <c r="O294" s="42"/>
      <c r="P294" s="42"/>
      <c r="Q294" s="42"/>
      <c r="R294" s="42"/>
      <c r="S294" s="42"/>
      <c r="T294" s="70"/>
      <c r="AT294" s="24" t="s">
        <v>145</v>
      </c>
      <c r="AU294" s="24" t="s">
        <v>79</v>
      </c>
    </row>
    <row r="295" spans="2:65" s="1" customFormat="1" ht="16.5" customHeight="1" x14ac:dyDescent="0.3">
      <c r="B295" s="180"/>
      <c r="C295" s="224" t="s">
        <v>411</v>
      </c>
      <c r="D295" s="224" t="s">
        <v>390</v>
      </c>
      <c r="E295" s="225" t="s">
        <v>682</v>
      </c>
      <c r="F295" s="226" t="s">
        <v>683</v>
      </c>
      <c r="G295" s="227" t="s">
        <v>402</v>
      </c>
      <c r="H295" s="228">
        <v>7</v>
      </c>
      <c r="I295" s="229"/>
      <c r="J295" s="230">
        <f>ROUND(I295*H295,2)</f>
        <v>0</v>
      </c>
      <c r="K295" s="226" t="s">
        <v>552</v>
      </c>
      <c r="L295" s="231"/>
      <c r="M295" s="232" t="s">
        <v>5</v>
      </c>
      <c r="N295" s="233" t="s">
        <v>42</v>
      </c>
      <c r="O295" s="42"/>
      <c r="P295" s="190">
        <f>O295*H295</f>
        <v>0</v>
      </c>
      <c r="Q295" s="190">
        <v>3.5200000000000002E-2</v>
      </c>
      <c r="R295" s="190">
        <f>Q295*H295</f>
        <v>0.24640000000000001</v>
      </c>
      <c r="S295" s="190">
        <v>0</v>
      </c>
      <c r="T295" s="191">
        <f>S295*H295</f>
        <v>0</v>
      </c>
      <c r="AR295" s="24" t="s">
        <v>205</v>
      </c>
      <c r="AT295" s="24" t="s">
        <v>390</v>
      </c>
      <c r="AU295" s="24" t="s">
        <v>79</v>
      </c>
      <c r="AY295" s="24" t="s">
        <v>136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24" t="s">
        <v>77</v>
      </c>
      <c r="BK295" s="192">
        <f>ROUND(I295*H295,2)</f>
        <v>0</v>
      </c>
      <c r="BL295" s="24" t="s">
        <v>143</v>
      </c>
      <c r="BM295" s="24" t="s">
        <v>684</v>
      </c>
    </row>
    <row r="296" spans="2:65" s="1" customFormat="1" x14ac:dyDescent="0.3">
      <c r="B296" s="41"/>
      <c r="D296" s="193" t="s">
        <v>145</v>
      </c>
      <c r="F296" s="194" t="s">
        <v>683</v>
      </c>
      <c r="I296" s="195"/>
      <c r="L296" s="41"/>
      <c r="M296" s="196"/>
      <c r="N296" s="42"/>
      <c r="O296" s="42"/>
      <c r="P296" s="42"/>
      <c r="Q296" s="42"/>
      <c r="R296" s="42"/>
      <c r="S296" s="42"/>
      <c r="T296" s="70"/>
      <c r="AT296" s="24" t="s">
        <v>145</v>
      </c>
      <c r="AU296" s="24" t="s">
        <v>79</v>
      </c>
    </row>
    <row r="297" spans="2:65" s="12" customFormat="1" x14ac:dyDescent="0.3">
      <c r="B297" s="201"/>
      <c r="D297" s="193" t="s">
        <v>167</v>
      </c>
      <c r="E297" s="202" t="s">
        <v>5</v>
      </c>
      <c r="F297" s="203" t="s">
        <v>685</v>
      </c>
      <c r="H297" s="204">
        <v>7</v>
      </c>
      <c r="I297" s="205"/>
      <c r="L297" s="201"/>
      <c r="M297" s="206"/>
      <c r="N297" s="207"/>
      <c r="O297" s="207"/>
      <c r="P297" s="207"/>
      <c r="Q297" s="207"/>
      <c r="R297" s="207"/>
      <c r="S297" s="207"/>
      <c r="T297" s="208"/>
      <c r="AT297" s="202" t="s">
        <v>167</v>
      </c>
      <c r="AU297" s="202" t="s">
        <v>79</v>
      </c>
      <c r="AV297" s="12" t="s">
        <v>79</v>
      </c>
      <c r="AW297" s="12" t="s">
        <v>35</v>
      </c>
      <c r="AX297" s="12" t="s">
        <v>77</v>
      </c>
      <c r="AY297" s="202" t="s">
        <v>136</v>
      </c>
    </row>
    <row r="298" spans="2:65" s="1" customFormat="1" ht="16.5" customHeight="1" x14ac:dyDescent="0.3">
      <c r="B298" s="180"/>
      <c r="C298" s="224" t="s">
        <v>421</v>
      </c>
      <c r="D298" s="224" t="s">
        <v>390</v>
      </c>
      <c r="E298" s="225" t="s">
        <v>686</v>
      </c>
      <c r="F298" s="226" t="s">
        <v>687</v>
      </c>
      <c r="G298" s="227" t="s">
        <v>402</v>
      </c>
      <c r="H298" s="228">
        <v>2.8</v>
      </c>
      <c r="I298" s="229"/>
      <c r="J298" s="230">
        <f>ROUND(I298*H298,2)</f>
        <v>0</v>
      </c>
      <c r="K298" s="226" t="s">
        <v>552</v>
      </c>
      <c r="L298" s="231"/>
      <c r="M298" s="232" t="s">
        <v>5</v>
      </c>
      <c r="N298" s="233" t="s">
        <v>42</v>
      </c>
      <c r="O298" s="42"/>
      <c r="P298" s="190">
        <f>O298*H298</f>
        <v>0</v>
      </c>
      <c r="Q298" s="190">
        <v>5.5E-2</v>
      </c>
      <c r="R298" s="190">
        <f>Q298*H298</f>
        <v>0.154</v>
      </c>
      <c r="S298" s="190">
        <v>0</v>
      </c>
      <c r="T298" s="191">
        <f>S298*H298</f>
        <v>0</v>
      </c>
      <c r="AR298" s="24" t="s">
        <v>205</v>
      </c>
      <c r="AT298" s="24" t="s">
        <v>390</v>
      </c>
      <c r="AU298" s="24" t="s">
        <v>79</v>
      </c>
      <c r="AY298" s="24" t="s">
        <v>136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24" t="s">
        <v>77</v>
      </c>
      <c r="BK298" s="192">
        <f>ROUND(I298*H298,2)</f>
        <v>0</v>
      </c>
      <c r="BL298" s="24" t="s">
        <v>143</v>
      </c>
      <c r="BM298" s="24" t="s">
        <v>688</v>
      </c>
    </row>
    <row r="299" spans="2:65" s="1" customFormat="1" x14ac:dyDescent="0.3">
      <c r="B299" s="41"/>
      <c r="D299" s="193" t="s">
        <v>145</v>
      </c>
      <c r="F299" s="194" t="s">
        <v>687</v>
      </c>
      <c r="I299" s="195"/>
      <c r="L299" s="41"/>
      <c r="M299" s="196"/>
      <c r="N299" s="42"/>
      <c r="O299" s="42"/>
      <c r="P299" s="42"/>
      <c r="Q299" s="42"/>
      <c r="R299" s="42"/>
      <c r="S299" s="42"/>
      <c r="T299" s="70"/>
      <c r="AT299" s="24" t="s">
        <v>145</v>
      </c>
      <c r="AU299" s="24" t="s">
        <v>79</v>
      </c>
    </row>
    <row r="300" spans="2:65" s="12" customFormat="1" x14ac:dyDescent="0.3">
      <c r="B300" s="201"/>
      <c r="D300" s="193" t="s">
        <v>167</v>
      </c>
      <c r="E300" s="202" t="s">
        <v>5</v>
      </c>
      <c r="F300" s="203" t="s">
        <v>689</v>
      </c>
      <c r="H300" s="204">
        <v>2.8</v>
      </c>
      <c r="I300" s="205"/>
      <c r="L300" s="201"/>
      <c r="M300" s="206"/>
      <c r="N300" s="207"/>
      <c r="O300" s="207"/>
      <c r="P300" s="207"/>
      <c r="Q300" s="207"/>
      <c r="R300" s="207"/>
      <c r="S300" s="207"/>
      <c r="T300" s="208"/>
      <c r="AT300" s="202" t="s">
        <v>167</v>
      </c>
      <c r="AU300" s="202" t="s">
        <v>79</v>
      </c>
      <c r="AV300" s="12" t="s">
        <v>79</v>
      </c>
      <c r="AW300" s="12" t="s">
        <v>35</v>
      </c>
      <c r="AX300" s="12" t="s">
        <v>77</v>
      </c>
      <c r="AY300" s="202" t="s">
        <v>136</v>
      </c>
    </row>
    <row r="301" spans="2:65" s="1" customFormat="1" ht="16.5" customHeight="1" x14ac:dyDescent="0.3">
      <c r="B301" s="180"/>
      <c r="C301" s="181" t="s">
        <v>427</v>
      </c>
      <c r="D301" s="181" t="s">
        <v>139</v>
      </c>
      <c r="E301" s="182" t="s">
        <v>690</v>
      </c>
      <c r="F301" s="183" t="s">
        <v>691</v>
      </c>
      <c r="G301" s="184" t="s">
        <v>380</v>
      </c>
      <c r="H301" s="185">
        <v>8</v>
      </c>
      <c r="I301" s="186"/>
      <c r="J301" s="187">
        <f>ROUND(I301*H301,2)</f>
        <v>0</v>
      </c>
      <c r="K301" s="183" t="s">
        <v>177</v>
      </c>
      <c r="L301" s="41"/>
      <c r="M301" s="188" t="s">
        <v>5</v>
      </c>
      <c r="N301" s="189" t="s">
        <v>42</v>
      </c>
      <c r="O301" s="42"/>
      <c r="P301" s="190">
        <f>O301*H301</f>
        <v>0</v>
      </c>
      <c r="Q301" s="190">
        <v>2.96E-3</v>
      </c>
      <c r="R301" s="190">
        <f>Q301*H301</f>
        <v>2.368E-2</v>
      </c>
      <c r="S301" s="190">
        <v>0</v>
      </c>
      <c r="T301" s="191">
        <f>S301*H301</f>
        <v>0</v>
      </c>
      <c r="AR301" s="24" t="s">
        <v>143</v>
      </c>
      <c r="AT301" s="24" t="s">
        <v>139</v>
      </c>
      <c r="AU301" s="24" t="s">
        <v>79</v>
      </c>
      <c r="AY301" s="24" t="s">
        <v>136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24" t="s">
        <v>77</v>
      </c>
      <c r="BK301" s="192">
        <f>ROUND(I301*H301,2)</f>
        <v>0</v>
      </c>
      <c r="BL301" s="24" t="s">
        <v>143</v>
      </c>
      <c r="BM301" s="24" t="s">
        <v>692</v>
      </c>
    </row>
    <row r="302" spans="2:65" s="1" customFormat="1" ht="27" x14ac:dyDescent="0.3">
      <c r="B302" s="41"/>
      <c r="D302" s="193" t="s">
        <v>145</v>
      </c>
      <c r="F302" s="194" t="s">
        <v>693</v>
      </c>
      <c r="I302" s="195"/>
      <c r="L302" s="41"/>
      <c r="M302" s="196"/>
      <c r="N302" s="42"/>
      <c r="O302" s="42"/>
      <c r="P302" s="42"/>
      <c r="Q302" s="42"/>
      <c r="R302" s="42"/>
      <c r="S302" s="42"/>
      <c r="T302" s="70"/>
      <c r="AT302" s="24" t="s">
        <v>145</v>
      </c>
      <c r="AU302" s="24" t="s">
        <v>79</v>
      </c>
    </row>
    <row r="303" spans="2:65" s="1" customFormat="1" ht="27" x14ac:dyDescent="0.3">
      <c r="B303" s="41"/>
      <c r="D303" s="193" t="s">
        <v>147</v>
      </c>
      <c r="F303" s="197" t="s">
        <v>492</v>
      </c>
      <c r="I303" s="195"/>
      <c r="L303" s="41"/>
      <c r="M303" s="196"/>
      <c r="N303" s="42"/>
      <c r="O303" s="42"/>
      <c r="P303" s="42"/>
      <c r="Q303" s="42"/>
      <c r="R303" s="42"/>
      <c r="S303" s="42"/>
      <c r="T303" s="70"/>
      <c r="AT303" s="24" t="s">
        <v>147</v>
      </c>
      <c r="AU303" s="24" t="s">
        <v>79</v>
      </c>
    </row>
    <row r="304" spans="2:65" s="12" customFormat="1" x14ac:dyDescent="0.3">
      <c r="B304" s="201"/>
      <c r="D304" s="193" t="s">
        <v>167</v>
      </c>
      <c r="E304" s="202" t="s">
        <v>5</v>
      </c>
      <c r="F304" s="203" t="s">
        <v>694</v>
      </c>
      <c r="H304" s="204">
        <v>8</v>
      </c>
      <c r="I304" s="205"/>
      <c r="L304" s="201"/>
      <c r="M304" s="206"/>
      <c r="N304" s="207"/>
      <c r="O304" s="207"/>
      <c r="P304" s="207"/>
      <c r="Q304" s="207"/>
      <c r="R304" s="207"/>
      <c r="S304" s="207"/>
      <c r="T304" s="208"/>
      <c r="AT304" s="202" t="s">
        <v>167</v>
      </c>
      <c r="AU304" s="202" t="s">
        <v>79</v>
      </c>
      <c r="AV304" s="12" t="s">
        <v>79</v>
      </c>
      <c r="AW304" s="12" t="s">
        <v>35</v>
      </c>
      <c r="AX304" s="12" t="s">
        <v>77</v>
      </c>
      <c r="AY304" s="202" t="s">
        <v>136</v>
      </c>
    </row>
    <row r="305" spans="2:65" s="1" customFormat="1" ht="25.5" customHeight="1" x14ac:dyDescent="0.3">
      <c r="B305" s="180"/>
      <c r="C305" s="224" t="s">
        <v>432</v>
      </c>
      <c r="D305" s="224" t="s">
        <v>390</v>
      </c>
      <c r="E305" s="225" t="s">
        <v>695</v>
      </c>
      <c r="F305" s="226" t="s">
        <v>696</v>
      </c>
      <c r="G305" s="227" t="s">
        <v>380</v>
      </c>
      <c r="H305" s="228">
        <v>2</v>
      </c>
      <c r="I305" s="229"/>
      <c r="J305" s="230">
        <f>ROUND(I305*H305,2)</f>
        <v>0</v>
      </c>
      <c r="K305" s="226" t="s">
        <v>177</v>
      </c>
      <c r="L305" s="231"/>
      <c r="M305" s="232" t="s">
        <v>5</v>
      </c>
      <c r="N305" s="233" t="s">
        <v>42</v>
      </c>
      <c r="O305" s="42"/>
      <c r="P305" s="190">
        <f>O305*H305</f>
        <v>0</v>
      </c>
      <c r="Q305" s="190">
        <v>1.5599999999999999E-2</v>
      </c>
      <c r="R305" s="190">
        <f>Q305*H305</f>
        <v>3.1199999999999999E-2</v>
      </c>
      <c r="S305" s="190">
        <v>0</v>
      </c>
      <c r="T305" s="191">
        <f>S305*H305</f>
        <v>0</v>
      </c>
      <c r="AR305" s="24" t="s">
        <v>205</v>
      </c>
      <c r="AT305" s="24" t="s">
        <v>390</v>
      </c>
      <c r="AU305" s="24" t="s">
        <v>79</v>
      </c>
      <c r="AY305" s="24" t="s">
        <v>136</v>
      </c>
      <c r="BE305" s="192">
        <f>IF(N305="základní",J305,0)</f>
        <v>0</v>
      </c>
      <c r="BF305" s="192">
        <f>IF(N305="snížená",J305,0)</f>
        <v>0</v>
      </c>
      <c r="BG305" s="192">
        <f>IF(N305="zákl. přenesená",J305,0)</f>
        <v>0</v>
      </c>
      <c r="BH305" s="192">
        <f>IF(N305="sníž. přenesená",J305,0)</f>
        <v>0</v>
      </c>
      <c r="BI305" s="192">
        <f>IF(N305="nulová",J305,0)</f>
        <v>0</v>
      </c>
      <c r="BJ305" s="24" t="s">
        <v>77</v>
      </c>
      <c r="BK305" s="192">
        <f>ROUND(I305*H305,2)</f>
        <v>0</v>
      </c>
      <c r="BL305" s="24" t="s">
        <v>143</v>
      </c>
      <c r="BM305" s="24" t="s">
        <v>697</v>
      </c>
    </row>
    <row r="306" spans="2:65" s="1" customFormat="1" x14ac:dyDescent="0.3">
      <c r="B306" s="41"/>
      <c r="D306" s="193" t="s">
        <v>145</v>
      </c>
      <c r="F306" s="194" t="s">
        <v>696</v>
      </c>
      <c r="I306" s="195"/>
      <c r="L306" s="41"/>
      <c r="M306" s="196"/>
      <c r="N306" s="42"/>
      <c r="O306" s="42"/>
      <c r="P306" s="42"/>
      <c r="Q306" s="42"/>
      <c r="R306" s="42"/>
      <c r="S306" s="42"/>
      <c r="T306" s="70"/>
      <c r="AT306" s="24" t="s">
        <v>145</v>
      </c>
      <c r="AU306" s="24" t="s">
        <v>79</v>
      </c>
    </row>
    <row r="307" spans="2:65" s="1" customFormat="1" ht="16.5" customHeight="1" x14ac:dyDescent="0.3">
      <c r="B307" s="180"/>
      <c r="C307" s="224" t="s">
        <v>439</v>
      </c>
      <c r="D307" s="224" t="s">
        <v>390</v>
      </c>
      <c r="E307" s="225" t="s">
        <v>698</v>
      </c>
      <c r="F307" s="226" t="s">
        <v>699</v>
      </c>
      <c r="G307" s="227" t="s">
        <v>380</v>
      </c>
      <c r="H307" s="228">
        <v>4</v>
      </c>
      <c r="I307" s="229"/>
      <c r="J307" s="230">
        <f>ROUND(I307*H307,2)</f>
        <v>0</v>
      </c>
      <c r="K307" s="226" t="s">
        <v>5</v>
      </c>
      <c r="L307" s="231"/>
      <c r="M307" s="232" t="s">
        <v>5</v>
      </c>
      <c r="N307" s="233" t="s">
        <v>42</v>
      </c>
      <c r="O307" s="42"/>
      <c r="P307" s="190">
        <f>O307*H307</f>
        <v>0</v>
      </c>
      <c r="Q307" s="190">
        <v>7.0000000000000001E-3</v>
      </c>
      <c r="R307" s="190">
        <f>Q307*H307</f>
        <v>2.8000000000000001E-2</v>
      </c>
      <c r="S307" s="190">
        <v>0</v>
      </c>
      <c r="T307" s="191">
        <f>S307*H307</f>
        <v>0</v>
      </c>
      <c r="AR307" s="24" t="s">
        <v>205</v>
      </c>
      <c r="AT307" s="24" t="s">
        <v>390</v>
      </c>
      <c r="AU307" s="24" t="s">
        <v>79</v>
      </c>
      <c r="AY307" s="24" t="s">
        <v>136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24" t="s">
        <v>77</v>
      </c>
      <c r="BK307" s="192">
        <f>ROUND(I307*H307,2)</f>
        <v>0</v>
      </c>
      <c r="BL307" s="24" t="s">
        <v>143</v>
      </c>
      <c r="BM307" s="24" t="s">
        <v>700</v>
      </c>
    </row>
    <row r="308" spans="2:65" s="1" customFormat="1" x14ac:dyDescent="0.3">
      <c r="B308" s="41"/>
      <c r="D308" s="193" t="s">
        <v>145</v>
      </c>
      <c r="F308" s="194" t="s">
        <v>699</v>
      </c>
      <c r="I308" s="195"/>
      <c r="L308" s="41"/>
      <c r="M308" s="196"/>
      <c r="N308" s="42"/>
      <c r="O308" s="42"/>
      <c r="P308" s="42"/>
      <c r="Q308" s="42"/>
      <c r="R308" s="42"/>
      <c r="S308" s="42"/>
      <c r="T308" s="70"/>
      <c r="AT308" s="24" t="s">
        <v>145</v>
      </c>
      <c r="AU308" s="24" t="s">
        <v>79</v>
      </c>
    </row>
    <row r="309" spans="2:65" s="1" customFormat="1" ht="25.5" customHeight="1" x14ac:dyDescent="0.3">
      <c r="B309" s="180"/>
      <c r="C309" s="224" t="s">
        <v>448</v>
      </c>
      <c r="D309" s="224" t="s">
        <v>390</v>
      </c>
      <c r="E309" s="225" t="s">
        <v>701</v>
      </c>
      <c r="F309" s="226" t="s">
        <v>702</v>
      </c>
      <c r="G309" s="227" t="s">
        <v>380</v>
      </c>
      <c r="H309" s="228">
        <v>2</v>
      </c>
      <c r="I309" s="229"/>
      <c r="J309" s="230">
        <f>ROUND(I309*H309,2)</f>
        <v>0</v>
      </c>
      <c r="K309" s="226" t="s">
        <v>5</v>
      </c>
      <c r="L309" s="231"/>
      <c r="M309" s="232" t="s">
        <v>5</v>
      </c>
      <c r="N309" s="233" t="s">
        <v>42</v>
      </c>
      <c r="O309" s="42"/>
      <c r="P309" s="190">
        <f>O309*H309</f>
        <v>0</v>
      </c>
      <c r="Q309" s="190">
        <v>7.0000000000000001E-3</v>
      </c>
      <c r="R309" s="190">
        <f>Q309*H309</f>
        <v>1.4E-2</v>
      </c>
      <c r="S309" s="190">
        <v>0</v>
      </c>
      <c r="T309" s="191">
        <f>S309*H309</f>
        <v>0</v>
      </c>
      <c r="AR309" s="24" t="s">
        <v>205</v>
      </c>
      <c r="AT309" s="24" t="s">
        <v>390</v>
      </c>
      <c r="AU309" s="24" t="s">
        <v>79</v>
      </c>
      <c r="AY309" s="24" t="s">
        <v>136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24" t="s">
        <v>77</v>
      </c>
      <c r="BK309" s="192">
        <f>ROUND(I309*H309,2)</f>
        <v>0</v>
      </c>
      <c r="BL309" s="24" t="s">
        <v>143</v>
      </c>
      <c r="BM309" s="24" t="s">
        <v>703</v>
      </c>
    </row>
    <row r="310" spans="2:65" s="1" customFormat="1" ht="27" x14ac:dyDescent="0.3">
      <c r="B310" s="41"/>
      <c r="D310" s="193" t="s">
        <v>145</v>
      </c>
      <c r="F310" s="194" t="s">
        <v>702</v>
      </c>
      <c r="I310" s="195"/>
      <c r="L310" s="41"/>
      <c r="M310" s="196"/>
      <c r="N310" s="42"/>
      <c r="O310" s="42"/>
      <c r="P310" s="42"/>
      <c r="Q310" s="42"/>
      <c r="R310" s="42"/>
      <c r="S310" s="42"/>
      <c r="T310" s="70"/>
      <c r="AT310" s="24" t="s">
        <v>145</v>
      </c>
      <c r="AU310" s="24" t="s">
        <v>79</v>
      </c>
    </row>
    <row r="311" spans="2:65" s="1" customFormat="1" ht="16.5" customHeight="1" x14ac:dyDescent="0.3">
      <c r="B311" s="180"/>
      <c r="C311" s="181" t="s">
        <v>453</v>
      </c>
      <c r="D311" s="181" t="s">
        <v>139</v>
      </c>
      <c r="E311" s="182" t="s">
        <v>704</v>
      </c>
      <c r="F311" s="183" t="s">
        <v>705</v>
      </c>
      <c r="G311" s="184" t="s">
        <v>380</v>
      </c>
      <c r="H311" s="185">
        <v>1</v>
      </c>
      <c r="I311" s="186"/>
      <c r="J311" s="187">
        <f>ROUND(I311*H311,2)</f>
        <v>0</v>
      </c>
      <c r="K311" s="183" t="s">
        <v>177</v>
      </c>
      <c r="L311" s="41"/>
      <c r="M311" s="188" t="s">
        <v>5</v>
      </c>
      <c r="N311" s="189" t="s">
        <v>42</v>
      </c>
      <c r="O311" s="42"/>
      <c r="P311" s="190">
        <f>O311*H311</f>
        <v>0</v>
      </c>
      <c r="Q311" s="190">
        <v>3.8E-3</v>
      </c>
      <c r="R311" s="190">
        <f>Q311*H311</f>
        <v>3.8E-3</v>
      </c>
      <c r="S311" s="190">
        <v>0</v>
      </c>
      <c r="T311" s="191">
        <f>S311*H311</f>
        <v>0</v>
      </c>
      <c r="AR311" s="24" t="s">
        <v>143</v>
      </c>
      <c r="AT311" s="24" t="s">
        <v>139</v>
      </c>
      <c r="AU311" s="24" t="s">
        <v>79</v>
      </c>
      <c r="AY311" s="24" t="s">
        <v>136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24" t="s">
        <v>77</v>
      </c>
      <c r="BK311" s="192">
        <f>ROUND(I311*H311,2)</f>
        <v>0</v>
      </c>
      <c r="BL311" s="24" t="s">
        <v>143</v>
      </c>
      <c r="BM311" s="24" t="s">
        <v>706</v>
      </c>
    </row>
    <row r="312" spans="2:65" s="1" customFormat="1" ht="27" x14ac:dyDescent="0.3">
      <c r="B312" s="41"/>
      <c r="D312" s="193" t="s">
        <v>145</v>
      </c>
      <c r="F312" s="194" t="s">
        <v>707</v>
      </c>
      <c r="I312" s="195"/>
      <c r="L312" s="41"/>
      <c r="M312" s="196"/>
      <c r="N312" s="42"/>
      <c r="O312" s="42"/>
      <c r="P312" s="42"/>
      <c r="Q312" s="42"/>
      <c r="R312" s="42"/>
      <c r="S312" s="42"/>
      <c r="T312" s="70"/>
      <c r="AT312" s="24" t="s">
        <v>145</v>
      </c>
      <c r="AU312" s="24" t="s">
        <v>79</v>
      </c>
    </row>
    <row r="313" spans="2:65" s="1" customFormat="1" ht="27" x14ac:dyDescent="0.3">
      <c r="B313" s="41"/>
      <c r="D313" s="193" t="s">
        <v>147</v>
      </c>
      <c r="F313" s="197" t="s">
        <v>492</v>
      </c>
      <c r="I313" s="195"/>
      <c r="L313" s="41"/>
      <c r="M313" s="196"/>
      <c r="N313" s="42"/>
      <c r="O313" s="42"/>
      <c r="P313" s="42"/>
      <c r="Q313" s="42"/>
      <c r="R313" s="42"/>
      <c r="S313" s="42"/>
      <c r="T313" s="70"/>
      <c r="AT313" s="24" t="s">
        <v>147</v>
      </c>
      <c r="AU313" s="24" t="s">
        <v>79</v>
      </c>
    </row>
    <row r="314" spans="2:65" s="12" customFormat="1" x14ac:dyDescent="0.3">
      <c r="B314" s="201"/>
      <c r="D314" s="193" t="s">
        <v>167</v>
      </c>
      <c r="E314" s="202" t="s">
        <v>5</v>
      </c>
      <c r="F314" s="203" t="s">
        <v>77</v>
      </c>
      <c r="H314" s="204">
        <v>1</v>
      </c>
      <c r="I314" s="205"/>
      <c r="L314" s="201"/>
      <c r="M314" s="206"/>
      <c r="N314" s="207"/>
      <c r="O314" s="207"/>
      <c r="P314" s="207"/>
      <c r="Q314" s="207"/>
      <c r="R314" s="207"/>
      <c r="S314" s="207"/>
      <c r="T314" s="208"/>
      <c r="AT314" s="202" t="s">
        <v>167</v>
      </c>
      <c r="AU314" s="202" t="s">
        <v>79</v>
      </c>
      <c r="AV314" s="12" t="s">
        <v>79</v>
      </c>
      <c r="AW314" s="12" t="s">
        <v>35</v>
      </c>
      <c r="AX314" s="12" t="s">
        <v>77</v>
      </c>
      <c r="AY314" s="202" t="s">
        <v>136</v>
      </c>
    </row>
    <row r="315" spans="2:65" s="1" customFormat="1" ht="25.5" customHeight="1" x14ac:dyDescent="0.3">
      <c r="B315" s="180"/>
      <c r="C315" s="224" t="s">
        <v>458</v>
      </c>
      <c r="D315" s="224" t="s">
        <v>390</v>
      </c>
      <c r="E315" s="225" t="s">
        <v>708</v>
      </c>
      <c r="F315" s="226" t="s">
        <v>709</v>
      </c>
      <c r="G315" s="227" t="s">
        <v>380</v>
      </c>
      <c r="H315" s="228">
        <v>1</v>
      </c>
      <c r="I315" s="229"/>
      <c r="J315" s="230">
        <f>ROUND(I315*H315,2)</f>
        <v>0</v>
      </c>
      <c r="K315" s="226" t="s">
        <v>177</v>
      </c>
      <c r="L315" s="231"/>
      <c r="M315" s="232" t="s">
        <v>5</v>
      </c>
      <c r="N315" s="233" t="s">
        <v>42</v>
      </c>
      <c r="O315" s="42"/>
      <c r="P315" s="190">
        <f>O315*H315</f>
        <v>0</v>
      </c>
      <c r="Q315" s="190">
        <v>2.75E-2</v>
      </c>
      <c r="R315" s="190">
        <f>Q315*H315</f>
        <v>2.75E-2</v>
      </c>
      <c r="S315" s="190">
        <v>0</v>
      </c>
      <c r="T315" s="191">
        <f>S315*H315</f>
        <v>0</v>
      </c>
      <c r="AR315" s="24" t="s">
        <v>205</v>
      </c>
      <c r="AT315" s="24" t="s">
        <v>390</v>
      </c>
      <c r="AU315" s="24" t="s">
        <v>79</v>
      </c>
      <c r="AY315" s="24" t="s">
        <v>136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24" t="s">
        <v>77</v>
      </c>
      <c r="BK315" s="192">
        <f>ROUND(I315*H315,2)</f>
        <v>0</v>
      </c>
      <c r="BL315" s="24" t="s">
        <v>143</v>
      </c>
      <c r="BM315" s="24" t="s">
        <v>710</v>
      </c>
    </row>
    <row r="316" spans="2:65" s="1" customFormat="1" ht="27" x14ac:dyDescent="0.3">
      <c r="B316" s="41"/>
      <c r="D316" s="193" t="s">
        <v>145</v>
      </c>
      <c r="F316" s="194" t="s">
        <v>709</v>
      </c>
      <c r="I316" s="195"/>
      <c r="L316" s="41"/>
      <c r="M316" s="196"/>
      <c r="N316" s="42"/>
      <c r="O316" s="42"/>
      <c r="P316" s="42"/>
      <c r="Q316" s="42"/>
      <c r="R316" s="42"/>
      <c r="S316" s="42"/>
      <c r="T316" s="70"/>
      <c r="AT316" s="24" t="s">
        <v>145</v>
      </c>
      <c r="AU316" s="24" t="s">
        <v>79</v>
      </c>
    </row>
    <row r="317" spans="2:65" s="1" customFormat="1" ht="16.5" customHeight="1" x14ac:dyDescent="0.3">
      <c r="B317" s="180"/>
      <c r="C317" s="181" t="s">
        <v>463</v>
      </c>
      <c r="D317" s="181" t="s">
        <v>139</v>
      </c>
      <c r="E317" s="182" t="s">
        <v>711</v>
      </c>
      <c r="F317" s="183" t="s">
        <v>712</v>
      </c>
      <c r="G317" s="184" t="s">
        <v>380</v>
      </c>
      <c r="H317" s="185">
        <v>4</v>
      </c>
      <c r="I317" s="186"/>
      <c r="J317" s="187">
        <f>ROUND(I317*H317,2)</f>
        <v>0</v>
      </c>
      <c r="K317" s="183" t="s">
        <v>177</v>
      </c>
      <c r="L317" s="41"/>
      <c r="M317" s="188" t="s">
        <v>5</v>
      </c>
      <c r="N317" s="189" t="s">
        <v>42</v>
      </c>
      <c r="O317" s="42"/>
      <c r="P317" s="190">
        <f>O317*H317</f>
        <v>0</v>
      </c>
      <c r="Q317" s="190">
        <v>3.0100000000000001E-3</v>
      </c>
      <c r="R317" s="190">
        <f>Q317*H317</f>
        <v>1.204E-2</v>
      </c>
      <c r="S317" s="190">
        <v>0</v>
      </c>
      <c r="T317" s="191">
        <f>S317*H317</f>
        <v>0</v>
      </c>
      <c r="AR317" s="24" t="s">
        <v>143</v>
      </c>
      <c r="AT317" s="24" t="s">
        <v>139</v>
      </c>
      <c r="AU317" s="24" t="s">
        <v>79</v>
      </c>
      <c r="AY317" s="24" t="s">
        <v>136</v>
      </c>
      <c r="BE317" s="192">
        <f>IF(N317="základní",J317,0)</f>
        <v>0</v>
      </c>
      <c r="BF317" s="192">
        <f>IF(N317="snížená",J317,0)</f>
        <v>0</v>
      </c>
      <c r="BG317" s="192">
        <f>IF(N317="zákl. přenesená",J317,0)</f>
        <v>0</v>
      </c>
      <c r="BH317" s="192">
        <f>IF(N317="sníž. přenesená",J317,0)</f>
        <v>0</v>
      </c>
      <c r="BI317" s="192">
        <f>IF(N317="nulová",J317,0)</f>
        <v>0</v>
      </c>
      <c r="BJ317" s="24" t="s">
        <v>77</v>
      </c>
      <c r="BK317" s="192">
        <f>ROUND(I317*H317,2)</f>
        <v>0</v>
      </c>
      <c r="BL317" s="24" t="s">
        <v>143</v>
      </c>
      <c r="BM317" s="24" t="s">
        <v>713</v>
      </c>
    </row>
    <row r="318" spans="2:65" s="1" customFormat="1" ht="27" x14ac:dyDescent="0.3">
      <c r="B318" s="41"/>
      <c r="D318" s="193" t="s">
        <v>145</v>
      </c>
      <c r="F318" s="194" t="s">
        <v>714</v>
      </c>
      <c r="I318" s="195"/>
      <c r="L318" s="41"/>
      <c r="M318" s="196"/>
      <c r="N318" s="42"/>
      <c r="O318" s="42"/>
      <c r="P318" s="42"/>
      <c r="Q318" s="42"/>
      <c r="R318" s="42"/>
      <c r="S318" s="42"/>
      <c r="T318" s="70"/>
      <c r="AT318" s="24" t="s">
        <v>145</v>
      </c>
      <c r="AU318" s="24" t="s">
        <v>79</v>
      </c>
    </row>
    <row r="319" spans="2:65" s="1" customFormat="1" ht="27" x14ac:dyDescent="0.3">
      <c r="B319" s="41"/>
      <c r="D319" s="193" t="s">
        <v>147</v>
      </c>
      <c r="F319" s="197" t="s">
        <v>492</v>
      </c>
      <c r="I319" s="195"/>
      <c r="L319" s="41"/>
      <c r="M319" s="196"/>
      <c r="N319" s="42"/>
      <c r="O319" s="42"/>
      <c r="P319" s="42"/>
      <c r="Q319" s="42"/>
      <c r="R319" s="42"/>
      <c r="S319" s="42"/>
      <c r="T319" s="70"/>
      <c r="AT319" s="24" t="s">
        <v>147</v>
      </c>
      <c r="AU319" s="24" t="s">
        <v>79</v>
      </c>
    </row>
    <row r="320" spans="2:65" s="12" customFormat="1" x14ac:dyDescent="0.3">
      <c r="B320" s="201"/>
      <c r="D320" s="193" t="s">
        <v>167</v>
      </c>
      <c r="E320" s="202" t="s">
        <v>5</v>
      </c>
      <c r="F320" s="203" t="s">
        <v>715</v>
      </c>
      <c r="H320" s="204">
        <v>4</v>
      </c>
      <c r="I320" s="205"/>
      <c r="L320" s="201"/>
      <c r="M320" s="206"/>
      <c r="N320" s="207"/>
      <c r="O320" s="207"/>
      <c r="P320" s="207"/>
      <c r="Q320" s="207"/>
      <c r="R320" s="207"/>
      <c r="S320" s="207"/>
      <c r="T320" s="208"/>
      <c r="AT320" s="202" t="s">
        <v>167</v>
      </c>
      <c r="AU320" s="202" t="s">
        <v>79</v>
      </c>
      <c r="AV320" s="12" t="s">
        <v>79</v>
      </c>
      <c r="AW320" s="12" t="s">
        <v>35</v>
      </c>
      <c r="AX320" s="12" t="s">
        <v>77</v>
      </c>
      <c r="AY320" s="202" t="s">
        <v>136</v>
      </c>
    </row>
    <row r="321" spans="2:65" s="1" customFormat="1" ht="25.5" customHeight="1" x14ac:dyDescent="0.3">
      <c r="B321" s="180"/>
      <c r="C321" s="224" t="s">
        <v>468</v>
      </c>
      <c r="D321" s="224" t="s">
        <v>390</v>
      </c>
      <c r="E321" s="225" t="s">
        <v>716</v>
      </c>
      <c r="F321" s="226" t="s">
        <v>717</v>
      </c>
      <c r="G321" s="227" t="s">
        <v>380</v>
      </c>
      <c r="H321" s="228">
        <v>1</v>
      </c>
      <c r="I321" s="229"/>
      <c r="J321" s="230">
        <f>ROUND(I321*H321,2)</f>
        <v>0</v>
      </c>
      <c r="K321" s="226" t="s">
        <v>177</v>
      </c>
      <c r="L321" s="231"/>
      <c r="M321" s="232" t="s">
        <v>5</v>
      </c>
      <c r="N321" s="233" t="s">
        <v>42</v>
      </c>
      <c r="O321" s="42"/>
      <c r="P321" s="190">
        <f>O321*H321</f>
        <v>0</v>
      </c>
      <c r="Q321" s="190">
        <v>2.3E-2</v>
      </c>
      <c r="R321" s="190">
        <f>Q321*H321</f>
        <v>2.3E-2</v>
      </c>
      <c r="S321" s="190">
        <v>0</v>
      </c>
      <c r="T321" s="191">
        <f>S321*H321</f>
        <v>0</v>
      </c>
      <c r="AR321" s="24" t="s">
        <v>205</v>
      </c>
      <c r="AT321" s="24" t="s">
        <v>390</v>
      </c>
      <c r="AU321" s="24" t="s">
        <v>79</v>
      </c>
      <c r="AY321" s="24" t="s">
        <v>136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24" t="s">
        <v>77</v>
      </c>
      <c r="BK321" s="192">
        <f>ROUND(I321*H321,2)</f>
        <v>0</v>
      </c>
      <c r="BL321" s="24" t="s">
        <v>143</v>
      </c>
      <c r="BM321" s="24" t="s">
        <v>718</v>
      </c>
    </row>
    <row r="322" spans="2:65" s="1" customFormat="1" x14ac:dyDescent="0.3">
      <c r="B322" s="41"/>
      <c r="D322" s="193" t="s">
        <v>145</v>
      </c>
      <c r="F322" s="194" t="s">
        <v>717</v>
      </c>
      <c r="I322" s="195"/>
      <c r="L322" s="41"/>
      <c r="M322" s="196"/>
      <c r="N322" s="42"/>
      <c r="O322" s="42"/>
      <c r="P322" s="42"/>
      <c r="Q322" s="42"/>
      <c r="R322" s="42"/>
      <c r="S322" s="42"/>
      <c r="T322" s="70"/>
      <c r="AT322" s="24" t="s">
        <v>145</v>
      </c>
      <c r="AU322" s="24" t="s">
        <v>79</v>
      </c>
    </row>
    <row r="323" spans="2:65" s="1" customFormat="1" ht="16.5" customHeight="1" x14ac:dyDescent="0.3">
      <c r="B323" s="180"/>
      <c r="C323" s="224" t="s">
        <v>719</v>
      </c>
      <c r="D323" s="224" t="s">
        <v>390</v>
      </c>
      <c r="E323" s="225" t="s">
        <v>720</v>
      </c>
      <c r="F323" s="226" t="s">
        <v>721</v>
      </c>
      <c r="G323" s="227" t="s">
        <v>380</v>
      </c>
      <c r="H323" s="228">
        <v>2</v>
      </c>
      <c r="I323" s="229"/>
      <c r="J323" s="230">
        <f>ROUND(I323*H323,2)</f>
        <v>0</v>
      </c>
      <c r="K323" s="226" t="s">
        <v>5</v>
      </c>
      <c r="L323" s="231"/>
      <c r="M323" s="232" t="s">
        <v>5</v>
      </c>
      <c r="N323" s="233" t="s">
        <v>42</v>
      </c>
      <c r="O323" s="42"/>
      <c r="P323" s="190">
        <f>O323*H323</f>
        <v>0</v>
      </c>
      <c r="Q323" s="190">
        <v>1.06E-2</v>
      </c>
      <c r="R323" s="190">
        <f>Q323*H323</f>
        <v>2.12E-2</v>
      </c>
      <c r="S323" s="190">
        <v>0</v>
      </c>
      <c r="T323" s="191">
        <f>S323*H323</f>
        <v>0</v>
      </c>
      <c r="AR323" s="24" t="s">
        <v>205</v>
      </c>
      <c r="AT323" s="24" t="s">
        <v>390</v>
      </c>
      <c r="AU323" s="24" t="s">
        <v>79</v>
      </c>
      <c r="AY323" s="24" t="s">
        <v>136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24" t="s">
        <v>77</v>
      </c>
      <c r="BK323" s="192">
        <f>ROUND(I323*H323,2)</f>
        <v>0</v>
      </c>
      <c r="BL323" s="24" t="s">
        <v>143</v>
      </c>
      <c r="BM323" s="24" t="s">
        <v>722</v>
      </c>
    </row>
    <row r="324" spans="2:65" s="1" customFormat="1" x14ac:dyDescent="0.3">
      <c r="B324" s="41"/>
      <c r="D324" s="193" t="s">
        <v>145</v>
      </c>
      <c r="F324" s="194" t="s">
        <v>721</v>
      </c>
      <c r="I324" s="195"/>
      <c r="L324" s="41"/>
      <c r="M324" s="196"/>
      <c r="N324" s="42"/>
      <c r="O324" s="42"/>
      <c r="P324" s="42"/>
      <c r="Q324" s="42"/>
      <c r="R324" s="42"/>
      <c r="S324" s="42"/>
      <c r="T324" s="70"/>
      <c r="AT324" s="24" t="s">
        <v>145</v>
      </c>
      <c r="AU324" s="24" t="s">
        <v>79</v>
      </c>
    </row>
    <row r="325" spans="2:65" s="1" customFormat="1" ht="25.5" customHeight="1" x14ac:dyDescent="0.3">
      <c r="B325" s="180"/>
      <c r="C325" s="224" t="s">
        <v>723</v>
      </c>
      <c r="D325" s="224" t="s">
        <v>390</v>
      </c>
      <c r="E325" s="225" t="s">
        <v>724</v>
      </c>
      <c r="F325" s="226" t="s">
        <v>725</v>
      </c>
      <c r="G325" s="227" t="s">
        <v>380</v>
      </c>
      <c r="H325" s="228">
        <v>1</v>
      </c>
      <c r="I325" s="229"/>
      <c r="J325" s="230">
        <f>ROUND(I325*H325,2)</f>
        <v>0</v>
      </c>
      <c r="K325" s="226" t="s">
        <v>5</v>
      </c>
      <c r="L325" s="231"/>
      <c r="M325" s="232" t="s">
        <v>5</v>
      </c>
      <c r="N325" s="233" t="s">
        <v>42</v>
      </c>
      <c r="O325" s="42"/>
      <c r="P325" s="190">
        <f>O325*H325</f>
        <v>0</v>
      </c>
      <c r="Q325" s="190">
        <v>1.06E-2</v>
      </c>
      <c r="R325" s="190">
        <f>Q325*H325</f>
        <v>1.06E-2</v>
      </c>
      <c r="S325" s="190">
        <v>0</v>
      </c>
      <c r="T325" s="191">
        <f>S325*H325</f>
        <v>0</v>
      </c>
      <c r="AR325" s="24" t="s">
        <v>205</v>
      </c>
      <c r="AT325" s="24" t="s">
        <v>390</v>
      </c>
      <c r="AU325" s="24" t="s">
        <v>79</v>
      </c>
      <c r="AY325" s="24" t="s">
        <v>136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24" t="s">
        <v>77</v>
      </c>
      <c r="BK325" s="192">
        <f>ROUND(I325*H325,2)</f>
        <v>0</v>
      </c>
      <c r="BL325" s="24" t="s">
        <v>143</v>
      </c>
      <c r="BM325" s="24" t="s">
        <v>726</v>
      </c>
    </row>
    <row r="326" spans="2:65" s="1" customFormat="1" ht="27" x14ac:dyDescent="0.3">
      <c r="B326" s="41"/>
      <c r="D326" s="193" t="s">
        <v>145</v>
      </c>
      <c r="F326" s="194" t="s">
        <v>725</v>
      </c>
      <c r="I326" s="195"/>
      <c r="L326" s="41"/>
      <c r="M326" s="196"/>
      <c r="N326" s="42"/>
      <c r="O326" s="42"/>
      <c r="P326" s="42"/>
      <c r="Q326" s="42"/>
      <c r="R326" s="42"/>
      <c r="S326" s="42"/>
      <c r="T326" s="70"/>
      <c r="AT326" s="24" t="s">
        <v>145</v>
      </c>
      <c r="AU326" s="24" t="s">
        <v>79</v>
      </c>
    </row>
    <row r="327" spans="2:65" s="1" customFormat="1" ht="25.5" customHeight="1" x14ac:dyDescent="0.3">
      <c r="B327" s="180"/>
      <c r="C327" s="181" t="s">
        <v>727</v>
      </c>
      <c r="D327" s="181" t="s">
        <v>139</v>
      </c>
      <c r="E327" s="182" t="s">
        <v>728</v>
      </c>
      <c r="F327" s="183" t="s">
        <v>729</v>
      </c>
      <c r="G327" s="184" t="s">
        <v>402</v>
      </c>
      <c r="H327" s="185">
        <v>14</v>
      </c>
      <c r="I327" s="186"/>
      <c r="J327" s="187">
        <f>ROUND(I327*H327,2)</f>
        <v>0</v>
      </c>
      <c r="K327" s="183" t="s">
        <v>177</v>
      </c>
      <c r="L327" s="41"/>
      <c r="M327" s="188" t="s">
        <v>5</v>
      </c>
      <c r="N327" s="189" t="s">
        <v>42</v>
      </c>
      <c r="O327" s="42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AR327" s="24" t="s">
        <v>143</v>
      </c>
      <c r="AT327" s="24" t="s">
        <v>139</v>
      </c>
      <c r="AU327" s="24" t="s">
        <v>79</v>
      </c>
      <c r="AY327" s="24" t="s">
        <v>136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24" t="s">
        <v>77</v>
      </c>
      <c r="BK327" s="192">
        <f>ROUND(I327*H327,2)</f>
        <v>0</v>
      </c>
      <c r="BL327" s="24" t="s">
        <v>143</v>
      </c>
      <c r="BM327" s="24" t="s">
        <v>730</v>
      </c>
    </row>
    <row r="328" spans="2:65" s="1" customFormat="1" ht="27" x14ac:dyDescent="0.3">
      <c r="B328" s="41"/>
      <c r="D328" s="193" t="s">
        <v>145</v>
      </c>
      <c r="F328" s="194" t="s">
        <v>731</v>
      </c>
      <c r="I328" s="195"/>
      <c r="L328" s="41"/>
      <c r="M328" s="196"/>
      <c r="N328" s="42"/>
      <c r="O328" s="42"/>
      <c r="P328" s="42"/>
      <c r="Q328" s="42"/>
      <c r="R328" s="42"/>
      <c r="S328" s="42"/>
      <c r="T328" s="70"/>
      <c r="AT328" s="24" t="s">
        <v>145</v>
      </c>
      <c r="AU328" s="24" t="s">
        <v>79</v>
      </c>
    </row>
    <row r="329" spans="2:65" s="1" customFormat="1" ht="27" x14ac:dyDescent="0.3">
      <c r="B329" s="41"/>
      <c r="D329" s="193" t="s">
        <v>147</v>
      </c>
      <c r="F329" s="197" t="s">
        <v>492</v>
      </c>
      <c r="I329" s="195"/>
      <c r="L329" s="41"/>
      <c r="M329" s="196"/>
      <c r="N329" s="42"/>
      <c r="O329" s="42"/>
      <c r="P329" s="42"/>
      <c r="Q329" s="42"/>
      <c r="R329" s="42"/>
      <c r="S329" s="42"/>
      <c r="T329" s="70"/>
      <c r="AT329" s="24" t="s">
        <v>147</v>
      </c>
      <c r="AU329" s="24" t="s">
        <v>79</v>
      </c>
    </row>
    <row r="330" spans="2:65" s="12" customFormat="1" x14ac:dyDescent="0.3">
      <c r="B330" s="201"/>
      <c r="D330" s="193" t="s">
        <v>167</v>
      </c>
      <c r="E330" s="202" t="s">
        <v>5</v>
      </c>
      <c r="F330" s="203" t="s">
        <v>732</v>
      </c>
      <c r="H330" s="204">
        <v>14</v>
      </c>
      <c r="I330" s="205"/>
      <c r="L330" s="201"/>
      <c r="M330" s="206"/>
      <c r="N330" s="207"/>
      <c r="O330" s="207"/>
      <c r="P330" s="207"/>
      <c r="Q330" s="207"/>
      <c r="R330" s="207"/>
      <c r="S330" s="207"/>
      <c r="T330" s="208"/>
      <c r="AT330" s="202" t="s">
        <v>167</v>
      </c>
      <c r="AU330" s="202" t="s">
        <v>79</v>
      </c>
      <c r="AV330" s="12" t="s">
        <v>79</v>
      </c>
      <c r="AW330" s="12" t="s">
        <v>35</v>
      </c>
      <c r="AX330" s="12" t="s">
        <v>77</v>
      </c>
      <c r="AY330" s="202" t="s">
        <v>136</v>
      </c>
    </row>
    <row r="331" spans="2:65" s="1" customFormat="1" ht="16.5" customHeight="1" x14ac:dyDescent="0.3">
      <c r="B331" s="180"/>
      <c r="C331" s="224" t="s">
        <v>733</v>
      </c>
      <c r="D331" s="224" t="s">
        <v>390</v>
      </c>
      <c r="E331" s="225" t="s">
        <v>734</v>
      </c>
      <c r="F331" s="226" t="s">
        <v>735</v>
      </c>
      <c r="G331" s="227" t="s">
        <v>402</v>
      </c>
      <c r="H331" s="228">
        <v>14.28</v>
      </c>
      <c r="I331" s="229"/>
      <c r="J331" s="230">
        <f>ROUND(I331*H331,2)</f>
        <v>0</v>
      </c>
      <c r="K331" s="226" t="s">
        <v>177</v>
      </c>
      <c r="L331" s="231"/>
      <c r="M331" s="232" t="s">
        <v>5</v>
      </c>
      <c r="N331" s="233" t="s">
        <v>42</v>
      </c>
      <c r="O331" s="42"/>
      <c r="P331" s="190">
        <f>O331*H331</f>
        <v>0</v>
      </c>
      <c r="Q331" s="190">
        <v>1.06E-3</v>
      </c>
      <c r="R331" s="190">
        <f>Q331*H331</f>
        <v>1.5136799999999999E-2</v>
      </c>
      <c r="S331" s="190">
        <v>0</v>
      </c>
      <c r="T331" s="191">
        <f>S331*H331</f>
        <v>0</v>
      </c>
      <c r="AR331" s="24" t="s">
        <v>205</v>
      </c>
      <c r="AT331" s="24" t="s">
        <v>390</v>
      </c>
      <c r="AU331" s="24" t="s">
        <v>79</v>
      </c>
      <c r="AY331" s="24" t="s">
        <v>136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24" t="s">
        <v>77</v>
      </c>
      <c r="BK331" s="192">
        <f>ROUND(I331*H331,2)</f>
        <v>0</v>
      </c>
      <c r="BL331" s="24" t="s">
        <v>143</v>
      </c>
      <c r="BM331" s="24" t="s">
        <v>736</v>
      </c>
    </row>
    <row r="332" spans="2:65" s="1" customFormat="1" x14ac:dyDescent="0.3">
      <c r="B332" s="41"/>
      <c r="D332" s="193" t="s">
        <v>145</v>
      </c>
      <c r="F332" s="194" t="s">
        <v>735</v>
      </c>
      <c r="I332" s="195"/>
      <c r="L332" s="41"/>
      <c r="M332" s="196"/>
      <c r="N332" s="42"/>
      <c r="O332" s="42"/>
      <c r="P332" s="42"/>
      <c r="Q332" s="42"/>
      <c r="R332" s="42"/>
      <c r="S332" s="42"/>
      <c r="T332" s="70"/>
      <c r="AT332" s="24" t="s">
        <v>145</v>
      </c>
      <c r="AU332" s="24" t="s">
        <v>79</v>
      </c>
    </row>
    <row r="333" spans="2:65" s="12" customFormat="1" x14ac:dyDescent="0.3">
      <c r="B333" s="201"/>
      <c r="D333" s="193" t="s">
        <v>167</v>
      </c>
      <c r="F333" s="203" t="s">
        <v>737</v>
      </c>
      <c r="H333" s="204">
        <v>14.28</v>
      </c>
      <c r="I333" s="205"/>
      <c r="L333" s="201"/>
      <c r="M333" s="206"/>
      <c r="N333" s="207"/>
      <c r="O333" s="207"/>
      <c r="P333" s="207"/>
      <c r="Q333" s="207"/>
      <c r="R333" s="207"/>
      <c r="S333" s="207"/>
      <c r="T333" s="208"/>
      <c r="AT333" s="202" t="s">
        <v>167</v>
      </c>
      <c r="AU333" s="202" t="s">
        <v>79</v>
      </c>
      <c r="AV333" s="12" t="s">
        <v>79</v>
      </c>
      <c r="AW333" s="12" t="s">
        <v>6</v>
      </c>
      <c r="AX333" s="12" t="s">
        <v>77</v>
      </c>
      <c r="AY333" s="202" t="s">
        <v>136</v>
      </c>
    </row>
    <row r="334" spans="2:65" s="1" customFormat="1" ht="25.5" customHeight="1" x14ac:dyDescent="0.3">
      <c r="B334" s="180"/>
      <c r="C334" s="181" t="s">
        <v>738</v>
      </c>
      <c r="D334" s="181" t="s">
        <v>139</v>
      </c>
      <c r="E334" s="182" t="s">
        <v>739</v>
      </c>
      <c r="F334" s="183" t="s">
        <v>740</v>
      </c>
      <c r="G334" s="184" t="s">
        <v>402</v>
      </c>
      <c r="H334" s="185">
        <v>3</v>
      </c>
      <c r="I334" s="186"/>
      <c r="J334" s="187">
        <f>ROUND(I334*H334,2)</f>
        <v>0</v>
      </c>
      <c r="K334" s="183" t="s">
        <v>552</v>
      </c>
      <c r="L334" s="41"/>
      <c r="M334" s="188" t="s">
        <v>5</v>
      </c>
      <c r="N334" s="189" t="s">
        <v>42</v>
      </c>
      <c r="O334" s="42"/>
      <c r="P334" s="190">
        <f>O334*H334</f>
        <v>0</v>
      </c>
      <c r="Q334" s="190">
        <v>0</v>
      </c>
      <c r="R334" s="190">
        <f>Q334*H334</f>
        <v>0</v>
      </c>
      <c r="S334" s="190">
        <v>0</v>
      </c>
      <c r="T334" s="191">
        <f>S334*H334</f>
        <v>0</v>
      </c>
      <c r="AR334" s="24" t="s">
        <v>143</v>
      </c>
      <c r="AT334" s="24" t="s">
        <v>139</v>
      </c>
      <c r="AU334" s="24" t="s">
        <v>79</v>
      </c>
      <c r="AY334" s="24" t="s">
        <v>136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24" t="s">
        <v>77</v>
      </c>
      <c r="BK334" s="192">
        <f>ROUND(I334*H334,2)</f>
        <v>0</v>
      </c>
      <c r="BL334" s="24" t="s">
        <v>143</v>
      </c>
      <c r="BM334" s="24" t="s">
        <v>741</v>
      </c>
    </row>
    <row r="335" spans="2:65" s="1" customFormat="1" ht="27" x14ac:dyDescent="0.3">
      <c r="B335" s="41"/>
      <c r="D335" s="193" t="s">
        <v>145</v>
      </c>
      <c r="F335" s="194" t="s">
        <v>742</v>
      </c>
      <c r="I335" s="195"/>
      <c r="L335" s="41"/>
      <c r="M335" s="196"/>
      <c r="N335" s="42"/>
      <c r="O335" s="42"/>
      <c r="P335" s="42"/>
      <c r="Q335" s="42"/>
      <c r="R335" s="42"/>
      <c r="S335" s="42"/>
      <c r="T335" s="70"/>
      <c r="AT335" s="24" t="s">
        <v>145</v>
      </c>
      <c r="AU335" s="24" t="s">
        <v>79</v>
      </c>
    </row>
    <row r="336" spans="2:65" s="1" customFormat="1" ht="27" x14ac:dyDescent="0.3">
      <c r="B336" s="41"/>
      <c r="D336" s="193" t="s">
        <v>147</v>
      </c>
      <c r="F336" s="197" t="s">
        <v>492</v>
      </c>
      <c r="I336" s="195"/>
      <c r="L336" s="41"/>
      <c r="M336" s="196"/>
      <c r="N336" s="42"/>
      <c r="O336" s="42"/>
      <c r="P336" s="42"/>
      <c r="Q336" s="42"/>
      <c r="R336" s="42"/>
      <c r="S336" s="42"/>
      <c r="T336" s="70"/>
      <c r="AT336" s="24" t="s">
        <v>147</v>
      </c>
      <c r="AU336" s="24" t="s">
        <v>79</v>
      </c>
    </row>
    <row r="337" spans="2:65" s="12" customFormat="1" x14ac:dyDescent="0.3">
      <c r="B337" s="201"/>
      <c r="D337" s="193" t="s">
        <v>167</v>
      </c>
      <c r="E337" s="202" t="s">
        <v>5</v>
      </c>
      <c r="F337" s="203" t="s">
        <v>743</v>
      </c>
      <c r="H337" s="204">
        <v>3</v>
      </c>
      <c r="I337" s="205"/>
      <c r="L337" s="201"/>
      <c r="M337" s="206"/>
      <c r="N337" s="207"/>
      <c r="O337" s="207"/>
      <c r="P337" s="207"/>
      <c r="Q337" s="207"/>
      <c r="R337" s="207"/>
      <c r="S337" s="207"/>
      <c r="T337" s="208"/>
      <c r="AT337" s="202" t="s">
        <v>167</v>
      </c>
      <c r="AU337" s="202" t="s">
        <v>79</v>
      </c>
      <c r="AV337" s="12" t="s">
        <v>79</v>
      </c>
      <c r="AW337" s="12" t="s">
        <v>35</v>
      </c>
      <c r="AX337" s="12" t="s">
        <v>77</v>
      </c>
      <c r="AY337" s="202" t="s">
        <v>136</v>
      </c>
    </row>
    <row r="338" spans="2:65" s="1" customFormat="1" ht="16.5" customHeight="1" x14ac:dyDescent="0.3">
      <c r="B338" s="180"/>
      <c r="C338" s="224" t="s">
        <v>744</v>
      </c>
      <c r="D338" s="224" t="s">
        <v>390</v>
      </c>
      <c r="E338" s="225" t="s">
        <v>745</v>
      </c>
      <c r="F338" s="226" t="s">
        <v>746</v>
      </c>
      <c r="G338" s="227" t="s">
        <v>402</v>
      </c>
      <c r="H338" s="228">
        <v>3.06</v>
      </c>
      <c r="I338" s="229"/>
      <c r="J338" s="230">
        <f>ROUND(I338*H338,2)</f>
        <v>0</v>
      </c>
      <c r="K338" s="226" t="s">
        <v>552</v>
      </c>
      <c r="L338" s="231"/>
      <c r="M338" s="232" t="s">
        <v>5</v>
      </c>
      <c r="N338" s="233" t="s">
        <v>42</v>
      </c>
      <c r="O338" s="42"/>
      <c r="P338" s="190">
        <f>O338*H338</f>
        <v>0</v>
      </c>
      <c r="Q338" s="190">
        <v>2.1099999999999999E-3</v>
      </c>
      <c r="R338" s="190">
        <f>Q338*H338</f>
        <v>6.4565999999999998E-3</v>
      </c>
      <c r="S338" s="190">
        <v>0</v>
      </c>
      <c r="T338" s="191">
        <f>S338*H338</f>
        <v>0</v>
      </c>
      <c r="AR338" s="24" t="s">
        <v>205</v>
      </c>
      <c r="AT338" s="24" t="s">
        <v>390</v>
      </c>
      <c r="AU338" s="24" t="s">
        <v>79</v>
      </c>
      <c r="AY338" s="24" t="s">
        <v>136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24" t="s">
        <v>77</v>
      </c>
      <c r="BK338" s="192">
        <f>ROUND(I338*H338,2)</f>
        <v>0</v>
      </c>
      <c r="BL338" s="24" t="s">
        <v>143</v>
      </c>
      <c r="BM338" s="24" t="s">
        <v>747</v>
      </c>
    </row>
    <row r="339" spans="2:65" s="1" customFormat="1" x14ac:dyDescent="0.3">
      <c r="B339" s="41"/>
      <c r="D339" s="193" t="s">
        <v>145</v>
      </c>
      <c r="F339" s="194" t="s">
        <v>746</v>
      </c>
      <c r="I339" s="195"/>
      <c r="L339" s="41"/>
      <c r="M339" s="196"/>
      <c r="N339" s="42"/>
      <c r="O339" s="42"/>
      <c r="P339" s="42"/>
      <c r="Q339" s="42"/>
      <c r="R339" s="42"/>
      <c r="S339" s="42"/>
      <c r="T339" s="70"/>
      <c r="AT339" s="24" t="s">
        <v>145</v>
      </c>
      <c r="AU339" s="24" t="s">
        <v>79</v>
      </c>
    </row>
    <row r="340" spans="2:65" s="12" customFormat="1" x14ac:dyDescent="0.3">
      <c r="B340" s="201"/>
      <c r="D340" s="193" t="s">
        <v>167</v>
      </c>
      <c r="F340" s="203" t="s">
        <v>748</v>
      </c>
      <c r="H340" s="204">
        <v>3.06</v>
      </c>
      <c r="I340" s="205"/>
      <c r="L340" s="201"/>
      <c r="M340" s="206"/>
      <c r="N340" s="207"/>
      <c r="O340" s="207"/>
      <c r="P340" s="207"/>
      <c r="Q340" s="207"/>
      <c r="R340" s="207"/>
      <c r="S340" s="207"/>
      <c r="T340" s="208"/>
      <c r="AT340" s="202" t="s">
        <v>167</v>
      </c>
      <c r="AU340" s="202" t="s">
        <v>79</v>
      </c>
      <c r="AV340" s="12" t="s">
        <v>79</v>
      </c>
      <c r="AW340" s="12" t="s">
        <v>6</v>
      </c>
      <c r="AX340" s="12" t="s">
        <v>77</v>
      </c>
      <c r="AY340" s="202" t="s">
        <v>136</v>
      </c>
    </row>
    <row r="341" spans="2:65" s="1" customFormat="1" ht="25.5" customHeight="1" x14ac:dyDescent="0.3">
      <c r="B341" s="180"/>
      <c r="C341" s="181" t="s">
        <v>749</v>
      </c>
      <c r="D341" s="181" t="s">
        <v>139</v>
      </c>
      <c r="E341" s="182" t="s">
        <v>750</v>
      </c>
      <c r="F341" s="183" t="s">
        <v>751</v>
      </c>
      <c r="G341" s="184" t="s">
        <v>402</v>
      </c>
      <c r="H341" s="185">
        <v>45</v>
      </c>
      <c r="I341" s="186"/>
      <c r="J341" s="187">
        <f>ROUND(I341*H341,2)</f>
        <v>0</v>
      </c>
      <c r="K341" s="183" t="s">
        <v>177</v>
      </c>
      <c r="L341" s="41"/>
      <c r="M341" s="188" t="s">
        <v>5</v>
      </c>
      <c r="N341" s="189" t="s">
        <v>42</v>
      </c>
      <c r="O341" s="42"/>
      <c r="P341" s="190">
        <f>O341*H341</f>
        <v>0</v>
      </c>
      <c r="Q341" s="190">
        <v>0</v>
      </c>
      <c r="R341" s="190">
        <f>Q341*H341</f>
        <v>0</v>
      </c>
      <c r="S341" s="190">
        <v>0</v>
      </c>
      <c r="T341" s="191">
        <f>S341*H341</f>
        <v>0</v>
      </c>
      <c r="AR341" s="24" t="s">
        <v>143</v>
      </c>
      <c r="AT341" s="24" t="s">
        <v>139</v>
      </c>
      <c r="AU341" s="24" t="s">
        <v>79</v>
      </c>
      <c r="AY341" s="24" t="s">
        <v>136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24" t="s">
        <v>77</v>
      </c>
      <c r="BK341" s="192">
        <f>ROUND(I341*H341,2)</f>
        <v>0</v>
      </c>
      <c r="BL341" s="24" t="s">
        <v>143</v>
      </c>
      <c r="BM341" s="24" t="s">
        <v>752</v>
      </c>
    </row>
    <row r="342" spans="2:65" s="1" customFormat="1" ht="27" x14ac:dyDescent="0.3">
      <c r="B342" s="41"/>
      <c r="D342" s="193" t="s">
        <v>145</v>
      </c>
      <c r="F342" s="194" t="s">
        <v>753</v>
      </c>
      <c r="I342" s="195"/>
      <c r="L342" s="41"/>
      <c r="M342" s="196"/>
      <c r="N342" s="42"/>
      <c r="O342" s="42"/>
      <c r="P342" s="42"/>
      <c r="Q342" s="42"/>
      <c r="R342" s="42"/>
      <c r="S342" s="42"/>
      <c r="T342" s="70"/>
      <c r="AT342" s="24" t="s">
        <v>145</v>
      </c>
      <c r="AU342" s="24" t="s">
        <v>79</v>
      </c>
    </row>
    <row r="343" spans="2:65" s="1" customFormat="1" ht="27" x14ac:dyDescent="0.3">
      <c r="B343" s="41"/>
      <c r="D343" s="193" t="s">
        <v>147</v>
      </c>
      <c r="F343" s="197" t="s">
        <v>492</v>
      </c>
      <c r="I343" s="195"/>
      <c r="L343" s="41"/>
      <c r="M343" s="196"/>
      <c r="N343" s="42"/>
      <c r="O343" s="42"/>
      <c r="P343" s="42"/>
      <c r="Q343" s="42"/>
      <c r="R343" s="42"/>
      <c r="S343" s="42"/>
      <c r="T343" s="70"/>
      <c r="AT343" s="24" t="s">
        <v>147</v>
      </c>
      <c r="AU343" s="24" t="s">
        <v>79</v>
      </c>
    </row>
    <row r="344" spans="2:65" s="12" customFormat="1" x14ac:dyDescent="0.3">
      <c r="B344" s="201"/>
      <c r="D344" s="193" t="s">
        <v>167</v>
      </c>
      <c r="E344" s="202" t="s">
        <v>5</v>
      </c>
      <c r="F344" s="203" t="s">
        <v>754</v>
      </c>
      <c r="H344" s="204">
        <v>45</v>
      </c>
      <c r="I344" s="205"/>
      <c r="L344" s="201"/>
      <c r="M344" s="206"/>
      <c r="N344" s="207"/>
      <c r="O344" s="207"/>
      <c r="P344" s="207"/>
      <c r="Q344" s="207"/>
      <c r="R344" s="207"/>
      <c r="S344" s="207"/>
      <c r="T344" s="208"/>
      <c r="AT344" s="202" t="s">
        <v>167</v>
      </c>
      <c r="AU344" s="202" t="s">
        <v>79</v>
      </c>
      <c r="AV344" s="12" t="s">
        <v>79</v>
      </c>
      <c r="AW344" s="12" t="s">
        <v>35</v>
      </c>
      <c r="AX344" s="12" t="s">
        <v>77</v>
      </c>
      <c r="AY344" s="202" t="s">
        <v>136</v>
      </c>
    </row>
    <row r="345" spans="2:65" s="1" customFormat="1" ht="16.5" customHeight="1" x14ac:dyDescent="0.3">
      <c r="B345" s="180"/>
      <c r="C345" s="224" t="s">
        <v>755</v>
      </c>
      <c r="D345" s="224" t="s">
        <v>390</v>
      </c>
      <c r="E345" s="225" t="s">
        <v>756</v>
      </c>
      <c r="F345" s="226" t="s">
        <v>757</v>
      </c>
      <c r="G345" s="227" t="s">
        <v>402</v>
      </c>
      <c r="H345" s="228">
        <v>45.9</v>
      </c>
      <c r="I345" s="229"/>
      <c r="J345" s="230">
        <f>ROUND(I345*H345,2)</f>
        <v>0</v>
      </c>
      <c r="K345" s="226" t="s">
        <v>177</v>
      </c>
      <c r="L345" s="231"/>
      <c r="M345" s="232" t="s">
        <v>5</v>
      </c>
      <c r="N345" s="233" t="s">
        <v>42</v>
      </c>
      <c r="O345" s="42"/>
      <c r="P345" s="190">
        <f>O345*H345</f>
        <v>0</v>
      </c>
      <c r="Q345" s="190">
        <v>3.1800000000000001E-3</v>
      </c>
      <c r="R345" s="190">
        <f>Q345*H345</f>
        <v>0.14596200000000001</v>
      </c>
      <c r="S345" s="190">
        <v>0</v>
      </c>
      <c r="T345" s="191">
        <f>S345*H345</f>
        <v>0</v>
      </c>
      <c r="AR345" s="24" t="s">
        <v>205</v>
      </c>
      <c r="AT345" s="24" t="s">
        <v>390</v>
      </c>
      <c r="AU345" s="24" t="s">
        <v>79</v>
      </c>
      <c r="AY345" s="24" t="s">
        <v>136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24" t="s">
        <v>77</v>
      </c>
      <c r="BK345" s="192">
        <f>ROUND(I345*H345,2)</f>
        <v>0</v>
      </c>
      <c r="BL345" s="24" t="s">
        <v>143</v>
      </c>
      <c r="BM345" s="24" t="s">
        <v>758</v>
      </c>
    </row>
    <row r="346" spans="2:65" s="1" customFormat="1" x14ac:dyDescent="0.3">
      <c r="B346" s="41"/>
      <c r="D346" s="193" t="s">
        <v>145</v>
      </c>
      <c r="F346" s="194" t="s">
        <v>757</v>
      </c>
      <c r="I346" s="195"/>
      <c r="L346" s="41"/>
      <c r="M346" s="196"/>
      <c r="N346" s="42"/>
      <c r="O346" s="42"/>
      <c r="P346" s="42"/>
      <c r="Q346" s="42"/>
      <c r="R346" s="42"/>
      <c r="S346" s="42"/>
      <c r="T346" s="70"/>
      <c r="AT346" s="24" t="s">
        <v>145</v>
      </c>
      <c r="AU346" s="24" t="s">
        <v>79</v>
      </c>
    </row>
    <row r="347" spans="2:65" s="12" customFormat="1" x14ac:dyDescent="0.3">
      <c r="B347" s="201"/>
      <c r="D347" s="193" t="s">
        <v>167</v>
      </c>
      <c r="F347" s="203" t="s">
        <v>759</v>
      </c>
      <c r="H347" s="204">
        <v>45.9</v>
      </c>
      <c r="I347" s="205"/>
      <c r="L347" s="201"/>
      <c r="M347" s="206"/>
      <c r="N347" s="207"/>
      <c r="O347" s="207"/>
      <c r="P347" s="207"/>
      <c r="Q347" s="207"/>
      <c r="R347" s="207"/>
      <c r="S347" s="207"/>
      <c r="T347" s="208"/>
      <c r="AT347" s="202" t="s">
        <v>167</v>
      </c>
      <c r="AU347" s="202" t="s">
        <v>79</v>
      </c>
      <c r="AV347" s="12" t="s">
        <v>79</v>
      </c>
      <c r="AW347" s="12" t="s">
        <v>6</v>
      </c>
      <c r="AX347" s="12" t="s">
        <v>77</v>
      </c>
      <c r="AY347" s="202" t="s">
        <v>136</v>
      </c>
    </row>
    <row r="348" spans="2:65" s="1" customFormat="1" ht="25.5" customHeight="1" x14ac:dyDescent="0.3">
      <c r="B348" s="180"/>
      <c r="C348" s="181" t="s">
        <v>760</v>
      </c>
      <c r="D348" s="181" t="s">
        <v>139</v>
      </c>
      <c r="E348" s="182" t="s">
        <v>761</v>
      </c>
      <c r="F348" s="183" t="s">
        <v>762</v>
      </c>
      <c r="G348" s="184" t="s">
        <v>402</v>
      </c>
      <c r="H348" s="185">
        <v>15</v>
      </c>
      <c r="I348" s="186"/>
      <c r="J348" s="187">
        <f>ROUND(I348*H348,2)</f>
        <v>0</v>
      </c>
      <c r="K348" s="183" t="s">
        <v>177</v>
      </c>
      <c r="L348" s="41"/>
      <c r="M348" s="188" t="s">
        <v>5</v>
      </c>
      <c r="N348" s="189" t="s">
        <v>42</v>
      </c>
      <c r="O348" s="42"/>
      <c r="P348" s="190">
        <f>O348*H348</f>
        <v>0</v>
      </c>
      <c r="Q348" s="190">
        <v>0</v>
      </c>
      <c r="R348" s="190">
        <f>Q348*H348</f>
        <v>0</v>
      </c>
      <c r="S348" s="190">
        <v>0</v>
      </c>
      <c r="T348" s="191">
        <f>S348*H348</f>
        <v>0</v>
      </c>
      <c r="AR348" s="24" t="s">
        <v>143</v>
      </c>
      <c r="AT348" s="24" t="s">
        <v>139</v>
      </c>
      <c r="AU348" s="24" t="s">
        <v>79</v>
      </c>
      <c r="AY348" s="24" t="s">
        <v>136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24" t="s">
        <v>77</v>
      </c>
      <c r="BK348" s="192">
        <f>ROUND(I348*H348,2)</f>
        <v>0</v>
      </c>
      <c r="BL348" s="24" t="s">
        <v>143</v>
      </c>
      <c r="BM348" s="24" t="s">
        <v>763</v>
      </c>
    </row>
    <row r="349" spans="2:65" s="1" customFormat="1" ht="27" x14ac:dyDescent="0.3">
      <c r="B349" s="41"/>
      <c r="D349" s="193" t="s">
        <v>145</v>
      </c>
      <c r="F349" s="194" t="s">
        <v>764</v>
      </c>
      <c r="I349" s="195"/>
      <c r="L349" s="41"/>
      <c r="M349" s="196"/>
      <c r="N349" s="42"/>
      <c r="O349" s="42"/>
      <c r="P349" s="42"/>
      <c r="Q349" s="42"/>
      <c r="R349" s="42"/>
      <c r="S349" s="42"/>
      <c r="T349" s="70"/>
      <c r="AT349" s="24" t="s">
        <v>145</v>
      </c>
      <c r="AU349" s="24" t="s">
        <v>79</v>
      </c>
    </row>
    <row r="350" spans="2:65" s="1" customFormat="1" ht="27" x14ac:dyDescent="0.3">
      <c r="B350" s="41"/>
      <c r="D350" s="193" t="s">
        <v>147</v>
      </c>
      <c r="F350" s="197" t="s">
        <v>492</v>
      </c>
      <c r="I350" s="195"/>
      <c r="L350" s="41"/>
      <c r="M350" s="196"/>
      <c r="N350" s="42"/>
      <c r="O350" s="42"/>
      <c r="P350" s="42"/>
      <c r="Q350" s="42"/>
      <c r="R350" s="42"/>
      <c r="S350" s="42"/>
      <c r="T350" s="70"/>
      <c r="AT350" s="24" t="s">
        <v>147</v>
      </c>
      <c r="AU350" s="24" t="s">
        <v>79</v>
      </c>
    </row>
    <row r="351" spans="2:65" s="12" customFormat="1" x14ac:dyDescent="0.3">
      <c r="B351" s="201"/>
      <c r="D351" s="193" t="s">
        <v>167</v>
      </c>
      <c r="E351" s="202" t="s">
        <v>5</v>
      </c>
      <c r="F351" s="203" t="s">
        <v>765</v>
      </c>
      <c r="H351" s="204">
        <v>15</v>
      </c>
      <c r="I351" s="205"/>
      <c r="L351" s="201"/>
      <c r="M351" s="206"/>
      <c r="N351" s="207"/>
      <c r="O351" s="207"/>
      <c r="P351" s="207"/>
      <c r="Q351" s="207"/>
      <c r="R351" s="207"/>
      <c r="S351" s="207"/>
      <c r="T351" s="208"/>
      <c r="AT351" s="202" t="s">
        <v>167</v>
      </c>
      <c r="AU351" s="202" t="s">
        <v>79</v>
      </c>
      <c r="AV351" s="12" t="s">
        <v>79</v>
      </c>
      <c r="AW351" s="12" t="s">
        <v>35</v>
      </c>
      <c r="AX351" s="12" t="s">
        <v>77</v>
      </c>
      <c r="AY351" s="202" t="s">
        <v>136</v>
      </c>
    </row>
    <row r="352" spans="2:65" s="1" customFormat="1" ht="16.5" customHeight="1" x14ac:dyDescent="0.3">
      <c r="B352" s="180"/>
      <c r="C352" s="224" t="s">
        <v>766</v>
      </c>
      <c r="D352" s="224" t="s">
        <v>390</v>
      </c>
      <c r="E352" s="225" t="s">
        <v>767</v>
      </c>
      <c r="F352" s="226" t="s">
        <v>768</v>
      </c>
      <c r="G352" s="227" t="s">
        <v>402</v>
      </c>
      <c r="H352" s="228">
        <v>15.3</v>
      </c>
      <c r="I352" s="229"/>
      <c r="J352" s="230">
        <f>ROUND(I352*H352,2)</f>
        <v>0</v>
      </c>
      <c r="K352" s="226" t="s">
        <v>177</v>
      </c>
      <c r="L352" s="231"/>
      <c r="M352" s="232" t="s">
        <v>5</v>
      </c>
      <c r="N352" s="233" t="s">
        <v>42</v>
      </c>
      <c r="O352" s="42"/>
      <c r="P352" s="190">
        <f>O352*H352</f>
        <v>0</v>
      </c>
      <c r="Q352" s="190">
        <v>6.6299999999999996E-3</v>
      </c>
      <c r="R352" s="190">
        <f>Q352*H352</f>
        <v>0.101439</v>
      </c>
      <c r="S352" s="190">
        <v>0</v>
      </c>
      <c r="T352" s="191">
        <f>S352*H352</f>
        <v>0</v>
      </c>
      <c r="AR352" s="24" t="s">
        <v>205</v>
      </c>
      <c r="AT352" s="24" t="s">
        <v>390</v>
      </c>
      <c r="AU352" s="24" t="s">
        <v>79</v>
      </c>
      <c r="AY352" s="24" t="s">
        <v>136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24" t="s">
        <v>77</v>
      </c>
      <c r="BK352" s="192">
        <f>ROUND(I352*H352,2)</f>
        <v>0</v>
      </c>
      <c r="BL352" s="24" t="s">
        <v>143</v>
      </c>
      <c r="BM352" s="24" t="s">
        <v>769</v>
      </c>
    </row>
    <row r="353" spans="2:65" s="1" customFormat="1" x14ac:dyDescent="0.3">
      <c r="B353" s="41"/>
      <c r="D353" s="193" t="s">
        <v>145</v>
      </c>
      <c r="F353" s="194" t="s">
        <v>768</v>
      </c>
      <c r="I353" s="195"/>
      <c r="L353" s="41"/>
      <c r="M353" s="196"/>
      <c r="N353" s="42"/>
      <c r="O353" s="42"/>
      <c r="P353" s="42"/>
      <c r="Q353" s="42"/>
      <c r="R353" s="42"/>
      <c r="S353" s="42"/>
      <c r="T353" s="70"/>
      <c r="AT353" s="24" t="s">
        <v>145</v>
      </c>
      <c r="AU353" s="24" t="s">
        <v>79</v>
      </c>
    </row>
    <row r="354" spans="2:65" s="12" customFormat="1" x14ac:dyDescent="0.3">
      <c r="B354" s="201"/>
      <c r="D354" s="193" t="s">
        <v>167</v>
      </c>
      <c r="F354" s="203" t="s">
        <v>770</v>
      </c>
      <c r="H354" s="204">
        <v>15.3</v>
      </c>
      <c r="I354" s="205"/>
      <c r="L354" s="201"/>
      <c r="M354" s="206"/>
      <c r="N354" s="207"/>
      <c r="O354" s="207"/>
      <c r="P354" s="207"/>
      <c r="Q354" s="207"/>
      <c r="R354" s="207"/>
      <c r="S354" s="207"/>
      <c r="T354" s="208"/>
      <c r="AT354" s="202" t="s">
        <v>167</v>
      </c>
      <c r="AU354" s="202" t="s">
        <v>79</v>
      </c>
      <c r="AV354" s="12" t="s">
        <v>79</v>
      </c>
      <c r="AW354" s="12" t="s">
        <v>6</v>
      </c>
      <c r="AX354" s="12" t="s">
        <v>77</v>
      </c>
      <c r="AY354" s="202" t="s">
        <v>136</v>
      </c>
    </row>
    <row r="355" spans="2:65" s="1" customFormat="1" ht="25.5" customHeight="1" x14ac:dyDescent="0.3">
      <c r="B355" s="180"/>
      <c r="C355" s="181" t="s">
        <v>771</v>
      </c>
      <c r="D355" s="181" t="s">
        <v>139</v>
      </c>
      <c r="E355" s="182" t="s">
        <v>772</v>
      </c>
      <c r="F355" s="183" t="s">
        <v>773</v>
      </c>
      <c r="G355" s="184" t="s">
        <v>402</v>
      </c>
      <c r="H355" s="185">
        <v>618</v>
      </c>
      <c r="I355" s="186"/>
      <c r="J355" s="187">
        <f>ROUND(I355*H355,2)</f>
        <v>0</v>
      </c>
      <c r="K355" s="183" t="s">
        <v>177</v>
      </c>
      <c r="L355" s="41"/>
      <c r="M355" s="188" t="s">
        <v>5</v>
      </c>
      <c r="N355" s="189" t="s">
        <v>42</v>
      </c>
      <c r="O355" s="42"/>
      <c r="P355" s="190">
        <f>O355*H355</f>
        <v>0</v>
      </c>
      <c r="Q355" s="190">
        <v>0</v>
      </c>
      <c r="R355" s="190">
        <f>Q355*H355</f>
        <v>0</v>
      </c>
      <c r="S355" s="190">
        <v>0</v>
      </c>
      <c r="T355" s="191">
        <f>S355*H355</f>
        <v>0</v>
      </c>
      <c r="AR355" s="24" t="s">
        <v>143</v>
      </c>
      <c r="AT355" s="24" t="s">
        <v>139</v>
      </c>
      <c r="AU355" s="24" t="s">
        <v>79</v>
      </c>
      <c r="AY355" s="24" t="s">
        <v>136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24" t="s">
        <v>77</v>
      </c>
      <c r="BK355" s="192">
        <f>ROUND(I355*H355,2)</f>
        <v>0</v>
      </c>
      <c r="BL355" s="24" t="s">
        <v>143</v>
      </c>
      <c r="BM355" s="24" t="s">
        <v>774</v>
      </c>
    </row>
    <row r="356" spans="2:65" s="1" customFormat="1" ht="27" x14ac:dyDescent="0.3">
      <c r="B356" s="41"/>
      <c r="D356" s="193" t="s">
        <v>145</v>
      </c>
      <c r="F356" s="194" t="s">
        <v>775</v>
      </c>
      <c r="I356" s="195"/>
      <c r="L356" s="41"/>
      <c r="M356" s="196"/>
      <c r="N356" s="42"/>
      <c r="O356" s="42"/>
      <c r="P356" s="42"/>
      <c r="Q356" s="42"/>
      <c r="R356" s="42"/>
      <c r="S356" s="42"/>
      <c r="T356" s="70"/>
      <c r="AT356" s="24" t="s">
        <v>145</v>
      </c>
      <c r="AU356" s="24" t="s">
        <v>79</v>
      </c>
    </row>
    <row r="357" spans="2:65" s="1" customFormat="1" ht="27" x14ac:dyDescent="0.3">
      <c r="B357" s="41"/>
      <c r="D357" s="193" t="s">
        <v>147</v>
      </c>
      <c r="F357" s="197" t="s">
        <v>492</v>
      </c>
      <c r="I357" s="195"/>
      <c r="L357" s="41"/>
      <c r="M357" s="196"/>
      <c r="N357" s="42"/>
      <c r="O357" s="42"/>
      <c r="P357" s="42"/>
      <c r="Q357" s="42"/>
      <c r="R357" s="42"/>
      <c r="S357" s="42"/>
      <c r="T357" s="70"/>
      <c r="AT357" s="24" t="s">
        <v>147</v>
      </c>
      <c r="AU357" s="24" t="s">
        <v>79</v>
      </c>
    </row>
    <row r="358" spans="2:65" s="12" customFormat="1" x14ac:dyDescent="0.3">
      <c r="B358" s="201"/>
      <c r="D358" s="193" t="s">
        <v>167</v>
      </c>
      <c r="E358" s="202" t="s">
        <v>5</v>
      </c>
      <c r="F358" s="203" t="s">
        <v>776</v>
      </c>
      <c r="H358" s="204">
        <v>618</v>
      </c>
      <c r="I358" s="205"/>
      <c r="L358" s="201"/>
      <c r="M358" s="206"/>
      <c r="N358" s="207"/>
      <c r="O358" s="207"/>
      <c r="P358" s="207"/>
      <c r="Q358" s="207"/>
      <c r="R358" s="207"/>
      <c r="S358" s="207"/>
      <c r="T358" s="208"/>
      <c r="AT358" s="202" t="s">
        <v>167</v>
      </c>
      <c r="AU358" s="202" t="s">
        <v>79</v>
      </c>
      <c r="AV358" s="12" t="s">
        <v>79</v>
      </c>
      <c r="AW358" s="12" t="s">
        <v>35</v>
      </c>
      <c r="AX358" s="12" t="s">
        <v>77</v>
      </c>
      <c r="AY358" s="202" t="s">
        <v>136</v>
      </c>
    </row>
    <row r="359" spans="2:65" s="1" customFormat="1" ht="16.5" customHeight="1" x14ac:dyDescent="0.3">
      <c r="B359" s="180"/>
      <c r="C359" s="224" t="s">
        <v>777</v>
      </c>
      <c r="D359" s="224" t="s">
        <v>390</v>
      </c>
      <c r="E359" s="225" t="s">
        <v>778</v>
      </c>
      <c r="F359" s="226" t="s">
        <v>779</v>
      </c>
      <c r="G359" s="227" t="s">
        <v>402</v>
      </c>
      <c r="H359" s="228">
        <v>630.36</v>
      </c>
      <c r="I359" s="229"/>
      <c r="J359" s="230">
        <f>ROUND(I359*H359,2)</f>
        <v>0</v>
      </c>
      <c r="K359" s="226" t="s">
        <v>552</v>
      </c>
      <c r="L359" s="231"/>
      <c r="M359" s="232" t="s">
        <v>5</v>
      </c>
      <c r="N359" s="233" t="s">
        <v>42</v>
      </c>
      <c r="O359" s="42"/>
      <c r="P359" s="190">
        <f>O359*H359</f>
        <v>0</v>
      </c>
      <c r="Q359" s="190">
        <v>1.328E-2</v>
      </c>
      <c r="R359" s="190">
        <f>Q359*H359</f>
        <v>8.3711807999999994</v>
      </c>
      <c r="S359" s="190">
        <v>0</v>
      </c>
      <c r="T359" s="191">
        <f>S359*H359</f>
        <v>0</v>
      </c>
      <c r="AR359" s="24" t="s">
        <v>205</v>
      </c>
      <c r="AT359" s="24" t="s">
        <v>390</v>
      </c>
      <c r="AU359" s="24" t="s">
        <v>79</v>
      </c>
      <c r="AY359" s="24" t="s">
        <v>136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24" t="s">
        <v>77</v>
      </c>
      <c r="BK359" s="192">
        <f>ROUND(I359*H359,2)</f>
        <v>0</v>
      </c>
      <c r="BL359" s="24" t="s">
        <v>143</v>
      </c>
      <c r="BM359" s="24" t="s">
        <v>780</v>
      </c>
    </row>
    <row r="360" spans="2:65" s="1" customFormat="1" x14ac:dyDescent="0.3">
      <c r="B360" s="41"/>
      <c r="D360" s="193" t="s">
        <v>145</v>
      </c>
      <c r="F360" s="194" t="s">
        <v>779</v>
      </c>
      <c r="I360" s="195"/>
      <c r="L360" s="41"/>
      <c r="M360" s="196"/>
      <c r="N360" s="42"/>
      <c r="O360" s="42"/>
      <c r="P360" s="42"/>
      <c r="Q360" s="42"/>
      <c r="R360" s="42"/>
      <c r="S360" s="42"/>
      <c r="T360" s="70"/>
      <c r="AT360" s="24" t="s">
        <v>145</v>
      </c>
      <c r="AU360" s="24" t="s">
        <v>79</v>
      </c>
    </row>
    <row r="361" spans="2:65" s="12" customFormat="1" x14ac:dyDescent="0.3">
      <c r="B361" s="201"/>
      <c r="D361" s="193" t="s">
        <v>167</v>
      </c>
      <c r="F361" s="203" t="s">
        <v>781</v>
      </c>
      <c r="H361" s="204">
        <v>630.36</v>
      </c>
      <c r="I361" s="205"/>
      <c r="L361" s="201"/>
      <c r="M361" s="206"/>
      <c r="N361" s="207"/>
      <c r="O361" s="207"/>
      <c r="P361" s="207"/>
      <c r="Q361" s="207"/>
      <c r="R361" s="207"/>
      <c r="S361" s="207"/>
      <c r="T361" s="208"/>
      <c r="AT361" s="202" t="s">
        <v>167</v>
      </c>
      <c r="AU361" s="202" t="s">
        <v>79</v>
      </c>
      <c r="AV361" s="12" t="s">
        <v>79</v>
      </c>
      <c r="AW361" s="12" t="s">
        <v>6</v>
      </c>
      <c r="AX361" s="12" t="s">
        <v>77</v>
      </c>
      <c r="AY361" s="202" t="s">
        <v>136</v>
      </c>
    </row>
    <row r="362" spans="2:65" s="1" customFormat="1" ht="25.5" customHeight="1" x14ac:dyDescent="0.3">
      <c r="B362" s="180"/>
      <c r="C362" s="181" t="s">
        <v>782</v>
      </c>
      <c r="D362" s="181" t="s">
        <v>139</v>
      </c>
      <c r="E362" s="182" t="s">
        <v>783</v>
      </c>
      <c r="F362" s="183" t="s">
        <v>784</v>
      </c>
      <c r="G362" s="184" t="s">
        <v>402</v>
      </c>
      <c r="H362" s="185">
        <v>25</v>
      </c>
      <c r="I362" s="186"/>
      <c r="J362" s="187">
        <f>ROUND(I362*H362,2)</f>
        <v>0</v>
      </c>
      <c r="K362" s="183" t="s">
        <v>5</v>
      </c>
      <c r="L362" s="41"/>
      <c r="M362" s="188" t="s">
        <v>5</v>
      </c>
      <c r="N362" s="189" t="s">
        <v>42</v>
      </c>
      <c r="O362" s="42"/>
      <c r="P362" s="190">
        <f>O362*H362</f>
        <v>0</v>
      </c>
      <c r="Q362" s="190">
        <v>0</v>
      </c>
      <c r="R362" s="190">
        <f>Q362*H362</f>
        <v>0</v>
      </c>
      <c r="S362" s="190">
        <v>0</v>
      </c>
      <c r="T362" s="191">
        <f>S362*H362</f>
        <v>0</v>
      </c>
      <c r="AR362" s="24" t="s">
        <v>143</v>
      </c>
      <c r="AT362" s="24" t="s">
        <v>139</v>
      </c>
      <c r="AU362" s="24" t="s">
        <v>79</v>
      </c>
      <c r="AY362" s="24" t="s">
        <v>136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24" t="s">
        <v>77</v>
      </c>
      <c r="BK362" s="192">
        <f>ROUND(I362*H362,2)</f>
        <v>0</v>
      </c>
      <c r="BL362" s="24" t="s">
        <v>143</v>
      </c>
      <c r="BM362" s="24" t="s">
        <v>785</v>
      </c>
    </row>
    <row r="363" spans="2:65" s="1" customFormat="1" ht="27" x14ac:dyDescent="0.3">
      <c r="B363" s="41"/>
      <c r="D363" s="193" t="s">
        <v>145</v>
      </c>
      <c r="F363" s="194" t="s">
        <v>786</v>
      </c>
      <c r="I363" s="195"/>
      <c r="L363" s="41"/>
      <c r="M363" s="196"/>
      <c r="N363" s="42"/>
      <c r="O363" s="42"/>
      <c r="P363" s="42"/>
      <c r="Q363" s="42"/>
      <c r="R363" s="42"/>
      <c r="S363" s="42"/>
      <c r="T363" s="70"/>
      <c r="AT363" s="24" t="s">
        <v>145</v>
      </c>
      <c r="AU363" s="24" t="s">
        <v>79</v>
      </c>
    </row>
    <row r="364" spans="2:65" s="1" customFormat="1" ht="27" x14ac:dyDescent="0.3">
      <c r="B364" s="41"/>
      <c r="D364" s="193" t="s">
        <v>147</v>
      </c>
      <c r="F364" s="197" t="s">
        <v>492</v>
      </c>
      <c r="I364" s="195"/>
      <c r="L364" s="41"/>
      <c r="M364" s="196"/>
      <c r="N364" s="42"/>
      <c r="O364" s="42"/>
      <c r="P364" s="42"/>
      <c r="Q364" s="42"/>
      <c r="R364" s="42"/>
      <c r="S364" s="42"/>
      <c r="T364" s="70"/>
      <c r="AT364" s="24" t="s">
        <v>147</v>
      </c>
      <c r="AU364" s="24" t="s">
        <v>79</v>
      </c>
    </row>
    <row r="365" spans="2:65" s="12" customFormat="1" x14ac:dyDescent="0.3">
      <c r="B365" s="201"/>
      <c r="D365" s="193" t="s">
        <v>167</v>
      </c>
      <c r="E365" s="202" t="s">
        <v>5</v>
      </c>
      <c r="F365" s="203" t="s">
        <v>308</v>
      </c>
      <c r="H365" s="204">
        <v>25</v>
      </c>
      <c r="I365" s="205"/>
      <c r="L365" s="201"/>
      <c r="M365" s="206"/>
      <c r="N365" s="207"/>
      <c r="O365" s="207"/>
      <c r="P365" s="207"/>
      <c r="Q365" s="207"/>
      <c r="R365" s="207"/>
      <c r="S365" s="207"/>
      <c r="T365" s="208"/>
      <c r="AT365" s="202" t="s">
        <v>167</v>
      </c>
      <c r="AU365" s="202" t="s">
        <v>79</v>
      </c>
      <c r="AV365" s="12" t="s">
        <v>79</v>
      </c>
      <c r="AW365" s="12" t="s">
        <v>35</v>
      </c>
      <c r="AX365" s="12" t="s">
        <v>77</v>
      </c>
      <c r="AY365" s="202" t="s">
        <v>136</v>
      </c>
    </row>
    <row r="366" spans="2:65" s="1" customFormat="1" ht="25.5" customHeight="1" x14ac:dyDescent="0.3">
      <c r="B366" s="180"/>
      <c r="C366" s="224" t="s">
        <v>787</v>
      </c>
      <c r="D366" s="224" t="s">
        <v>390</v>
      </c>
      <c r="E366" s="225" t="s">
        <v>788</v>
      </c>
      <c r="F366" s="226" t="s">
        <v>789</v>
      </c>
      <c r="G366" s="227" t="s">
        <v>402</v>
      </c>
      <c r="H366" s="228">
        <v>25.5</v>
      </c>
      <c r="I366" s="229"/>
      <c r="J366" s="230">
        <f>ROUND(I366*H366,2)</f>
        <v>0</v>
      </c>
      <c r="K366" s="226" t="s">
        <v>5</v>
      </c>
      <c r="L366" s="231"/>
      <c r="M366" s="232" t="s">
        <v>5</v>
      </c>
      <c r="N366" s="233" t="s">
        <v>42</v>
      </c>
      <c r="O366" s="42"/>
      <c r="P366" s="190">
        <f>O366*H366</f>
        <v>0</v>
      </c>
      <c r="Q366" s="190">
        <v>6.3060000000000005E-2</v>
      </c>
      <c r="R366" s="190">
        <f>Q366*H366</f>
        <v>1.6080300000000001</v>
      </c>
      <c r="S366" s="190">
        <v>0</v>
      </c>
      <c r="T366" s="191">
        <f>S366*H366</f>
        <v>0</v>
      </c>
      <c r="AR366" s="24" t="s">
        <v>205</v>
      </c>
      <c r="AT366" s="24" t="s">
        <v>390</v>
      </c>
      <c r="AU366" s="24" t="s">
        <v>79</v>
      </c>
      <c r="AY366" s="24" t="s">
        <v>136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24" t="s">
        <v>77</v>
      </c>
      <c r="BK366" s="192">
        <f>ROUND(I366*H366,2)</f>
        <v>0</v>
      </c>
      <c r="BL366" s="24" t="s">
        <v>143</v>
      </c>
      <c r="BM366" s="24" t="s">
        <v>790</v>
      </c>
    </row>
    <row r="367" spans="2:65" s="1" customFormat="1" x14ac:dyDescent="0.3">
      <c r="B367" s="41"/>
      <c r="D367" s="193" t="s">
        <v>145</v>
      </c>
      <c r="F367" s="194" t="s">
        <v>791</v>
      </c>
      <c r="I367" s="195"/>
      <c r="L367" s="41"/>
      <c r="M367" s="196"/>
      <c r="N367" s="42"/>
      <c r="O367" s="42"/>
      <c r="P367" s="42"/>
      <c r="Q367" s="42"/>
      <c r="R367" s="42"/>
      <c r="S367" s="42"/>
      <c r="T367" s="70"/>
      <c r="AT367" s="24" t="s">
        <v>145</v>
      </c>
      <c r="AU367" s="24" t="s">
        <v>79</v>
      </c>
    </row>
    <row r="368" spans="2:65" s="12" customFormat="1" x14ac:dyDescent="0.3">
      <c r="B368" s="201"/>
      <c r="D368" s="193" t="s">
        <v>167</v>
      </c>
      <c r="F368" s="203" t="s">
        <v>792</v>
      </c>
      <c r="H368" s="204">
        <v>25.5</v>
      </c>
      <c r="I368" s="205"/>
      <c r="L368" s="201"/>
      <c r="M368" s="206"/>
      <c r="N368" s="207"/>
      <c r="O368" s="207"/>
      <c r="P368" s="207"/>
      <c r="Q368" s="207"/>
      <c r="R368" s="207"/>
      <c r="S368" s="207"/>
      <c r="T368" s="208"/>
      <c r="AT368" s="202" t="s">
        <v>167</v>
      </c>
      <c r="AU368" s="202" t="s">
        <v>79</v>
      </c>
      <c r="AV368" s="12" t="s">
        <v>79</v>
      </c>
      <c r="AW368" s="12" t="s">
        <v>6</v>
      </c>
      <c r="AX368" s="12" t="s">
        <v>77</v>
      </c>
      <c r="AY368" s="202" t="s">
        <v>136</v>
      </c>
    </row>
    <row r="369" spans="2:65" s="1" customFormat="1" ht="16.5" customHeight="1" x14ac:dyDescent="0.3">
      <c r="B369" s="180"/>
      <c r="C369" s="181" t="s">
        <v>558</v>
      </c>
      <c r="D369" s="181" t="s">
        <v>139</v>
      </c>
      <c r="E369" s="182" t="s">
        <v>793</v>
      </c>
      <c r="F369" s="183" t="s">
        <v>794</v>
      </c>
      <c r="G369" s="184" t="s">
        <v>380</v>
      </c>
      <c r="H369" s="185">
        <v>1</v>
      </c>
      <c r="I369" s="186"/>
      <c r="J369" s="187">
        <f>ROUND(I369*H369,2)</f>
        <v>0</v>
      </c>
      <c r="K369" s="183" t="s">
        <v>177</v>
      </c>
      <c r="L369" s="41"/>
      <c r="M369" s="188" t="s">
        <v>5</v>
      </c>
      <c r="N369" s="189" t="s">
        <v>42</v>
      </c>
      <c r="O369" s="42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AR369" s="24" t="s">
        <v>143</v>
      </c>
      <c r="AT369" s="24" t="s">
        <v>139</v>
      </c>
      <c r="AU369" s="24" t="s">
        <v>79</v>
      </c>
      <c r="AY369" s="24" t="s">
        <v>136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24" t="s">
        <v>77</v>
      </c>
      <c r="BK369" s="192">
        <f>ROUND(I369*H369,2)</f>
        <v>0</v>
      </c>
      <c r="BL369" s="24" t="s">
        <v>143</v>
      </c>
      <c r="BM369" s="24" t="s">
        <v>795</v>
      </c>
    </row>
    <row r="370" spans="2:65" s="1" customFormat="1" ht="27" x14ac:dyDescent="0.3">
      <c r="B370" s="41"/>
      <c r="D370" s="193" t="s">
        <v>145</v>
      </c>
      <c r="F370" s="194" t="s">
        <v>796</v>
      </c>
      <c r="I370" s="195"/>
      <c r="L370" s="41"/>
      <c r="M370" s="196"/>
      <c r="N370" s="42"/>
      <c r="O370" s="42"/>
      <c r="P370" s="42"/>
      <c r="Q370" s="42"/>
      <c r="R370" s="42"/>
      <c r="S370" s="42"/>
      <c r="T370" s="70"/>
      <c r="AT370" s="24" t="s">
        <v>145</v>
      </c>
      <c r="AU370" s="24" t="s">
        <v>79</v>
      </c>
    </row>
    <row r="371" spans="2:65" s="1" customFormat="1" ht="27" x14ac:dyDescent="0.3">
      <c r="B371" s="41"/>
      <c r="D371" s="193" t="s">
        <v>147</v>
      </c>
      <c r="F371" s="197" t="s">
        <v>492</v>
      </c>
      <c r="I371" s="195"/>
      <c r="L371" s="41"/>
      <c r="M371" s="196"/>
      <c r="N371" s="42"/>
      <c r="O371" s="42"/>
      <c r="P371" s="42"/>
      <c r="Q371" s="42"/>
      <c r="R371" s="42"/>
      <c r="S371" s="42"/>
      <c r="T371" s="70"/>
      <c r="AT371" s="24" t="s">
        <v>147</v>
      </c>
      <c r="AU371" s="24" t="s">
        <v>79</v>
      </c>
    </row>
    <row r="372" spans="2:65" s="12" customFormat="1" x14ac:dyDescent="0.3">
      <c r="B372" s="201"/>
      <c r="D372" s="193" t="s">
        <v>167</v>
      </c>
      <c r="E372" s="202" t="s">
        <v>5</v>
      </c>
      <c r="F372" s="203" t="s">
        <v>77</v>
      </c>
      <c r="H372" s="204">
        <v>1</v>
      </c>
      <c r="I372" s="205"/>
      <c r="L372" s="201"/>
      <c r="M372" s="206"/>
      <c r="N372" s="207"/>
      <c r="O372" s="207"/>
      <c r="P372" s="207"/>
      <c r="Q372" s="207"/>
      <c r="R372" s="207"/>
      <c r="S372" s="207"/>
      <c r="T372" s="208"/>
      <c r="AT372" s="202" t="s">
        <v>167</v>
      </c>
      <c r="AU372" s="202" t="s">
        <v>79</v>
      </c>
      <c r="AV372" s="12" t="s">
        <v>79</v>
      </c>
      <c r="AW372" s="12" t="s">
        <v>35</v>
      </c>
      <c r="AX372" s="12" t="s">
        <v>77</v>
      </c>
      <c r="AY372" s="202" t="s">
        <v>136</v>
      </c>
    </row>
    <row r="373" spans="2:65" s="1" customFormat="1" ht="16.5" customHeight="1" x14ac:dyDescent="0.3">
      <c r="B373" s="180"/>
      <c r="C373" s="224" t="s">
        <v>797</v>
      </c>
      <c r="D373" s="224" t="s">
        <v>390</v>
      </c>
      <c r="E373" s="225" t="s">
        <v>798</v>
      </c>
      <c r="F373" s="226" t="s">
        <v>799</v>
      </c>
      <c r="G373" s="227" t="s">
        <v>380</v>
      </c>
      <c r="H373" s="228">
        <v>1</v>
      </c>
      <c r="I373" s="229"/>
      <c r="J373" s="230">
        <f>ROUND(I373*H373,2)</f>
        <v>0</v>
      </c>
      <c r="K373" s="226" t="s">
        <v>177</v>
      </c>
      <c r="L373" s="231"/>
      <c r="M373" s="232" t="s">
        <v>5</v>
      </c>
      <c r="N373" s="233" t="s">
        <v>42</v>
      </c>
      <c r="O373" s="42"/>
      <c r="P373" s="190">
        <f>O373*H373</f>
        <v>0</v>
      </c>
      <c r="Q373" s="190">
        <v>1.9000000000000001E-4</v>
      </c>
      <c r="R373" s="190">
        <f>Q373*H373</f>
        <v>1.9000000000000001E-4</v>
      </c>
      <c r="S373" s="190">
        <v>0</v>
      </c>
      <c r="T373" s="191">
        <f>S373*H373</f>
        <v>0</v>
      </c>
      <c r="AR373" s="24" t="s">
        <v>205</v>
      </c>
      <c r="AT373" s="24" t="s">
        <v>390</v>
      </c>
      <c r="AU373" s="24" t="s">
        <v>79</v>
      </c>
      <c r="AY373" s="24" t="s">
        <v>136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24" t="s">
        <v>77</v>
      </c>
      <c r="BK373" s="192">
        <f>ROUND(I373*H373,2)</f>
        <v>0</v>
      </c>
      <c r="BL373" s="24" t="s">
        <v>143</v>
      </c>
      <c r="BM373" s="24" t="s">
        <v>800</v>
      </c>
    </row>
    <row r="374" spans="2:65" s="1" customFormat="1" x14ac:dyDescent="0.3">
      <c r="B374" s="41"/>
      <c r="D374" s="193" t="s">
        <v>145</v>
      </c>
      <c r="F374" s="194" t="s">
        <v>801</v>
      </c>
      <c r="I374" s="195"/>
      <c r="L374" s="41"/>
      <c r="M374" s="196"/>
      <c r="N374" s="42"/>
      <c r="O374" s="42"/>
      <c r="P374" s="42"/>
      <c r="Q374" s="42"/>
      <c r="R374" s="42"/>
      <c r="S374" s="42"/>
      <c r="T374" s="70"/>
      <c r="AT374" s="24" t="s">
        <v>145</v>
      </c>
      <c r="AU374" s="24" t="s">
        <v>79</v>
      </c>
    </row>
    <row r="375" spans="2:65" s="1" customFormat="1" ht="16.5" customHeight="1" x14ac:dyDescent="0.3">
      <c r="B375" s="180"/>
      <c r="C375" s="224" t="s">
        <v>802</v>
      </c>
      <c r="D375" s="224" t="s">
        <v>390</v>
      </c>
      <c r="E375" s="225" t="s">
        <v>803</v>
      </c>
      <c r="F375" s="226" t="s">
        <v>804</v>
      </c>
      <c r="G375" s="227" t="s">
        <v>380</v>
      </c>
      <c r="H375" s="228">
        <v>4</v>
      </c>
      <c r="I375" s="229"/>
      <c r="J375" s="230">
        <f>ROUND(I375*H375,2)</f>
        <v>0</v>
      </c>
      <c r="K375" s="226" t="s">
        <v>177</v>
      </c>
      <c r="L375" s="231"/>
      <c r="M375" s="232" t="s">
        <v>5</v>
      </c>
      <c r="N375" s="233" t="s">
        <v>42</v>
      </c>
      <c r="O375" s="42"/>
      <c r="P375" s="190">
        <f>O375*H375</f>
        <v>0</v>
      </c>
      <c r="Q375" s="190">
        <v>4.8000000000000001E-4</v>
      </c>
      <c r="R375" s="190">
        <f>Q375*H375</f>
        <v>1.92E-3</v>
      </c>
      <c r="S375" s="190">
        <v>0</v>
      </c>
      <c r="T375" s="191">
        <f>S375*H375</f>
        <v>0</v>
      </c>
      <c r="AR375" s="24" t="s">
        <v>205</v>
      </c>
      <c r="AT375" s="24" t="s">
        <v>390</v>
      </c>
      <c r="AU375" s="24" t="s">
        <v>79</v>
      </c>
      <c r="AY375" s="24" t="s">
        <v>136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24" t="s">
        <v>77</v>
      </c>
      <c r="BK375" s="192">
        <f>ROUND(I375*H375,2)</f>
        <v>0</v>
      </c>
      <c r="BL375" s="24" t="s">
        <v>143</v>
      </c>
      <c r="BM375" s="24" t="s">
        <v>805</v>
      </c>
    </row>
    <row r="376" spans="2:65" s="1" customFormat="1" x14ac:dyDescent="0.3">
      <c r="B376" s="41"/>
      <c r="D376" s="193" t="s">
        <v>145</v>
      </c>
      <c r="F376" s="194" t="s">
        <v>806</v>
      </c>
      <c r="I376" s="195"/>
      <c r="L376" s="41"/>
      <c r="M376" s="196"/>
      <c r="N376" s="42"/>
      <c r="O376" s="42"/>
      <c r="P376" s="42"/>
      <c r="Q376" s="42"/>
      <c r="R376" s="42"/>
      <c r="S376" s="42"/>
      <c r="T376" s="70"/>
      <c r="AT376" s="24" t="s">
        <v>145</v>
      </c>
      <c r="AU376" s="24" t="s">
        <v>79</v>
      </c>
    </row>
    <row r="377" spans="2:65" s="1" customFormat="1" ht="16.5" customHeight="1" x14ac:dyDescent="0.3">
      <c r="B377" s="180"/>
      <c r="C377" s="224" t="s">
        <v>807</v>
      </c>
      <c r="D377" s="224" t="s">
        <v>390</v>
      </c>
      <c r="E377" s="225" t="s">
        <v>808</v>
      </c>
      <c r="F377" s="226" t="s">
        <v>809</v>
      </c>
      <c r="G377" s="227" t="s">
        <v>380</v>
      </c>
      <c r="H377" s="228">
        <v>1</v>
      </c>
      <c r="I377" s="229"/>
      <c r="J377" s="230">
        <f>ROUND(I377*H377,2)</f>
        <v>0</v>
      </c>
      <c r="K377" s="226" t="s">
        <v>177</v>
      </c>
      <c r="L377" s="231"/>
      <c r="M377" s="232" t="s">
        <v>5</v>
      </c>
      <c r="N377" s="233" t="s">
        <v>42</v>
      </c>
      <c r="O377" s="42"/>
      <c r="P377" s="190">
        <f>O377*H377</f>
        <v>0</v>
      </c>
      <c r="Q377" s="190">
        <v>3.6000000000000002E-4</v>
      </c>
      <c r="R377" s="190">
        <f>Q377*H377</f>
        <v>3.6000000000000002E-4</v>
      </c>
      <c r="S377" s="190">
        <v>0</v>
      </c>
      <c r="T377" s="191">
        <f>S377*H377</f>
        <v>0</v>
      </c>
      <c r="AR377" s="24" t="s">
        <v>205</v>
      </c>
      <c r="AT377" s="24" t="s">
        <v>390</v>
      </c>
      <c r="AU377" s="24" t="s">
        <v>79</v>
      </c>
      <c r="AY377" s="24" t="s">
        <v>136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24" t="s">
        <v>77</v>
      </c>
      <c r="BK377" s="192">
        <f>ROUND(I377*H377,2)</f>
        <v>0</v>
      </c>
      <c r="BL377" s="24" t="s">
        <v>143</v>
      </c>
      <c r="BM377" s="24" t="s">
        <v>810</v>
      </c>
    </row>
    <row r="378" spans="2:65" s="1" customFormat="1" x14ac:dyDescent="0.3">
      <c r="B378" s="41"/>
      <c r="D378" s="193" t="s">
        <v>145</v>
      </c>
      <c r="F378" s="194" t="s">
        <v>811</v>
      </c>
      <c r="I378" s="195"/>
      <c r="L378" s="41"/>
      <c r="M378" s="196"/>
      <c r="N378" s="42"/>
      <c r="O378" s="42"/>
      <c r="P378" s="42"/>
      <c r="Q378" s="42"/>
      <c r="R378" s="42"/>
      <c r="S378" s="42"/>
      <c r="T378" s="70"/>
      <c r="AT378" s="24" t="s">
        <v>145</v>
      </c>
      <c r="AU378" s="24" t="s">
        <v>79</v>
      </c>
    </row>
    <row r="379" spans="2:65" s="1" customFormat="1" ht="16.5" customHeight="1" x14ac:dyDescent="0.3">
      <c r="B379" s="180"/>
      <c r="C379" s="224" t="s">
        <v>812</v>
      </c>
      <c r="D379" s="224" t="s">
        <v>390</v>
      </c>
      <c r="E379" s="225" t="s">
        <v>813</v>
      </c>
      <c r="F379" s="226" t="s">
        <v>814</v>
      </c>
      <c r="G379" s="227" t="s">
        <v>380</v>
      </c>
      <c r="H379" s="228">
        <v>4</v>
      </c>
      <c r="I379" s="229"/>
      <c r="J379" s="230">
        <f>ROUND(I379*H379,2)</f>
        <v>0</v>
      </c>
      <c r="K379" s="226" t="s">
        <v>177</v>
      </c>
      <c r="L379" s="231"/>
      <c r="M379" s="232" t="s">
        <v>5</v>
      </c>
      <c r="N379" s="233" t="s">
        <v>42</v>
      </c>
      <c r="O379" s="42"/>
      <c r="P379" s="190">
        <f>O379*H379</f>
        <v>0</v>
      </c>
      <c r="Q379" s="190">
        <v>5.4000000000000001E-4</v>
      </c>
      <c r="R379" s="190">
        <f>Q379*H379</f>
        <v>2.16E-3</v>
      </c>
      <c r="S379" s="190">
        <v>0</v>
      </c>
      <c r="T379" s="191">
        <f>S379*H379</f>
        <v>0</v>
      </c>
      <c r="AR379" s="24" t="s">
        <v>205</v>
      </c>
      <c r="AT379" s="24" t="s">
        <v>390</v>
      </c>
      <c r="AU379" s="24" t="s">
        <v>79</v>
      </c>
      <c r="AY379" s="24" t="s">
        <v>136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24" t="s">
        <v>77</v>
      </c>
      <c r="BK379" s="192">
        <f>ROUND(I379*H379,2)</f>
        <v>0</v>
      </c>
      <c r="BL379" s="24" t="s">
        <v>143</v>
      </c>
      <c r="BM379" s="24" t="s">
        <v>815</v>
      </c>
    </row>
    <row r="380" spans="2:65" s="1" customFormat="1" x14ac:dyDescent="0.3">
      <c r="B380" s="41"/>
      <c r="D380" s="193" t="s">
        <v>145</v>
      </c>
      <c r="F380" s="194" t="s">
        <v>816</v>
      </c>
      <c r="I380" s="195"/>
      <c r="L380" s="41"/>
      <c r="M380" s="196"/>
      <c r="N380" s="42"/>
      <c r="O380" s="42"/>
      <c r="P380" s="42"/>
      <c r="Q380" s="42"/>
      <c r="R380" s="42"/>
      <c r="S380" s="42"/>
      <c r="T380" s="70"/>
      <c r="AT380" s="24" t="s">
        <v>145</v>
      </c>
      <c r="AU380" s="24" t="s">
        <v>79</v>
      </c>
    </row>
    <row r="381" spans="2:65" s="1" customFormat="1" ht="16.5" customHeight="1" x14ac:dyDescent="0.3">
      <c r="B381" s="180"/>
      <c r="C381" s="181" t="s">
        <v>817</v>
      </c>
      <c r="D381" s="181" t="s">
        <v>139</v>
      </c>
      <c r="E381" s="182" t="s">
        <v>818</v>
      </c>
      <c r="F381" s="183" t="s">
        <v>819</v>
      </c>
      <c r="G381" s="184" t="s">
        <v>380</v>
      </c>
      <c r="H381" s="185">
        <v>2</v>
      </c>
      <c r="I381" s="186"/>
      <c r="J381" s="187">
        <f>ROUND(I381*H381,2)</f>
        <v>0</v>
      </c>
      <c r="K381" s="183" t="s">
        <v>177</v>
      </c>
      <c r="L381" s="41"/>
      <c r="M381" s="188" t="s">
        <v>5</v>
      </c>
      <c r="N381" s="189" t="s">
        <v>42</v>
      </c>
      <c r="O381" s="42"/>
      <c r="P381" s="190">
        <f>O381*H381</f>
        <v>0</v>
      </c>
      <c r="Q381" s="190">
        <v>0</v>
      </c>
      <c r="R381" s="190">
        <f>Q381*H381</f>
        <v>0</v>
      </c>
      <c r="S381" s="190">
        <v>0</v>
      </c>
      <c r="T381" s="191">
        <f>S381*H381</f>
        <v>0</v>
      </c>
      <c r="AR381" s="24" t="s">
        <v>143</v>
      </c>
      <c r="AT381" s="24" t="s">
        <v>139</v>
      </c>
      <c r="AU381" s="24" t="s">
        <v>79</v>
      </c>
      <c r="AY381" s="24" t="s">
        <v>136</v>
      </c>
      <c r="BE381" s="192">
        <f>IF(N381="základní",J381,0)</f>
        <v>0</v>
      </c>
      <c r="BF381" s="192">
        <f>IF(N381="snížená",J381,0)</f>
        <v>0</v>
      </c>
      <c r="BG381" s="192">
        <f>IF(N381="zákl. přenesená",J381,0)</f>
        <v>0</v>
      </c>
      <c r="BH381" s="192">
        <f>IF(N381="sníž. přenesená",J381,0)</f>
        <v>0</v>
      </c>
      <c r="BI381" s="192">
        <f>IF(N381="nulová",J381,0)</f>
        <v>0</v>
      </c>
      <c r="BJ381" s="24" t="s">
        <v>77</v>
      </c>
      <c r="BK381" s="192">
        <f>ROUND(I381*H381,2)</f>
        <v>0</v>
      </c>
      <c r="BL381" s="24" t="s">
        <v>143</v>
      </c>
      <c r="BM381" s="24" t="s">
        <v>820</v>
      </c>
    </row>
    <row r="382" spans="2:65" s="1" customFormat="1" ht="27" x14ac:dyDescent="0.3">
      <c r="B382" s="41"/>
      <c r="D382" s="193" t="s">
        <v>145</v>
      </c>
      <c r="F382" s="194" t="s">
        <v>821</v>
      </c>
      <c r="I382" s="195"/>
      <c r="L382" s="41"/>
      <c r="M382" s="196"/>
      <c r="N382" s="42"/>
      <c r="O382" s="42"/>
      <c r="P382" s="42"/>
      <c r="Q382" s="42"/>
      <c r="R382" s="42"/>
      <c r="S382" s="42"/>
      <c r="T382" s="70"/>
      <c r="AT382" s="24" t="s">
        <v>145</v>
      </c>
      <c r="AU382" s="24" t="s">
        <v>79</v>
      </c>
    </row>
    <row r="383" spans="2:65" s="1" customFormat="1" ht="27" x14ac:dyDescent="0.3">
      <c r="B383" s="41"/>
      <c r="D383" s="193" t="s">
        <v>147</v>
      </c>
      <c r="F383" s="197" t="s">
        <v>492</v>
      </c>
      <c r="I383" s="195"/>
      <c r="L383" s="41"/>
      <c r="M383" s="196"/>
      <c r="N383" s="42"/>
      <c r="O383" s="42"/>
      <c r="P383" s="42"/>
      <c r="Q383" s="42"/>
      <c r="R383" s="42"/>
      <c r="S383" s="42"/>
      <c r="T383" s="70"/>
      <c r="AT383" s="24" t="s">
        <v>147</v>
      </c>
      <c r="AU383" s="24" t="s">
        <v>79</v>
      </c>
    </row>
    <row r="384" spans="2:65" s="12" customFormat="1" x14ac:dyDescent="0.3">
      <c r="B384" s="201"/>
      <c r="D384" s="193" t="s">
        <v>167</v>
      </c>
      <c r="E384" s="202" t="s">
        <v>5</v>
      </c>
      <c r="F384" s="203" t="s">
        <v>79</v>
      </c>
      <c r="H384" s="204">
        <v>2</v>
      </c>
      <c r="I384" s="205"/>
      <c r="L384" s="201"/>
      <c r="M384" s="206"/>
      <c r="N384" s="207"/>
      <c r="O384" s="207"/>
      <c r="P384" s="207"/>
      <c r="Q384" s="207"/>
      <c r="R384" s="207"/>
      <c r="S384" s="207"/>
      <c r="T384" s="208"/>
      <c r="AT384" s="202" t="s">
        <v>167</v>
      </c>
      <c r="AU384" s="202" t="s">
        <v>79</v>
      </c>
      <c r="AV384" s="12" t="s">
        <v>79</v>
      </c>
      <c r="AW384" s="12" t="s">
        <v>35</v>
      </c>
      <c r="AX384" s="12" t="s">
        <v>77</v>
      </c>
      <c r="AY384" s="202" t="s">
        <v>136</v>
      </c>
    </row>
    <row r="385" spans="2:65" s="1" customFormat="1" ht="16.5" customHeight="1" x14ac:dyDescent="0.3">
      <c r="B385" s="180"/>
      <c r="C385" s="224" t="s">
        <v>822</v>
      </c>
      <c r="D385" s="224" t="s">
        <v>390</v>
      </c>
      <c r="E385" s="225" t="s">
        <v>823</v>
      </c>
      <c r="F385" s="226" t="s">
        <v>824</v>
      </c>
      <c r="G385" s="227" t="s">
        <v>380</v>
      </c>
      <c r="H385" s="228">
        <v>2</v>
      </c>
      <c r="I385" s="229"/>
      <c r="J385" s="230">
        <f>ROUND(I385*H385,2)</f>
        <v>0</v>
      </c>
      <c r="K385" s="226" t="s">
        <v>177</v>
      </c>
      <c r="L385" s="231"/>
      <c r="M385" s="232" t="s">
        <v>5</v>
      </c>
      <c r="N385" s="233" t="s">
        <v>42</v>
      </c>
      <c r="O385" s="42"/>
      <c r="P385" s="190">
        <f>O385*H385</f>
        <v>0</v>
      </c>
      <c r="Q385" s="190">
        <v>3.2000000000000003E-4</v>
      </c>
      <c r="R385" s="190">
        <f>Q385*H385</f>
        <v>6.4000000000000005E-4</v>
      </c>
      <c r="S385" s="190">
        <v>0</v>
      </c>
      <c r="T385" s="191">
        <f>S385*H385</f>
        <v>0</v>
      </c>
      <c r="AR385" s="24" t="s">
        <v>205</v>
      </c>
      <c r="AT385" s="24" t="s">
        <v>390</v>
      </c>
      <c r="AU385" s="24" t="s">
        <v>79</v>
      </c>
      <c r="AY385" s="24" t="s">
        <v>136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24" t="s">
        <v>77</v>
      </c>
      <c r="BK385" s="192">
        <f>ROUND(I385*H385,2)</f>
        <v>0</v>
      </c>
      <c r="BL385" s="24" t="s">
        <v>143</v>
      </c>
      <c r="BM385" s="24" t="s">
        <v>825</v>
      </c>
    </row>
    <row r="386" spans="2:65" s="1" customFormat="1" x14ac:dyDescent="0.3">
      <c r="B386" s="41"/>
      <c r="D386" s="193" t="s">
        <v>145</v>
      </c>
      <c r="F386" s="194" t="s">
        <v>824</v>
      </c>
      <c r="I386" s="195"/>
      <c r="L386" s="41"/>
      <c r="M386" s="196"/>
      <c r="N386" s="42"/>
      <c r="O386" s="42"/>
      <c r="P386" s="42"/>
      <c r="Q386" s="42"/>
      <c r="R386" s="42"/>
      <c r="S386" s="42"/>
      <c r="T386" s="70"/>
      <c r="AT386" s="24" t="s">
        <v>145</v>
      </c>
      <c r="AU386" s="24" t="s">
        <v>79</v>
      </c>
    </row>
    <row r="387" spans="2:65" s="1" customFormat="1" ht="16.5" customHeight="1" x14ac:dyDescent="0.3">
      <c r="B387" s="180"/>
      <c r="C387" s="181" t="s">
        <v>826</v>
      </c>
      <c r="D387" s="181" t="s">
        <v>139</v>
      </c>
      <c r="E387" s="182" t="s">
        <v>827</v>
      </c>
      <c r="F387" s="183" t="s">
        <v>828</v>
      </c>
      <c r="G387" s="184" t="s">
        <v>380</v>
      </c>
      <c r="H387" s="185">
        <v>8</v>
      </c>
      <c r="I387" s="186"/>
      <c r="J387" s="187">
        <f>ROUND(I387*H387,2)</f>
        <v>0</v>
      </c>
      <c r="K387" s="183" t="s">
        <v>552</v>
      </c>
      <c r="L387" s="41"/>
      <c r="M387" s="188" t="s">
        <v>5</v>
      </c>
      <c r="N387" s="189" t="s">
        <v>42</v>
      </c>
      <c r="O387" s="42"/>
      <c r="P387" s="190">
        <f>O387*H387</f>
        <v>0</v>
      </c>
      <c r="Q387" s="190">
        <v>0</v>
      </c>
      <c r="R387" s="190">
        <f>Q387*H387</f>
        <v>0</v>
      </c>
      <c r="S387" s="190">
        <v>0</v>
      </c>
      <c r="T387" s="191">
        <f>S387*H387</f>
        <v>0</v>
      </c>
      <c r="AR387" s="24" t="s">
        <v>143</v>
      </c>
      <c r="AT387" s="24" t="s">
        <v>139</v>
      </c>
      <c r="AU387" s="24" t="s">
        <v>79</v>
      </c>
      <c r="AY387" s="24" t="s">
        <v>136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24" t="s">
        <v>77</v>
      </c>
      <c r="BK387" s="192">
        <f>ROUND(I387*H387,2)</f>
        <v>0</v>
      </c>
      <c r="BL387" s="24" t="s">
        <v>143</v>
      </c>
      <c r="BM387" s="24" t="s">
        <v>829</v>
      </c>
    </row>
    <row r="388" spans="2:65" s="1" customFormat="1" ht="27" x14ac:dyDescent="0.3">
      <c r="B388" s="41"/>
      <c r="D388" s="193" t="s">
        <v>145</v>
      </c>
      <c r="F388" s="194" t="s">
        <v>830</v>
      </c>
      <c r="I388" s="195"/>
      <c r="L388" s="41"/>
      <c r="M388" s="196"/>
      <c r="N388" s="42"/>
      <c r="O388" s="42"/>
      <c r="P388" s="42"/>
      <c r="Q388" s="42"/>
      <c r="R388" s="42"/>
      <c r="S388" s="42"/>
      <c r="T388" s="70"/>
      <c r="AT388" s="24" t="s">
        <v>145</v>
      </c>
      <c r="AU388" s="24" t="s">
        <v>79</v>
      </c>
    </row>
    <row r="389" spans="2:65" s="1" customFormat="1" ht="27" x14ac:dyDescent="0.3">
      <c r="B389" s="41"/>
      <c r="D389" s="193" t="s">
        <v>147</v>
      </c>
      <c r="F389" s="197" t="s">
        <v>492</v>
      </c>
      <c r="I389" s="195"/>
      <c r="L389" s="41"/>
      <c r="M389" s="196"/>
      <c r="N389" s="42"/>
      <c r="O389" s="42"/>
      <c r="P389" s="42"/>
      <c r="Q389" s="42"/>
      <c r="R389" s="42"/>
      <c r="S389" s="42"/>
      <c r="T389" s="70"/>
      <c r="AT389" s="24" t="s">
        <v>147</v>
      </c>
      <c r="AU389" s="24" t="s">
        <v>79</v>
      </c>
    </row>
    <row r="390" spans="2:65" s="12" customFormat="1" x14ac:dyDescent="0.3">
      <c r="B390" s="201"/>
      <c r="D390" s="193" t="s">
        <v>167</v>
      </c>
      <c r="E390" s="202" t="s">
        <v>5</v>
      </c>
      <c r="F390" s="203" t="s">
        <v>831</v>
      </c>
      <c r="H390" s="204">
        <v>8</v>
      </c>
      <c r="I390" s="205"/>
      <c r="L390" s="201"/>
      <c r="M390" s="206"/>
      <c r="N390" s="207"/>
      <c r="O390" s="207"/>
      <c r="P390" s="207"/>
      <c r="Q390" s="207"/>
      <c r="R390" s="207"/>
      <c r="S390" s="207"/>
      <c r="T390" s="208"/>
      <c r="AT390" s="202" t="s">
        <v>167</v>
      </c>
      <c r="AU390" s="202" t="s">
        <v>79</v>
      </c>
      <c r="AV390" s="12" t="s">
        <v>79</v>
      </c>
      <c r="AW390" s="12" t="s">
        <v>35</v>
      </c>
      <c r="AX390" s="12" t="s">
        <v>77</v>
      </c>
      <c r="AY390" s="202" t="s">
        <v>136</v>
      </c>
    </row>
    <row r="391" spans="2:65" s="1" customFormat="1" ht="16.5" customHeight="1" x14ac:dyDescent="0.3">
      <c r="B391" s="180"/>
      <c r="C391" s="224" t="s">
        <v>832</v>
      </c>
      <c r="D391" s="224" t="s">
        <v>390</v>
      </c>
      <c r="E391" s="225" t="s">
        <v>833</v>
      </c>
      <c r="F391" s="226" t="s">
        <v>834</v>
      </c>
      <c r="G391" s="227" t="s">
        <v>380</v>
      </c>
      <c r="H391" s="228">
        <v>4</v>
      </c>
      <c r="I391" s="229"/>
      <c r="J391" s="230">
        <f>ROUND(I391*H391,2)</f>
        <v>0</v>
      </c>
      <c r="K391" s="226" t="s">
        <v>552</v>
      </c>
      <c r="L391" s="231"/>
      <c r="M391" s="232" t="s">
        <v>5</v>
      </c>
      <c r="N391" s="233" t="s">
        <v>42</v>
      </c>
      <c r="O391" s="42"/>
      <c r="P391" s="190">
        <f>O391*H391</f>
        <v>0</v>
      </c>
      <c r="Q391" s="190">
        <v>3.8999999999999999E-4</v>
      </c>
      <c r="R391" s="190">
        <f>Q391*H391</f>
        <v>1.56E-3</v>
      </c>
      <c r="S391" s="190">
        <v>0</v>
      </c>
      <c r="T391" s="191">
        <f>S391*H391</f>
        <v>0</v>
      </c>
      <c r="AR391" s="24" t="s">
        <v>205</v>
      </c>
      <c r="AT391" s="24" t="s">
        <v>390</v>
      </c>
      <c r="AU391" s="24" t="s">
        <v>79</v>
      </c>
      <c r="AY391" s="24" t="s">
        <v>136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24" t="s">
        <v>77</v>
      </c>
      <c r="BK391" s="192">
        <f>ROUND(I391*H391,2)</f>
        <v>0</v>
      </c>
      <c r="BL391" s="24" t="s">
        <v>143</v>
      </c>
      <c r="BM391" s="24" t="s">
        <v>835</v>
      </c>
    </row>
    <row r="392" spans="2:65" s="1" customFormat="1" x14ac:dyDescent="0.3">
      <c r="B392" s="41"/>
      <c r="D392" s="193" t="s">
        <v>145</v>
      </c>
      <c r="F392" s="194" t="s">
        <v>834</v>
      </c>
      <c r="I392" s="195"/>
      <c r="L392" s="41"/>
      <c r="M392" s="196"/>
      <c r="N392" s="42"/>
      <c r="O392" s="42"/>
      <c r="P392" s="42"/>
      <c r="Q392" s="42"/>
      <c r="R392" s="42"/>
      <c r="S392" s="42"/>
      <c r="T392" s="70"/>
      <c r="AT392" s="24" t="s">
        <v>145</v>
      </c>
      <c r="AU392" s="24" t="s">
        <v>79</v>
      </c>
    </row>
    <row r="393" spans="2:65" s="1" customFormat="1" ht="16.5" customHeight="1" x14ac:dyDescent="0.3">
      <c r="B393" s="180"/>
      <c r="C393" s="181" t="s">
        <v>836</v>
      </c>
      <c r="D393" s="181" t="s">
        <v>139</v>
      </c>
      <c r="E393" s="182" t="s">
        <v>837</v>
      </c>
      <c r="F393" s="183" t="s">
        <v>838</v>
      </c>
      <c r="G393" s="184" t="s">
        <v>380</v>
      </c>
      <c r="H393" s="185">
        <v>19</v>
      </c>
      <c r="I393" s="186"/>
      <c r="J393" s="187">
        <f>ROUND(I393*H393,2)</f>
        <v>0</v>
      </c>
      <c r="K393" s="183" t="s">
        <v>177</v>
      </c>
      <c r="L393" s="41"/>
      <c r="M393" s="188" t="s">
        <v>5</v>
      </c>
      <c r="N393" s="189" t="s">
        <v>42</v>
      </c>
      <c r="O393" s="42"/>
      <c r="P393" s="190">
        <f>O393*H393</f>
        <v>0</v>
      </c>
      <c r="Q393" s="190">
        <v>0</v>
      </c>
      <c r="R393" s="190">
        <f>Q393*H393</f>
        <v>0</v>
      </c>
      <c r="S393" s="190">
        <v>0</v>
      </c>
      <c r="T393" s="191">
        <f>S393*H393</f>
        <v>0</v>
      </c>
      <c r="AR393" s="24" t="s">
        <v>143</v>
      </c>
      <c r="AT393" s="24" t="s">
        <v>139</v>
      </c>
      <c r="AU393" s="24" t="s">
        <v>79</v>
      </c>
      <c r="AY393" s="24" t="s">
        <v>136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24" t="s">
        <v>77</v>
      </c>
      <c r="BK393" s="192">
        <f>ROUND(I393*H393,2)</f>
        <v>0</v>
      </c>
      <c r="BL393" s="24" t="s">
        <v>143</v>
      </c>
      <c r="BM393" s="24" t="s">
        <v>839</v>
      </c>
    </row>
    <row r="394" spans="2:65" s="1" customFormat="1" ht="27" x14ac:dyDescent="0.3">
      <c r="B394" s="41"/>
      <c r="D394" s="193" t="s">
        <v>145</v>
      </c>
      <c r="F394" s="194" t="s">
        <v>840</v>
      </c>
      <c r="I394" s="195"/>
      <c r="L394" s="41"/>
      <c r="M394" s="196"/>
      <c r="N394" s="42"/>
      <c r="O394" s="42"/>
      <c r="P394" s="42"/>
      <c r="Q394" s="42"/>
      <c r="R394" s="42"/>
      <c r="S394" s="42"/>
      <c r="T394" s="70"/>
      <c r="AT394" s="24" t="s">
        <v>145</v>
      </c>
      <c r="AU394" s="24" t="s">
        <v>79</v>
      </c>
    </row>
    <row r="395" spans="2:65" s="1" customFormat="1" ht="27" x14ac:dyDescent="0.3">
      <c r="B395" s="41"/>
      <c r="D395" s="193" t="s">
        <v>147</v>
      </c>
      <c r="F395" s="197" t="s">
        <v>492</v>
      </c>
      <c r="I395" s="195"/>
      <c r="L395" s="41"/>
      <c r="M395" s="196"/>
      <c r="N395" s="42"/>
      <c r="O395" s="42"/>
      <c r="P395" s="42"/>
      <c r="Q395" s="42"/>
      <c r="R395" s="42"/>
      <c r="S395" s="42"/>
      <c r="T395" s="70"/>
      <c r="AT395" s="24" t="s">
        <v>147</v>
      </c>
      <c r="AU395" s="24" t="s">
        <v>79</v>
      </c>
    </row>
    <row r="396" spans="2:65" s="12" customFormat="1" x14ac:dyDescent="0.3">
      <c r="B396" s="201"/>
      <c r="D396" s="193" t="s">
        <v>167</v>
      </c>
      <c r="E396" s="202" t="s">
        <v>5</v>
      </c>
      <c r="F396" s="203" t="s">
        <v>841</v>
      </c>
      <c r="H396" s="204">
        <v>19</v>
      </c>
      <c r="I396" s="205"/>
      <c r="L396" s="201"/>
      <c r="M396" s="206"/>
      <c r="N396" s="207"/>
      <c r="O396" s="207"/>
      <c r="P396" s="207"/>
      <c r="Q396" s="207"/>
      <c r="R396" s="207"/>
      <c r="S396" s="207"/>
      <c r="T396" s="208"/>
      <c r="AT396" s="202" t="s">
        <v>167</v>
      </c>
      <c r="AU396" s="202" t="s">
        <v>79</v>
      </c>
      <c r="AV396" s="12" t="s">
        <v>79</v>
      </c>
      <c r="AW396" s="12" t="s">
        <v>35</v>
      </c>
      <c r="AX396" s="12" t="s">
        <v>77</v>
      </c>
      <c r="AY396" s="202" t="s">
        <v>136</v>
      </c>
    </row>
    <row r="397" spans="2:65" s="1" customFormat="1" ht="16.5" customHeight="1" x14ac:dyDescent="0.3">
      <c r="B397" s="180"/>
      <c r="C397" s="224" t="s">
        <v>842</v>
      </c>
      <c r="D397" s="224" t="s">
        <v>390</v>
      </c>
      <c r="E397" s="225" t="s">
        <v>843</v>
      </c>
      <c r="F397" s="226" t="s">
        <v>844</v>
      </c>
      <c r="G397" s="227" t="s">
        <v>380</v>
      </c>
      <c r="H397" s="228">
        <v>4</v>
      </c>
      <c r="I397" s="229"/>
      <c r="J397" s="230">
        <f>ROUND(I397*H397,2)</f>
        <v>0</v>
      </c>
      <c r="K397" s="226" t="s">
        <v>177</v>
      </c>
      <c r="L397" s="231"/>
      <c r="M397" s="232" t="s">
        <v>5</v>
      </c>
      <c r="N397" s="233" t="s">
        <v>42</v>
      </c>
      <c r="O397" s="42"/>
      <c r="P397" s="190">
        <f>O397*H397</f>
        <v>0</v>
      </c>
      <c r="Q397" s="190">
        <v>7.2000000000000005E-4</v>
      </c>
      <c r="R397" s="190">
        <f>Q397*H397</f>
        <v>2.8800000000000002E-3</v>
      </c>
      <c r="S397" s="190">
        <v>0</v>
      </c>
      <c r="T397" s="191">
        <f>S397*H397</f>
        <v>0</v>
      </c>
      <c r="AR397" s="24" t="s">
        <v>205</v>
      </c>
      <c r="AT397" s="24" t="s">
        <v>390</v>
      </c>
      <c r="AU397" s="24" t="s">
        <v>79</v>
      </c>
      <c r="AY397" s="24" t="s">
        <v>136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24" t="s">
        <v>77</v>
      </c>
      <c r="BK397" s="192">
        <f>ROUND(I397*H397,2)</f>
        <v>0</v>
      </c>
      <c r="BL397" s="24" t="s">
        <v>143</v>
      </c>
      <c r="BM397" s="24" t="s">
        <v>845</v>
      </c>
    </row>
    <row r="398" spans="2:65" s="1" customFormat="1" x14ac:dyDescent="0.3">
      <c r="B398" s="41"/>
      <c r="D398" s="193" t="s">
        <v>145</v>
      </c>
      <c r="F398" s="194" t="s">
        <v>844</v>
      </c>
      <c r="I398" s="195"/>
      <c r="L398" s="41"/>
      <c r="M398" s="196"/>
      <c r="N398" s="42"/>
      <c r="O398" s="42"/>
      <c r="P398" s="42"/>
      <c r="Q398" s="42"/>
      <c r="R398" s="42"/>
      <c r="S398" s="42"/>
      <c r="T398" s="70"/>
      <c r="AT398" s="24" t="s">
        <v>145</v>
      </c>
      <c r="AU398" s="24" t="s">
        <v>79</v>
      </c>
    </row>
    <row r="399" spans="2:65" s="1" customFormat="1" ht="16.5" customHeight="1" x14ac:dyDescent="0.3">
      <c r="B399" s="180"/>
      <c r="C399" s="224" t="s">
        <v>846</v>
      </c>
      <c r="D399" s="224" t="s">
        <v>390</v>
      </c>
      <c r="E399" s="225" t="s">
        <v>847</v>
      </c>
      <c r="F399" s="226" t="s">
        <v>848</v>
      </c>
      <c r="G399" s="227" t="s">
        <v>380</v>
      </c>
      <c r="H399" s="228">
        <v>15</v>
      </c>
      <c r="I399" s="229"/>
      <c r="J399" s="230">
        <f>ROUND(I399*H399,2)</f>
        <v>0</v>
      </c>
      <c r="K399" s="226" t="s">
        <v>177</v>
      </c>
      <c r="L399" s="231"/>
      <c r="M399" s="232" t="s">
        <v>5</v>
      </c>
      <c r="N399" s="233" t="s">
        <v>42</v>
      </c>
      <c r="O399" s="42"/>
      <c r="P399" s="190">
        <f>O399*H399</f>
        <v>0</v>
      </c>
      <c r="Q399" s="190">
        <v>7.2000000000000005E-4</v>
      </c>
      <c r="R399" s="190">
        <f>Q399*H399</f>
        <v>1.0800000000000001E-2</v>
      </c>
      <c r="S399" s="190">
        <v>0</v>
      </c>
      <c r="T399" s="191">
        <f>S399*H399</f>
        <v>0</v>
      </c>
      <c r="AR399" s="24" t="s">
        <v>205</v>
      </c>
      <c r="AT399" s="24" t="s">
        <v>390</v>
      </c>
      <c r="AU399" s="24" t="s">
        <v>79</v>
      </c>
      <c r="AY399" s="24" t="s">
        <v>136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24" t="s">
        <v>77</v>
      </c>
      <c r="BK399" s="192">
        <f>ROUND(I399*H399,2)</f>
        <v>0</v>
      </c>
      <c r="BL399" s="24" t="s">
        <v>143</v>
      </c>
      <c r="BM399" s="24" t="s">
        <v>849</v>
      </c>
    </row>
    <row r="400" spans="2:65" s="1" customFormat="1" x14ac:dyDescent="0.3">
      <c r="B400" s="41"/>
      <c r="D400" s="193" t="s">
        <v>145</v>
      </c>
      <c r="F400" s="194" t="s">
        <v>850</v>
      </c>
      <c r="I400" s="195"/>
      <c r="L400" s="41"/>
      <c r="M400" s="196"/>
      <c r="N400" s="42"/>
      <c r="O400" s="42"/>
      <c r="P400" s="42"/>
      <c r="Q400" s="42"/>
      <c r="R400" s="42"/>
      <c r="S400" s="42"/>
      <c r="T400" s="70"/>
      <c r="AT400" s="24" t="s">
        <v>145</v>
      </c>
      <c r="AU400" s="24" t="s">
        <v>79</v>
      </c>
    </row>
    <row r="401" spans="2:65" s="1" customFormat="1" ht="16.5" customHeight="1" x14ac:dyDescent="0.3">
      <c r="B401" s="180"/>
      <c r="C401" s="224" t="s">
        <v>851</v>
      </c>
      <c r="D401" s="224" t="s">
        <v>390</v>
      </c>
      <c r="E401" s="225" t="s">
        <v>852</v>
      </c>
      <c r="F401" s="226" t="s">
        <v>853</v>
      </c>
      <c r="G401" s="227" t="s">
        <v>380</v>
      </c>
      <c r="H401" s="228">
        <v>15</v>
      </c>
      <c r="I401" s="229"/>
      <c r="J401" s="230">
        <f>ROUND(I401*H401,2)</f>
        <v>0</v>
      </c>
      <c r="K401" s="226" t="s">
        <v>177</v>
      </c>
      <c r="L401" s="231"/>
      <c r="M401" s="232" t="s">
        <v>5</v>
      </c>
      <c r="N401" s="233" t="s">
        <v>42</v>
      </c>
      <c r="O401" s="42"/>
      <c r="P401" s="190">
        <f>O401*H401</f>
        <v>0</v>
      </c>
      <c r="Q401" s="190">
        <v>6.4000000000000005E-4</v>
      </c>
      <c r="R401" s="190">
        <f>Q401*H401</f>
        <v>9.6000000000000009E-3</v>
      </c>
      <c r="S401" s="190">
        <v>0</v>
      </c>
      <c r="T401" s="191">
        <f>S401*H401</f>
        <v>0</v>
      </c>
      <c r="AR401" s="24" t="s">
        <v>205</v>
      </c>
      <c r="AT401" s="24" t="s">
        <v>390</v>
      </c>
      <c r="AU401" s="24" t="s">
        <v>79</v>
      </c>
      <c r="AY401" s="24" t="s">
        <v>136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24" t="s">
        <v>77</v>
      </c>
      <c r="BK401" s="192">
        <f>ROUND(I401*H401,2)</f>
        <v>0</v>
      </c>
      <c r="BL401" s="24" t="s">
        <v>143</v>
      </c>
      <c r="BM401" s="24" t="s">
        <v>854</v>
      </c>
    </row>
    <row r="402" spans="2:65" s="1" customFormat="1" x14ac:dyDescent="0.3">
      <c r="B402" s="41"/>
      <c r="D402" s="193" t="s">
        <v>145</v>
      </c>
      <c r="F402" s="194" t="s">
        <v>855</v>
      </c>
      <c r="I402" s="195"/>
      <c r="L402" s="41"/>
      <c r="M402" s="196"/>
      <c r="N402" s="42"/>
      <c r="O402" s="42"/>
      <c r="P402" s="42"/>
      <c r="Q402" s="42"/>
      <c r="R402" s="42"/>
      <c r="S402" s="42"/>
      <c r="T402" s="70"/>
      <c r="AT402" s="24" t="s">
        <v>145</v>
      </c>
      <c r="AU402" s="24" t="s">
        <v>79</v>
      </c>
    </row>
    <row r="403" spans="2:65" s="1" customFormat="1" ht="16.5" customHeight="1" x14ac:dyDescent="0.3">
      <c r="B403" s="180"/>
      <c r="C403" s="181" t="s">
        <v>856</v>
      </c>
      <c r="D403" s="181" t="s">
        <v>139</v>
      </c>
      <c r="E403" s="182" t="s">
        <v>857</v>
      </c>
      <c r="F403" s="183" t="s">
        <v>858</v>
      </c>
      <c r="G403" s="184" t="s">
        <v>380</v>
      </c>
      <c r="H403" s="185">
        <v>22</v>
      </c>
      <c r="I403" s="186"/>
      <c r="J403" s="187">
        <f>ROUND(I403*H403,2)</f>
        <v>0</v>
      </c>
      <c r="K403" s="183" t="s">
        <v>177</v>
      </c>
      <c r="L403" s="41"/>
      <c r="M403" s="188" t="s">
        <v>5</v>
      </c>
      <c r="N403" s="189" t="s">
        <v>42</v>
      </c>
      <c r="O403" s="42"/>
      <c r="P403" s="190">
        <f>O403*H403</f>
        <v>0</v>
      </c>
      <c r="Q403" s="190">
        <v>0</v>
      </c>
      <c r="R403" s="190">
        <f>Q403*H403</f>
        <v>0</v>
      </c>
      <c r="S403" s="190">
        <v>0</v>
      </c>
      <c r="T403" s="191">
        <f>S403*H403</f>
        <v>0</v>
      </c>
      <c r="AR403" s="24" t="s">
        <v>143</v>
      </c>
      <c r="AT403" s="24" t="s">
        <v>139</v>
      </c>
      <c r="AU403" s="24" t="s">
        <v>79</v>
      </c>
      <c r="AY403" s="24" t="s">
        <v>136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24" t="s">
        <v>77</v>
      </c>
      <c r="BK403" s="192">
        <f>ROUND(I403*H403,2)</f>
        <v>0</v>
      </c>
      <c r="BL403" s="24" t="s">
        <v>143</v>
      </c>
      <c r="BM403" s="24" t="s">
        <v>859</v>
      </c>
    </row>
    <row r="404" spans="2:65" s="1" customFormat="1" ht="27" x14ac:dyDescent="0.3">
      <c r="B404" s="41"/>
      <c r="D404" s="193" t="s">
        <v>145</v>
      </c>
      <c r="F404" s="194" t="s">
        <v>860</v>
      </c>
      <c r="I404" s="195"/>
      <c r="L404" s="41"/>
      <c r="M404" s="196"/>
      <c r="N404" s="42"/>
      <c r="O404" s="42"/>
      <c r="P404" s="42"/>
      <c r="Q404" s="42"/>
      <c r="R404" s="42"/>
      <c r="S404" s="42"/>
      <c r="T404" s="70"/>
      <c r="AT404" s="24" t="s">
        <v>145</v>
      </c>
      <c r="AU404" s="24" t="s">
        <v>79</v>
      </c>
    </row>
    <row r="405" spans="2:65" s="1" customFormat="1" ht="27" x14ac:dyDescent="0.3">
      <c r="B405" s="41"/>
      <c r="D405" s="193" t="s">
        <v>147</v>
      </c>
      <c r="F405" s="197" t="s">
        <v>492</v>
      </c>
      <c r="I405" s="195"/>
      <c r="L405" s="41"/>
      <c r="M405" s="196"/>
      <c r="N405" s="42"/>
      <c r="O405" s="42"/>
      <c r="P405" s="42"/>
      <c r="Q405" s="42"/>
      <c r="R405" s="42"/>
      <c r="S405" s="42"/>
      <c r="T405" s="70"/>
      <c r="AT405" s="24" t="s">
        <v>147</v>
      </c>
      <c r="AU405" s="24" t="s">
        <v>79</v>
      </c>
    </row>
    <row r="406" spans="2:65" s="12" customFormat="1" x14ac:dyDescent="0.3">
      <c r="B406" s="201"/>
      <c r="D406" s="193" t="s">
        <v>167</v>
      </c>
      <c r="E406" s="202" t="s">
        <v>5</v>
      </c>
      <c r="F406" s="203" t="s">
        <v>861</v>
      </c>
      <c r="H406" s="204">
        <v>22</v>
      </c>
      <c r="I406" s="205"/>
      <c r="L406" s="201"/>
      <c r="M406" s="206"/>
      <c r="N406" s="207"/>
      <c r="O406" s="207"/>
      <c r="P406" s="207"/>
      <c r="Q406" s="207"/>
      <c r="R406" s="207"/>
      <c r="S406" s="207"/>
      <c r="T406" s="208"/>
      <c r="AT406" s="202" t="s">
        <v>167</v>
      </c>
      <c r="AU406" s="202" t="s">
        <v>79</v>
      </c>
      <c r="AV406" s="12" t="s">
        <v>79</v>
      </c>
      <c r="AW406" s="12" t="s">
        <v>35</v>
      </c>
      <c r="AX406" s="12" t="s">
        <v>77</v>
      </c>
      <c r="AY406" s="202" t="s">
        <v>136</v>
      </c>
    </row>
    <row r="407" spans="2:65" s="1" customFormat="1" ht="16.5" customHeight="1" x14ac:dyDescent="0.3">
      <c r="B407" s="180"/>
      <c r="C407" s="224" t="s">
        <v>862</v>
      </c>
      <c r="D407" s="224" t="s">
        <v>390</v>
      </c>
      <c r="E407" s="225" t="s">
        <v>863</v>
      </c>
      <c r="F407" s="226" t="s">
        <v>864</v>
      </c>
      <c r="G407" s="227" t="s">
        <v>380</v>
      </c>
      <c r="H407" s="228">
        <v>10</v>
      </c>
      <c r="I407" s="229"/>
      <c r="J407" s="230">
        <f>ROUND(I407*H407,2)</f>
        <v>0</v>
      </c>
      <c r="K407" s="226" t="s">
        <v>177</v>
      </c>
      <c r="L407" s="231"/>
      <c r="M407" s="232" t="s">
        <v>5</v>
      </c>
      <c r="N407" s="233" t="s">
        <v>42</v>
      </c>
      <c r="O407" s="42"/>
      <c r="P407" s="190">
        <f>O407*H407</f>
        <v>0</v>
      </c>
      <c r="Q407" s="190">
        <v>1.81E-3</v>
      </c>
      <c r="R407" s="190">
        <f>Q407*H407</f>
        <v>1.8099999999999998E-2</v>
      </c>
      <c r="S407" s="190">
        <v>0</v>
      </c>
      <c r="T407" s="191">
        <f>S407*H407</f>
        <v>0</v>
      </c>
      <c r="AR407" s="24" t="s">
        <v>205</v>
      </c>
      <c r="AT407" s="24" t="s">
        <v>390</v>
      </c>
      <c r="AU407" s="24" t="s">
        <v>79</v>
      </c>
      <c r="AY407" s="24" t="s">
        <v>136</v>
      </c>
      <c r="BE407" s="192">
        <f>IF(N407="základní",J407,0)</f>
        <v>0</v>
      </c>
      <c r="BF407" s="192">
        <f>IF(N407="snížená",J407,0)</f>
        <v>0</v>
      </c>
      <c r="BG407" s="192">
        <f>IF(N407="zákl. přenesená",J407,0)</f>
        <v>0</v>
      </c>
      <c r="BH407" s="192">
        <f>IF(N407="sníž. přenesená",J407,0)</f>
        <v>0</v>
      </c>
      <c r="BI407" s="192">
        <f>IF(N407="nulová",J407,0)</f>
        <v>0</v>
      </c>
      <c r="BJ407" s="24" t="s">
        <v>77</v>
      </c>
      <c r="BK407" s="192">
        <f>ROUND(I407*H407,2)</f>
        <v>0</v>
      </c>
      <c r="BL407" s="24" t="s">
        <v>143</v>
      </c>
      <c r="BM407" s="24" t="s">
        <v>865</v>
      </c>
    </row>
    <row r="408" spans="2:65" s="1" customFormat="1" x14ac:dyDescent="0.3">
      <c r="B408" s="41"/>
      <c r="D408" s="193" t="s">
        <v>145</v>
      </c>
      <c r="F408" s="194" t="s">
        <v>864</v>
      </c>
      <c r="I408" s="195"/>
      <c r="L408" s="41"/>
      <c r="M408" s="196"/>
      <c r="N408" s="42"/>
      <c r="O408" s="42"/>
      <c r="P408" s="42"/>
      <c r="Q408" s="42"/>
      <c r="R408" s="42"/>
      <c r="S408" s="42"/>
      <c r="T408" s="70"/>
      <c r="AT408" s="24" t="s">
        <v>145</v>
      </c>
      <c r="AU408" s="24" t="s">
        <v>79</v>
      </c>
    </row>
    <row r="409" spans="2:65" s="1" customFormat="1" ht="16.5" customHeight="1" x14ac:dyDescent="0.3">
      <c r="B409" s="180"/>
      <c r="C409" s="224" t="s">
        <v>866</v>
      </c>
      <c r="D409" s="224" t="s">
        <v>390</v>
      </c>
      <c r="E409" s="225" t="s">
        <v>867</v>
      </c>
      <c r="F409" s="226" t="s">
        <v>868</v>
      </c>
      <c r="G409" s="227" t="s">
        <v>380</v>
      </c>
      <c r="H409" s="228">
        <v>6</v>
      </c>
      <c r="I409" s="229"/>
      <c r="J409" s="230">
        <f>ROUND(I409*H409,2)</f>
        <v>0</v>
      </c>
      <c r="K409" s="226" t="s">
        <v>177</v>
      </c>
      <c r="L409" s="231"/>
      <c r="M409" s="232" t="s">
        <v>5</v>
      </c>
      <c r="N409" s="233" t="s">
        <v>42</v>
      </c>
      <c r="O409" s="42"/>
      <c r="P409" s="190">
        <f>O409*H409</f>
        <v>0</v>
      </c>
      <c r="Q409" s="190">
        <v>3.6000000000000002E-4</v>
      </c>
      <c r="R409" s="190">
        <f>Q409*H409</f>
        <v>2.16E-3</v>
      </c>
      <c r="S409" s="190">
        <v>0</v>
      </c>
      <c r="T409" s="191">
        <f>S409*H409</f>
        <v>0</v>
      </c>
      <c r="AR409" s="24" t="s">
        <v>205</v>
      </c>
      <c r="AT409" s="24" t="s">
        <v>390</v>
      </c>
      <c r="AU409" s="24" t="s">
        <v>79</v>
      </c>
      <c r="AY409" s="24" t="s">
        <v>136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24" t="s">
        <v>77</v>
      </c>
      <c r="BK409" s="192">
        <f>ROUND(I409*H409,2)</f>
        <v>0</v>
      </c>
      <c r="BL409" s="24" t="s">
        <v>143</v>
      </c>
      <c r="BM409" s="24" t="s">
        <v>869</v>
      </c>
    </row>
    <row r="410" spans="2:65" s="1" customFormat="1" x14ac:dyDescent="0.3">
      <c r="B410" s="41"/>
      <c r="D410" s="193" t="s">
        <v>145</v>
      </c>
      <c r="F410" s="194" t="s">
        <v>868</v>
      </c>
      <c r="I410" s="195"/>
      <c r="L410" s="41"/>
      <c r="M410" s="196"/>
      <c r="N410" s="42"/>
      <c r="O410" s="42"/>
      <c r="P410" s="42"/>
      <c r="Q410" s="42"/>
      <c r="R410" s="42"/>
      <c r="S410" s="42"/>
      <c r="T410" s="70"/>
      <c r="AT410" s="24" t="s">
        <v>145</v>
      </c>
      <c r="AU410" s="24" t="s">
        <v>79</v>
      </c>
    </row>
    <row r="411" spans="2:65" s="1" customFormat="1" ht="16.5" customHeight="1" x14ac:dyDescent="0.3">
      <c r="B411" s="180"/>
      <c r="C411" s="224" t="s">
        <v>870</v>
      </c>
      <c r="D411" s="224" t="s">
        <v>390</v>
      </c>
      <c r="E411" s="225" t="s">
        <v>871</v>
      </c>
      <c r="F411" s="226" t="s">
        <v>872</v>
      </c>
      <c r="G411" s="227" t="s">
        <v>380</v>
      </c>
      <c r="H411" s="228">
        <v>6</v>
      </c>
      <c r="I411" s="229"/>
      <c r="J411" s="230">
        <f>ROUND(I411*H411,2)</f>
        <v>0</v>
      </c>
      <c r="K411" s="226" t="s">
        <v>177</v>
      </c>
      <c r="L411" s="231"/>
      <c r="M411" s="232" t="s">
        <v>5</v>
      </c>
      <c r="N411" s="233" t="s">
        <v>42</v>
      </c>
      <c r="O411" s="42"/>
      <c r="P411" s="190">
        <f>O411*H411</f>
        <v>0</v>
      </c>
      <c r="Q411" s="190">
        <v>1.72E-3</v>
      </c>
      <c r="R411" s="190">
        <f>Q411*H411</f>
        <v>1.0319999999999999E-2</v>
      </c>
      <c r="S411" s="190">
        <v>0</v>
      </c>
      <c r="T411" s="191">
        <f>S411*H411</f>
        <v>0</v>
      </c>
      <c r="AR411" s="24" t="s">
        <v>205</v>
      </c>
      <c r="AT411" s="24" t="s">
        <v>390</v>
      </c>
      <c r="AU411" s="24" t="s">
        <v>79</v>
      </c>
      <c r="AY411" s="24" t="s">
        <v>136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24" t="s">
        <v>77</v>
      </c>
      <c r="BK411" s="192">
        <f>ROUND(I411*H411,2)</f>
        <v>0</v>
      </c>
      <c r="BL411" s="24" t="s">
        <v>143</v>
      </c>
      <c r="BM411" s="24" t="s">
        <v>873</v>
      </c>
    </row>
    <row r="412" spans="2:65" s="1" customFormat="1" x14ac:dyDescent="0.3">
      <c r="B412" s="41"/>
      <c r="D412" s="193" t="s">
        <v>145</v>
      </c>
      <c r="F412" s="194" t="s">
        <v>874</v>
      </c>
      <c r="I412" s="195"/>
      <c r="L412" s="41"/>
      <c r="M412" s="196"/>
      <c r="N412" s="42"/>
      <c r="O412" s="42"/>
      <c r="P412" s="42"/>
      <c r="Q412" s="42"/>
      <c r="R412" s="42"/>
      <c r="S412" s="42"/>
      <c r="T412" s="70"/>
      <c r="AT412" s="24" t="s">
        <v>145</v>
      </c>
      <c r="AU412" s="24" t="s">
        <v>79</v>
      </c>
    </row>
    <row r="413" spans="2:65" s="1" customFormat="1" ht="16.5" customHeight="1" x14ac:dyDescent="0.3">
      <c r="B413" s="180"/>
      <c r="C413" s="224" t="s">
        <v>875</v>
      </c>
      <c r="D413" s="224" t="s">
        <v>390</v>
      </c>
      <c r="E413" s="225" t="s">
        <v>876</v>
      </c>
      <c r="F413" s="226" t="s">
        <v>877</v>
      </c>
      <c r="G413" s="227" t="s">
        <v>380</v>
      </c>
      <c r="H413" s="228">
        <v>6</v>
      </c>
      <c r="I413" s="229"/>
      <c r="J413" s="230">
        <f>ROUND(I413*H413,2)</f>
        <v>0</v>
      </c>
      <c r="K413" s="226" t="s">
        <v>177</v>
      </c>
      <c r="L413" s="231"/>
      <c r="M413" s="232" t="s">
        <v>5</v>
      </c>
      <c r="N413" s="233" t="s">
        <v>42</v>
      </c>
      <c r="O413" s="42"/>
      <c r="P413" s="190">
        <f>O413*H413</f>
        <v>0</v>
      </c>
      <c r="Q413" s="190">
        <v>1.1999999999999999E-3</v>
      </c>
      <c r="R413" s="190">
        <f>Q413*H413</f>
        <v>7.1999999999999998E-3</v>
      </c>
      <c r="S413" s="190">
        <v>0</v>
      </c>
      <c r="T413" s="191">
        <f>S413*H413</f>
        <v>0</v>
      </c>
      <c r="AR413" s="24" t="s">
        <v>205</v>
      </c>
      <c r="AT413" s="24" t="s">
        <v>390</v>
      </c>
      <c r="AU413" s="24" t="s">
        <v>79</v>
      </c>
      <c r="AY413" s="24" t="s">
        <v>136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24" t="s">
        <v>77</v>
      </c>
      <c r="BK413" s="192">
        <f>ROUND(I413*H413,2)</f>
        <v>0</v>
      </c>
      <c r="BL413" s="24" t="s">
        <v>143</v>
      </c>
      <c r="BM413" s="24" t="s">
        <v>878</v>
      </c>
    </row>
    <row r="414" spans="2:65" s="1" customFormat="1" x14ac:dyDescent="0.3">
      <c r="B414" s="41"/>
      <c r="D414" s="193" t="s">
        <v>145</v>
      </c>
      <c r="F414" s="194" t="s">
        <v>879</v>
      </c>
      <c r="I414" s="195"/>
      <c r="L414" s="41"/>
      <c r="M414" s="196"/>
      <c r="N414" s="42"/>
      <c r="O414" s="42"/>
      <c r="P414" s="42"/>
      <c r="Q414" s="42"/>
      <c r="R414" s="42"/>
      <c r="S414" s="42"/>
      <c r="T414" s="70"/>
      <c r="AT414" s="24" t="s">
        <v>145</v>
      </c>
      <c r="AU414" s="24" t="s">
        <v>79</v>
      </c>
    </row>
    <row r="415" spans="2:65" s="1" customFormat="1" ht="16.5" customHeight="1" x14ac:dyDescent="0.3">
      <c r="B415" s="180"/>
      <c r="C415" s="181" t="s">
        <v>880</v>
      </c>
      <c r="D415" s="181" t="s">
        <v>139</v>
      </c>
      <c r="E415" s="182" t="s">
        <v>881</v>
      </c>
      <c r="F415" s="183" t="s">
        <v>882</v>
      </c>
      <c r="G415" s="184" t="s">
        <v>380</v>
      </c>
      <c r="H415" s="185">
        <v>4</v>
      </c>
      <c r="I415" s="186"/>
      <c r="J415" s="187">
        <f>ROUND(I415*H415,2)</f>
        <v>0</v>
      </c>
      <c r="K415" s="183" t="s">
        <v>177</v>
      </c>
      <c r="L415" s="41"/>
      <c r="M415" s="188" t="s">
        <v>5</v>
      </c>
      <c r="N415" s="189" t="s">
        <v>42</v>
      </c>
      <c r="O415" s="42"/>
      <c r="P415" s="190">
        <f>O415*H415</f>
        <v>0</v>
      </c>
      <c r="Q415" s="190">
        <v>0</v>
      </c>
      <c r="R415" s="190">
        <f>Q415*H415</f>
        <v>0</v>
      </c>
      <c r="S415" s="190">
        <v>0</v>
      </c>
      <c r="T415" s="191">
        <f>S415*H415</f>
        <v>0</v>
      </c>
      <c r="AR415" s="24" t="s">
        <v>143</v>
      </c>
      <c r="AT415" s="24" t="s">
        <v>139</v>
      </c>
      <c r="AU415" s="24" t="s">
        <v>79</v>
      </c>
      <c r="AY415" s="24" t="s">
        <v>136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24" t="s">
        <v>77</v>
      </c>
      <c r="BK415" s="192">
        <f>ROUND(I415*H415,2)</f>
        <v>0</v>
      </c>
      <c r="BL415" s="24" t="s">
        <v>143</v>
      </c>
      <c r="BM415" s="24" t="s">
        <v>883</v>
      </c>
    </row>
    <row r="416" spans="2:65" s="1" customFormat="1" ht="27" x14ac:dyDescent="0.3">
      <c r="B416" s="41"/>
      <c r="D416" s="193" t="s">
        <v>145</v>
      </c>
      <c r="F416" s="194" t="s">
        <v>884</v>
      </c>
      <c r="I416" s="195"/>
      <c r="L416" s="41"/>
      <c r="M416" s="196"/>
      <c r="N416" s="42"/>
      <c r="O416" s="42"/>
      <c r="P416" s="42"/>
      <c r="Q416" s="42"/>
      <c r="R416" s="42"/>
      <c r="S416" s="42"/>
      <c r="T416" s="70"/>
      <c r="AT416" s="24" t="s">
        <v>145</v>
      </c>
      <c r="AU416" s="24" t="s">
        <v>79</v>
      </c>
    </row>
    <row r="417" spans="2:65" s="1" customFormat="1" ht="27" x14ac:dyDescent="0.3">
      <c r="B417" s="41"/>
      <c r="D417" s="193" t="s">
        <v>147</v>
      </c>
      <c r="F417" s="197" t="s">
        <v>492</v>
      </c>
      <c r="I417" s="195"/>
      <c r="L417" s="41"/>
      <c r="M417" s="196"/>
      <c r="N417" s="42"/>
      <c r="O417" s="42"/>
      <c r="P417" s="42"/>
      <c r="Q417" s="42"/>
      <c r="R417" s="42"/>
      <c r="S417" s="42"/>
      <c r="T417" s="70"/>
      <c r="AT417" s="24" t="s">
        <v>147</v>
      </c>
      <c r="AU417" s="24" t="s">
        <v>79</v>
      </c>
    </row>
    <row r="418" spans="2:65" s="12" customFormat="1" x14ac:dyDescent="0.3">
      <c r="B418" s="201"/>
      <c r="D418" s="193" t="s">
        <v>167</v>
      </c>
      <c r="E418" s="202" t="s">
        <v>5</v>
      </c>
      <c r="F418" s="203" t="s">
        <v>143</v>
      </c>
      <c r="H418" s="204">
        <v>4</v>
      </c>
      <c r="I418" s="205"/>
      <c r="L418" s="201"/>
      <c r="M418" s="206"/>
      <c r="N418" s="207"/>
      <c r="O418" s="207"/>
      <c r="P418" s="207"/>
      <c r="Q418" s="207"/>
      <c r="R418" s="207"/>
      <c r="S418" s="207"/>
      <c r="T418" s="208"/>
      <c r="AT418" s="202" t="s">
        <v>167</v>
      </c>
      <c r="AU418" s="202" t="s">
        <v>79</v>
      </c>
      <c r="AV418" s="12" t="s">
        <v>79</v>
      </c>
      <c r="AW418" s="12" t="s">
        <v>35</v>
      </c>
      <c r="AX418" s="12" t="s">
        <v>77</v>
      </c>
      <c r="AY418" s="202" t="s">
        <v>136</v>
      </c>
    </row>
    <row r="419" spans="2:65" s="1" customFormat="1" ht="16.5" customHeight="1" x14ac:dyDescent="0.3">
      <c r="B419" s="180"/>
      <c r="C419" s="224" t="s">
        <v>885</v>
      </c>
      <c r="D419" s="224" t="s">
        <v>390</v>
      </c>
      <c r="E419" s="225" t="s">
        <v>886</v>
      </c>
      <c r="F419" s="226" t="s">
        <v>887</v>
      </c>
      <c r="G419" s="227" t="s">
        <v>380</v>
      </c>
      <c r="H419" s="228">
        <v>4</v>
      </c>
      <c r="I419" s="229"/>
      <c r="J419" s="230">
        <f>ROUND(I419*H419,2)</f>
        <v>0</v>
      </c>
      <c r="K419" s="226" t="s">
        <v>177</v>
      </c>
      <c r="L419" s="231"/>
      <c r="M419" s="232" t="s">
        <v>5</v>
      </c>
      <c r="N419" s="233" t="s">
        <v>42</v>
      </c>
      <c r="O419" s="42"/>
      <c r="P419" s="190">
        <f>O419*H419</f>
        <v>0</v>
      </c>
      <c r="Q419" s="190">
        <v>1.8E-3</v>
      </c>
      <c r="R419" s="190">
        <f>Q419*H419</f>
        <v>7.1999999999999998E-3</v>
      </c>
      <c r="S419" s="190">
        <v>0</v>
      </c>
      <c r="T419" s="191">
        <f>S419*H419</f>
        <v>0</v>
      </c>
      <c r="AR419" s="24" t="s">
        <v>205</v>
      </c>
      <c r="AT419" s="24" t="s">
        <v>390</v>
      </c>
      <c r="AU419" s="24" t="s">
        <v>79</v>
      </c>
      <c r="AY419" s="24" t="s">
        <v>136</v>
      </c>
      <c r="BE419" s="192">
        <f>IF(N419="základní",J419,0)</f>
        <v>0</v>
      </c>
      <c r="BF419" s="192">
        <f>IF(N419="snížená",J419,0)</f>
        <v>0</v>
      </c>
      <c r="BG419" s="192">
        <f>IF(N419="zákl. přenesená",J419,0)</f>
        <v>0</v>
      </c>
      <c r="BH419" s="192">
        <f>IF(N419="sníž. přenesená",J419,0)</f>
        <v>0</v>
      </c>
      <c r="BI419" s="192">
        <f>IF(N419="nulová",J419,0)</f>
        <v>0</v>
      </c>
      <c r="BJ419" s="24" t="s">
        <v>77</v>
      </c>
      <c r="BK419" s="192">
        <f>ROUND(I419*H419,2)</f>
        <v>0</v>
      </c>
      <c r="BL419" s="24" t="s">
        <v>143</v>
      </c>
      <c r="BM419" s="24" t="s">
        <v>888</v>
      </c>
    </row>
    <row r="420" spans="2:65" s="1" customFormat="1" x14ac:dyDescent="0.3">
      <c r="B420" s="41"/>
      <c r="D420" s="193" t="s">
        <v>145</v>
      </c>
      <c r="F420" s="194" t="s">
        <v>887</v>
      </c>
      <c r="I420" s="195"/>
      <c r="L420" s="41"/>
      <c r="M420" s="196"/>
      <c r="N420" s="42"/>
      <c r="O420" s="42"/>
      <c r="P420" s="42"/>
      <c r="Q420" s="42"/>
      <c r="R420" s="42"/>
      <c r="S420" s="42"/>
      <c r="T420" s="70"/>
      <c r="AT420" s="24" t="s">
        <v>145</v>
      </c>
      <c r="AU420" s="24" t="s">
        <v>79</v>
      </c>
    </row>
    <row r="421" spans="2:65" s="1" customFormat="1" ht="16.5" customHeight="1" x14ac:dyDescent="0.3">
      <c r="B421" s="180"/>
      <c r="C421" s="181" t="s">
        <v>889</v>
      </c>
      <c r="D421" s="181" t="s">
        <v>139</v>
      </c>
      <c r="E421" s="182" t="s">
        <v>890</v>
      </c>
      <c r="F421" s="183" t="s">
        <v>891</v>
      </c>
      <c r="G421" s="184" t="s">
        <v>380</v>
      </c>
      <c r="H421" s="185">
        <v>2</v>
      </c>
      <c r="I421" s="186"/>
      <c r="J421" s="187">
        <f>ROUND(I421*H421,2)</f>
        <v>0</v>
      </c>
      <c r="K421" s="183" t="s">
        <v>177</v>
      </c>
      <c r="L421" s="41"/>
      <c r="M421" s="188" t="s">
        <v>5</v>
      </c>
      <c r="N421" s="189" t="s">
        <v>42</v>
      </c>
      <c r="O421" s="42"/>
      <c r="P421" s="190">
        <f>O421*H421</f>
        <v>0</v>
      </c>
      <c r="Q421" s="190">
        <v>0</v>
      </c>
      <c r="R421" s="190">
        <f>Q421*H421</f>
        <v>0</v>
      </c>
      <c r="S421" s="190">
        <v>0</v>
      </c>
      <c r="T421" s="191">
        <f>S421*H421</f>
        <v>0</v>
      </c>
      <c r="AR421" s="24" t="s">
        <v>143</v>
      </c>
      <c r="AT421" s="24" t="s">
        <v>139</v>
      </c>
      <c r="AU421" s="24" t="s">
        <v>79</v>
      </c>
      <c r="AY421" s="24" t="s">
        <v>136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24" t="s">
        <v>77</v>
      </c>
      <c r="BK421" s="192">
        <f>ROUND(I421*H421,2)</f>
        <v>0</v>
      </c>
      <c r="BL421" s="24" t="s">
        <v>143</v>
      </c>
      <c r="BM421" s="24" t="s">
        <v>892</v>
      </c>
    </row>
    <row r="422" spans="2:65" s="1" customFormat="1" ht="27" x14ac:dyDescent="0.3">
      <c r="B422" s="41"/>
      <c r="D422" s="193" t="s">
        <v>145</v>
      </c>
      <c r="F422" s="194" t="s">
        <v>893</v>
      </c>
      <c r="I422" s="195"/>
      <c r="L422" s="41"/>
      <c r="M422" s="196"/>
      <c r="N422" s="42"/>
      <c r="O422" s="42"/>
      <c r="P422" s="42"/>
      <c r="Q422" s="42"/>
      <c r="R422" s="42"/>
      <c r="S422" s="42"/>
      <c r="T422" s="70"/>
      <c r="AT422" s="24" t="s">
        <v>145</v>
      </c>
      <c r="AU422" s="24" t="s">
        <v>79</v>
      </c>
    </row>
    <row r="423" spans="2:65" s="1" customFormat="1" ht="27" x14ac:dyDescent="0.3">
      <c r="B423" s="41"/>
      <c r="D423" s="193" t="s">
        <v>147</v>
      </c>
      <c r="F423" s="197" t="s">
        <v>492</v>
      </c>
      <c r="I423" s="195"/>
      <c r="L423" s="41"/>
      <c r="M423" s="196"/>
      <c r="N423" s="42"/>
      <c r="O423" s="42"/>
      <c r="P423" s="42"/>
      <c r="Q423" s="42"/>
      <c r="R423" s="42"/>
      <c r="S423" s="42"/>
      <c r="T423" s="70"/>
      <c r="AT423" s="24" t="s">
        <v>147</v>
      </c>
      <c r="AU423" s="24" t="s">
        <v>79</v>
      </c>
    </row>
    <row r="424" spans="2:65" s="12" customFormat="1" x14ac:dyDescent="0.3">
      <c r="B424" s="201"/>
      <c r="D424" s="193" t="s">
        <v>167</v>
      </c>
      <c r="E424" s="202" t="s">
        <v>5</v>
      </c>
      <c r="F424" s="203" t="s">
        <v>79</v>
      </c>
      <c r="H424" s="204">
        <v>2</v>
      </c>
      <c r="I424" s="205"/>
      <c r="L424" s="201"/>
      <c r="M424" s="206"/>
      <c r="N424" s="207"/>
      <c r="O424" s="207"/>
      <c r="P424" s="207"/>
      <c r="Q424" s="207"/>
      <c r="R424" s="207"/>
      <c r="S424" s="207"/>
      <c r="T424" s="208"/>
      <c r="AT424" s="202" t="s">
        <v>167</v>
      </c>
      <c r="AU424" s="202" t="s">
        <v>79</v>
      </c>
      <c r="AV424" s="12" t="s">
        <v>79</v>
      </c>
      <c r="AW424" s="12" t="s">
        <v>35</v>
      </c>
      <c r="AX424" s="12" t="s">
        <v>77</v>
      </c>
      <c r="AY424" s="202" t="s">
        <v>136</v>
      </c>
    </row>
    <row r="425" spans="2:65" s="1" customFormat="1" ht="16.5" customHeight="1" x14ac:dyDescent="0.3">
      <c r="B425" s="180"/>
      <c r="C425" s="224" t="s">
        <v>894</v>
      </c>
      <c r="D425" s="224" t="s">
        <v>390</v>
      </c>
      <c r="E425" s="225" t="s">
        <v>895</v>
      </c>
      <c r="F425" s="226" t="s">
        <v>896</v>
      </c>
      <c r="G425" s="227" t="s">
        <v>380</v>
      </c>
      <c r="H425" s="228">
        <v>2</v>
      </c>
      <c r="I425" s="229"/>
      <c r="J425" s="230">
        <f>ROUND(I425*H425,2)</f>
        <v>0</v>
      </c>
      <c r="K425" s="226" t="s">
        <v>177</v>
      </c>
      <c r="L425" s="231"/>
      <c r="M425" s="232" t="s">
        <v>5</v>
      </c>
      <c r="N425" s="233" t="s">
        <v>42</v>
      </c>
      <c r="O425" s="42"/>
      <c r="P425" s="190">
        <f>O425*H425</f>
        <v>0</v>
      </c>
      <c r="Q425" s="190">
        <v>4.8900000000000002E-3</v>
      </c>
      <c r="R425" s="190">
        <f>Q425*H425</f>
        <v>9.7800000000000005E-3</v>
      </c>
      <c r="S425" s="190">
        <v>0</v>
      </c>
      <c r="T425" s="191">
        <f>S425*H425</f>
        <v>0</v>
      </c>
      <c r="AR425" s="24" t="s">
        <v>205</v>
      </c>
      <c r="AT425" s="24" t="s">
        <v>390</v>
      </c>
      <c r="AU425" s="24" t="s">
        <v>79</v>
      </c>
      <c r="AY425" s="24" t="s">
        <v>136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24" t="s">
        <v>77</v>
      </c>
      <c r="BK425" s="192">
        <f>ROUND(I425*H425,2)</f>
        <v>0</v>
      </c>
      <c r="BL425" s="24" t="s">
        <v>143</v>
      </c>
      <c r="BM425" s="24" t="s">
        <v>897</v>
      </c>
    </row>
    <row r="426" spans="2:65" s="1" customFormat="1" x14ac:dyDescent="0.3">
      <c r="B426" s="41"/>
      <c r="D426" s="193" t="s">
        <v>145</v>
      </c>
      <c r="F426" s="194" t="s">
        <v>898</v>
      </c>
      <c r="I426" s="195"/>
      <c r="L426" s="41"/>
      <c r="M426" s="196"/>
      <c r="N426" s="42"/>
      <c r="O426" s="42"/>
      <c r="P426" s="42"/>
      <c r="Q426" s="42"/>
      <c r="R426" s="42"/>
      <c r="S426" s="42"/>
      <c r="T426" s="70"/>
      <c r="AT426" s="24" t="s">
        <v>145</v>
      </c>
      <c r="AU426" s="24" t="s">
        <v>79</v>
      </c>
    </row>
    <row r="427" spans="2:65" s="1" customFormat="1" ht="16.5" customHeight="1" x14ac:dyDescent="0.3">
      <c r="B427" s="180"/>
      <c r="C427" s="181" t="s">
        <v>899</v>
      </c>
      <c r="D427" s="181" t="s">
        <v>139</v>
      </c>
      <c r="E427" s="182" t="s">
        <v>900</v>
      </c>
      <c r="F427" s="183" t="s">
        <v>901</v>
      </c>
      <c r="G427" s="184" t="s">
        <v>380</v>
      </c>
      <c r="H427" s="185">
        <v>5</v>
      </c>
      <c r="I427" s="186"/>
      <c r="J427" s="187">
        <f>ROUND(I427*H427,2)</f>
        <v>0</v>
      </c>
      <c r="K427" s="183" t="s">
        <v>177</v>
      </c>
      <c r="L427" s="41"/>
      <c r="M427" s="188" t="s">
        <v>5</v>
      </c>
      <c r="N427" s="189" t="s">
        <v>42</v>
      </c>
      <c r="O427" s="42"/>
      <c r="P427" s="190">
        <f>O427*H427</f>
        <v>0</v>
      </c>
      <c r="Q427" s="190">
        <v>0</v>
      </c>
      <c r="R427" s="190">
        <f>Q427*H427</f>
        <v>0</v>
      </c>
      <c r="S427" s="190">
        <v>0</v>
      </c>
      <c r="T427" s="191">
        <f>S427*H427</f>
        <v>0</v>
      </c>
      <c r="AR427" s="24" t="s">
        <v>143</v>
      </c>
      <c r="AT427" s="24" t="s">
        <v>139</v>
      </c>
      <c r="AU427" s="24" t="s">
        <v>79</v>
      </c>
      <c r="AY427" s="24" t="s">
        <v>136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24" t="s">
        <v>77</v>
      </c>
      <c r="BK427" s="192">
        <f>ROUND(I427*H427,2)</f>
        <v>0</v>
      </c>
      <c r="BL427" s="24" t="s">
        <v>143</v>
      </c>
      <c r="BM427" s="24" t="s">
        <v>902</v>
      </c>
    </row>
    <row r="428" spans="2:65" s="1" customFormat="1" ht="27" x14ac:dyDescent="0.3">
      <c r="B428" s="41"/>
      <c r="D428" s="193" t="s">
        <v>145</v>
      </c>
      <c r="F428" s="194" t="s">
        <v>903</v>
      </c>
      <c r="I428" s="195"/>
      <c r="L428" s="41"/>
      <c r="M428" s="196"/>
      <c r="N428" s="42"/>
      <c r="O428" s="42"/>
      <c r="P428" s="42"/>
      <c r="Q428" s="42"/>
      <c r="R428" s="42"/>
      <c r="S428" s="42"/>
      <c r="T428" s="70"/>
      <c r="AT428" s="24" t="s">
        <v>145</v>
      </c>
      <c r="AU428" s="24" t="s">
        <v>79</v>
      </c>
    </row>
    <row r="429" spans="2:65" s="1" customFormat="1" ht="27" x14ac:dyDescent="0.3">
      <c r="B429" s="41"/>
      <c r="D429" s="193" t="s">
        <v>147</v>
      </c>
      <c r="F429" s="197" t="s">
        <v>492</v>
      </c>
      <c r="I429" s="195"/>
      <c r="L429" s="41"/>
      <c r="M429" s="196"/>
      <c r="N429" s="42"/>
      <c r="O429" s="42"/>
      <c r="P429" s="42"/>
      <c r="Q429" s="42"/>
      <c r="R429" s="42"/>
      <c r="S429" s="42"/>
      <c r="T429" s="70"/>
      <c r="AT429" s="24" t="s">
        <v>147</v>
      </c>
      <c r="AU429" s="24" t="s">
        <v>79</v>
      </c>
    </row>
    <row r="430" spans="2:65" s="12" customFormat="1" x14ac:dyDescent="0.3">
      <c r="B430" s="201"/>
      <c r="D430" s="193" t="s">
        <v>167</v>
      </c>
      <c r="E430" s="202" t="s">
        <v>5</v>
      </c>
      <c r="F430" s="203" t="s">
        <v>186</v>
      </c>
      <c r="H430" s="204">
        <v>5</v>
      </c>
      <c r="I430" s="205"/>
      <c r="L430" s="201"/>
      <c r="M430" s="206"/>
      <c r="N430" s="207"/>
      <c r="O430" s="207"/>
      <c r="P430" s="207"/>
      <c r="Q430" s="207"/>
      <c r="R430" s="207"/>
      <c r="S430" s="207"/>
      <c r="T430" s="208"/>
      <c r="AT430" s="202" t="s">
        <v>167</v>
      </c>
      <c r="AU430" s="202" t="s">
        <v>79</v>
      </c>
      <c r="AV430" s="12" t="s">
        <v>79</v>
      </c>
      <c r="AW430" s="12" t="s">
        <v>35</v>
      </c>
      <c r="AX430" s="12" t="s">
        <v>77</v>
      </c>
      <c r="AY430" s="202" t="s">
        <v>136</v>
      </c>
    </row>
    <row r="431" spans="2:65" s="1" customFormat="1" ht="16.5" customHeight="1" x14ac:dyDescent="0.3">
      <c r="B431" s="180"/>
      <c r="C431" s="224" t="s">
        <v>904</v>
      </c>
      <c r="D431" s="224" t="s">
        <v>390</v>
      </c>
      <c r="E431" s="225" t="s">
        <v>905</v>
      </c>
      <c r="F431" s="226" t="s">
        <v>906</v>
      </c>
      <c r="G431" s="227" t="s">
        <v>380</v>
      </c>
      <c r="H431" s="228">
        <v>5</v>
      </c>
      <c r="I431" s="229"/>
      <c r="J431" s="230">
        <f>ROUND(I431*H431,2)</f>
        <v>0</v>
      </c>
      <c r="K431" s="226" t="s">
        <v>177</v>
      </c>
      <c r="L431" s="231"/>
      <c r="M431" s="232" t="s">
        <v>5</v>
      </c>
      <c r="N431" s="233" t="s">
        <v>42</v>
      </c>
      <c r="O431" s="42"/>
      <c r="P431" s="190">
        <f>O431*H431</f>
        <v>0</v>
      </c>
      <c r="Q431" s="190">
        <v>4.7000000000000002E-3</v>
      </c>
      <c r="R431" s="190">
        <f>Q431*H431</f>
        <v>2.35E-2</v>
      </c>
      <c r="S431" s="190">
        <v>0</v>
      </c>
      <c r="T431" s="191">
        <f>S431*H431</f>
        <v>0</v>
      </c>
      <c r="AR431" s="24" t="s">
        <v>205</v>
      </c>
      <c r="AT431" s="24" t="s">
        <v>390</v>
      </c>
      <c r="AU431" s="24" t="s">
        <v>79</v>
      </c>
      <c r="AY431" s="24" t="s">
        <v>136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24" t="s">
        <v>77</v>
      </c>
      <c r="BK431" s="192">
        <f>ROUND(I431*H431,2)</f>
        <v>0</v>
      </c>
      <c r="BL431" s="24" t="s">
        <v>143</v>
      </c>
      <c r="BM431" s="24" t="s">
        <v>907</v>
      </c>
    </row>
    <row r="432" spans="2:65" s="1" customFormat="1" x14ac:dyDescent="0.3">
      <c r="B432" s="41"/>
      <c r="D432" s="193" t="s">
        <v>145</v>
      </c>
      <c r="F432" s="194" t="s">
        <v>908</v>
      </c>
      <c r="I432" s="195"/>
      <c r="L432" s="41"/>
      <c r="M432" s="196"/>
      <c r="N432" s="42"/>
      <c r="O432" s="42"/>
      <c r="P432" s="42"/>
      <c r="Q432" s="42"/>
      <c r="R432" s="42"/>
      <c r="S432" s="42"/>
      <c r="T432" s="70"/>
      <c r="AT432" s="24" t="s">
        <v>145</v>
      </c>
      <c r="AU432" s="24" t="s">
        <v>79</v>
      </c>
    </row>
    <row r="433" spans="2:65" s="1" customFormat="1" ht="16.5" customHeight="1" x14ac:dyDescent="0.3">
      <c r="B433" s="180"/>
      <c r="C433" s="181" t="s">
        <v>909</v>
      </c>
      <c r="D433" s="181" t="s">
        <v>139</v>
      </c>
      <c r="E433" s="182" t="s">
        <v>910</v>
      </c>
      <c r="F433" s="183" t="s">
        <v>911</v>
      </c>
      <c r="G433" s="184" t="s">
        <v>380</v>
      </c>
      <c r="H433" s="185">
        <v>6</v>
      </c>
      <c r="I433" s="186"/>
      <c r="J433" s="187">
        <f>ROUND(I433*H433,2)</f>
        <v>0</v>
      </c>
      <c r="K433" s="183" t="s">
        <v>5</v>
      </c>
      <c r="L433" s="41"/>
      <c r="M433" s="188" t="s">
        <v>5</v>
      </c>
      <c r="N433" s="189" t="s">
        <v>42</v>
      </c>
      <c r="O433" s="42"/>
      <c r="P433" s="190">
        <f>O433*H433</f>
        <v>0</v>
      </c>
      <c r="Q433" s="190">
        <v>0</v>
      </c>
      <c r="R433" s="190">
        <f>Q433*H433</f>
        <v>0</v>
      </c>
      <c r="S433" s="190">
        <v>0</v>
      </c>
      <c r="T433" s="191">
        <f>S433*H433</f>
        <v>0</v>
      </c>
      <c r="AR433" s="24" t="s">
        <v>143</v>
      </c>
      <c r="AT433" s="24" t="s">
        <v>139</v>
      </c>
      <c r="AU433" s="24" t="s">
        <v>79</v>
      </c>
      <c r="AY433" s="24" t="s">
        <v>136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24" t="s">
        <v>77</v>
      </c>
      <c r="BK433" s="192">
        <f>ROUND(I433*H433,2)</f>
        <v>0</v>
      </c>
      <c r="BL433" s="24" t="s">
        <v>143</v>
      </c>
      <c r="BM433" s="24" t="s">
        <v>912</v>
      </c>
    </row>
    <row r="434" spans="2:65" s="1" customFormat="1" ht="27" x14ac:dyDescent="0.3">
      <c r="B434" s="41"/>
      <c r="D434" s="193" t="s">
        <v>145</v>
      </c>
      <c r="F434" s="194" t="s">
        <v>913</v>
      </c>
      <c r="I434" s="195"/>
      <c r="L434" s="41"/>
      <c r="M434" s="196"/>
      <c r="N434" s="42"/>
      <c r="O434" s="42"/>
      <c r="P434" s="42"/>
      <c r="Q434" s="42"/>
      <c r="R434" s="42"/>
      <c r="S434" s="42"/>
      <c r="T434" s="70"/>
      <c r="AT434" s="24" t="s">
        <v>145</v>
      </c>
      <c r="AU434" s="24" t="s">
        <v>79</v>
      </c>
    </row>
    <row r="435" spans="2:65" s="1" customFormat="1" ht="27" x14ac:dyDescent="0.3">
      <c r="B435" s="41"/>
      <c r="D435" s="193" t="s">
        <v>147</v>
      </c>
      <c r="F435" s="197" t="s">
        <v>492</v>
      </c>
      <c r="I435" s="195"/>
      <c r="L435" s="41"/>
      <c r="M435" s="196"/>
      <c r="N435" s="42"/>
      <c r="O435" s="42"/>
      <c r="P435" s="42"/>
      <c r="Q435" s="42"/>
      <c r="R435" s="42"/>
      <c r="S435" s="42"/>
      <c r="T435" s="70"/>
      <c r="AT435" s="24" t="s">
        <v>147</v>
      </c>
      <c r="AU435" s="24" t="s">
        <v>79</v>
      </c>
    </row>
    <row r="436" spans="2:65" s="12" customFormat="1" x14ac:dyDescent="0.3">
      <c r="B436" s="201"/>
      <c r="D436" s="193" t="s">
        <v>167</v>
      </c>
      <c r="E436" s="202" t="s">
        <v>5</v>
      </c>
      <c r="F436" s="203" t="s">
        <v>914</v>
      </c>
      <c r="H436" s="204">
        <v>6</v>
      </c>
      <c r="I436" s="205"/>
      <c r="L436" s="201"/>
      <c r="M436" s="206"/>
      <c r="N436" s="207"/>
      <c r="O436" s="207"/>
      <c r="P436" s="207"/>
      <c r="Q436" s="207"/>
      <c r="R436" s="207"/>
      <c r="S436" s="207"/>
      <c r="T436" s="208"/>
      <c r="AT436" s="202" t="s">
        <v>167</v>
      </c>
      <c r="AU436" s="202" t="s">
        <v>79</v>
      </c>
      <c r="AV436" s="12" t="s">
        <v>79</v>
      </c>
      <c r="AW436" s="12" t="s">
        <v>35</v>
      </c>
      <c r="AX436" s="12" t="s">
        <v>77</v>
      </c>
      <c r="AY436" s="202" t="s">
        <v>136</v>
      </c>
    </row>
    <row r="437" spans="2:65" s="1" customFormat="1" ht="16.5" customHeight="1" x14ac:dyDescent="0.3">
      <c r="B437" s="180"/>
      <c r="C437" s="224" t="s">
        <v>915</v>
      </c>
      <c r="D437" s="224" t="s">
        <v>390</v>
      </c>
      <c r="E437" s="225" t="s">
        <v>916</v>
      </c>
      <c r="F437" s="226" t="s">
        <v>917</v>
      </c>
      <c r="G437" s="227" t="s">
        <v>380</v>
      </c>
      <c r="H437" s="228">
        <v>2</v>
      </c>
      <c r="I437" s="229"/>
      <c r="J437" s="230">
        <f>ROUND(I437*H437,2)</f>
        <v>0</v>
      </c>
      <c r="K437" s="226" t="s">
        <v>5</v>
      </c>
      <c r="L437" s="231"/>
      <c r="M437" s="232" t="s">
        <v>5</v>
      </c>
      <c r="N437" s="233" t="s">
        <v>42</v>
      </c>
      <c r="O437" s="42"/>
      <c r="P437" s="190">
        <f>O437*H437</f>
        <v>0</v>
      </c>
      <c r="Q437" s="190">
        <v>4.7000000000000002E-3</v>
      </c>
      <c r="R437" s="190">
        <f>Q437*H437</f>
        <v>9.4000000000000004E-3</v>
      </c>
      <c r="S437" s="190">
        <v>0</v>
      </c>
      <c r="T437" s="191">
        <f>S437*H437</f>
        <v>0</v>
      </c>
      <c r="AR437" s="24" t="s">
        <v>205</v>
      </c>
      <c r="AT437" s="24" t="s">
        <v>390</v>
      </c>
      <c r="AU437" s="24" t="s">
        <v>79</v>
      </c>
      <c r="AY437" s="24" t="s">
        <v>136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24" t="s">
        <v>77</v>
      </c>
      <c r="BK437" s="192">
        <f>ROUND(I437*H437,2)</f>
        <v>0</v>
      </c>
      <c r="BL437" s="24" t="s">
        <v>143</v>
      </c>
      <c r="BM437" s="24" t="s">
        <v>918</v>
      </c>
    </row>
    <row r="438" spans="2:65" s="1" customFormat="1" x14ac:dyDescent="0.3">
      <c r="B438" s="41"/>
      <c r="D438" s="193" t="s">
        <v>145</v>
      </c>
      <c r="F438" s="194" t="s">
        <v>919</v>
      </c>
      <c r="I438" s="195"/>
      <c r="L438" s="41"/>
      <c r="M438" s="196"/>
      <c r="N438" s="42"/>
      <c r="O438" s="42"/>
      <c r="P438" s="42"/>
      <c r="Q438" s="42"/>
      <c r="R438" s="42"/>
      <c r="S438" s="42"/>
      <c r="T438" s="70"/>
      <c r="AT438" s="24" t="s">
        <v>145</v>
      </c>
      <c r="AU438" s="24" t="s">
        <v>79</v>
      </c>
    </row>
    <row r="439" spans="2:65" s="1" customFormat="1" ht="16.5" customHeight="1" x14ac:dyDescent="0.3">
      <c r="B439" s="180"/>
      <c r="C439" s="224" t="s">
        <v>920</v>
      </c>
      <c r="D439" s="224" t="s">
        <v>390</v>
      </c>
      <c r="E439" s="225" t="s">
        <v>921</v>
      </c>
      <c r="F439" s="226" t="s">
        <v>922</v>
      </c>
      <c r="G439" s="227" t="s">
        <v>380</v>
      </c>
      <c r="H439" s="228">
        <v>4</v>
      </c>
      <c r="I439" s="229"/>
      <c r="J439" s="230">
        <f>ROUND(I439*H439,2)</f>
        <v>0</v>
      </c>
      <c r="K439" s="226" t="s">
        <v>5</v>
      </c>
      <c r="L439" s="231"/>
      <c r="M439" s="232" t="s">
        <v>5</v>
      </c>
      <c r="N439" s="233" t="s">
        <v>42</v>
      </c>
      <c r="O439" s="42"/>
      <c r="P439" s="190">
        <f>O439*H439</f>
        <v>0</v>
      </c>
      <c r="Q439" s="190">
        <v>4.7000000000000002E-3</v>
      </c>
      <c r="R439" s="190">
        <f>Q439*H439</f>
        <v>1.8800000000000001E-2</v>
      </c>
      <c r="S439" s="190">
        <v>0</v>
      </c>
      <c r="T439" s="191">
        <f>S439*H439</f>
        <v>0</v>
      </c>
      <c r="AR439" s="24" t="s">
        <v>205</v>
      </c>
      <c r="AT439" s="24" t="s">
        <v>390</v>
      </c>
      <c r="AU439" s="24" t="s">
        <v>79</v>
      </c>
      <c r="AY439" s="24" t="s">
        <v>136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24" t="s">
        <v>77</v>
      </c>
      <c r="BK439" s="192">
        <f>ROUND(I439*H439,2)</f>
        <v>0</v>
      </c>
      <c r="BL439" s="24" t="s">
        <v>143</v>
      </c>
      <c r="BM439" s="24" t="s">
        <v>923</v>
      </c>
    </row>
    <row r="440" spans="2:65" s="1" customFormat="1" x14ac:dyDescent="0.3">
      <c r="B440" s="41"/>
      <c r="D440" s="193" t="s">
        <v>145</v>
      </c>
      <c r="F440" s="194" t="s">
        <v>924</v>
      </c>
      <c r="I440" s="195"/>
      <c r="L440" s="41"/>
      <c r="M440" s="196"/>
      <c r="N440" s="42"/>
      <c r="O440" s="42"/>
      <c r="P440" s="42"/>
      <c r="Q440" s="42"/>
      <c r="R440" s="42"/>
      <c r="S440" s="42"/>
      <c r="T440" s="70"/>
      <c r="AT440" s="24" t="s">
        <v>145</v>
      </c>
      <c r="AU440" s="24" t="s">
        <v>79</v>
      </c>
    </row>
    <row r="441" spans="2:65" s="1" customFormat="1" ht="16.5" customHeight="1" x14ac:dyDescent="0.3">
      <c r="B441" s="180"/>
      <c r="C441" s="181" t="s">
        <v>925</v>
      </c>
      <c r="D441" s="181" t="s">
        <v>139</v>
      </c>
      <c r="E441" s="182" t="s">
        <v>926</v>
      </c>
      <c r="F441" s="183" t="s">
        <v>927</v>
      </c>
      <c r="G441" s="184" t="s">
        <v>380</v>
      </c>
      <c r="H441" s="185">
        <v>113</v>
      </c>
      <c r="I441" s="186"/>
      <c r="J441" s="187">
        <f>ROUND(I441*H441,2)</f>
        <v>0</v>
      </c>
      <c r="K441" s="183" t="s">
        <v>177</v>
      </c>
      <c r="L441" s="41"/>
      <c r="M441" s="188" t="s">
        <v>5</v>
      </c>
      <c r="N441" s="189" t="s">
        <v>42</v>
      </c>
      <c r="O441" s="42"/>
      <c r="P441" s="190">
        <f>O441*H441</f>
        <v>0</v>
      </c>
      <c r="Q441" s="190">
        <v>0</v>
      </c>
      <c r="R441" s="190">
        <f>Q441*H441</f>
        <v>0</v>
      </c>
      <c r="S441" s="190">
        <v>0</v>
      </c>
      <c r="T441" s="191">
        <f>S441*H441</f>
        <v>0</v>
      </c>
      <c r="AR441" s="24" t="s">
        <v>143</v>
      </c>
      <c r="AT441" s="24" t="s">
        <v>139</v>
      </c>
      <c r="AU441" s="24" t="s">
        <v>79</v>
      </c>
      <c r="AY441" s="24" t="s">
        <v>136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24" t="s">
        <v>77</v>
      </c>
      <c r="BK441" s="192">
        <f>ROUND(I441*H441,2)</f>
        <v>0</v>
      </c>
      <c r="BL441" s="24" t="s">
        <v>143</v>
      </c>
      <c r="BM441" s="24" t="s">
        <v>928</v>
      </c>
    </row>
    <row r="442" spans="2:65" s="1" customFormat="1" ht="27" x14ac:dyDescent="0.3">
      <c r="B442" s="41"/>
      <c r="D442" s="193" t="s">
        <v>145</v>
      </c>
      <c r="F442" s="194" t="s">
        <v>929</v>
      </c>
      <c r="I442" s="195"/>
      <c r="L442" s="41"/>
      <c r="M442" s="196"/>
      <c r="N442" s="42"/>
      <c r="O442" s="42"/>
      <c r="P442" s="42"/>
      <c r="Q442" s="42"/>
      <c r="R442" s="42"/>
      <c r="S442" s="42"/>
      <c r="T442" s="70"/>
      <c r="AT442" s="24" t="s">
        <v>145</v>
      </c>
      <c r="AU442" s="24" t="s">
        <v>79</v>
      </c>
    </row>
    <row r="443" spans="2:65" s="1" customFormat="1" ht="27" x14ac:dyDescent="0.3">
      <c r="B443" s="41"/>
      <c r="D443" s="193" t="s">
        <v>147</v>
      </c>
      <c r="F443" s="197" t="s">
        <v>492</v>
      </c>
      <c r="I443" s="195"/>
      <c r="L443" s="41"/>
      <c r="M443" s="196"/>
      <c r="N443" s="42"/>
      <c r="O443" s="42"/>
      <c r="P443" s="42"/>
      <c r="Q443" s="42"/>
      <c r="R443" s="42"/>
      <c r="S443" s="42"/>
      <c r="T443" s="70"/>
      <c r="AT443" s="24" t="s">
        <v>147</v>
      </c>
      <c r="AU443" s="24" t="s">
        <v>79</v>
      </c>
    </row>
    <row r="444" spans="2:65" s="12" customFormat="1" x14ac:dyDescent="0.3">
      <c r="B444" s="201"/>
      <c r="D444" s="193" t="s">
        <v>167</v>
      </c>
      <c r="E444" s="202" t="s">
        <v>5</v>
      </c>
      <c r="F444" s="203" t="s">
        <v>930</v>
      </c>
      <c r="H444" s="204">
        <v>113</v>
      </c>
      <c r="I444" s="205"/>
      <c r="L444" s="201"/>
      <c r="M444" s="206"/>
      <c r="N444" s="207"/>
      <c r="O444" s="207"/>
      <c r="P444" s="207"/>
      <c r="Q444" s="207"/>
      <c r="R444" s="207"/>
      <c r="S444" s="207"/>
      <c r="T444" s="208"/>
      <c r="AT444" s="202" t="s">
        <v>167</v>
      </c>
      <c r="AU444" s="202" t="s">
        <v>79</v>
      </c>
      <c r="AV444" s="12" t="s">
        <v>79</v>
      </c>
      <c r="AW444" s="12" t="s">
        <v>35</v>
      </c>
      <c r="AX444" s="12" t="s">
        <v>77</v>
      </c>
      <c r="AY444" s="202" t="s">
        <v>136</v>
      </c>
    </row>
    <row r="445" spans="2:65" s="1" customFormat="1" ht="16.5" customHeight="1" x14ac:dyDescent="0.3">
      <c r="B445" s="180"/>
      <c r="C445" s="224" t="s">
        <v>931</v>
      </c>
      <c r="D445" s="224" t="s">
        <v>390</v>
      </c>
      <c r="E445" s="225" t="s">
        <v>932</v>
      </c>
      <c r="F445" s="226" t="s">
        <v>933</v>
      </c>
      <c r="G445" s="227" t="s">
        <v>380</v>
      </c>
      <c r="H445" s="228">
        <v>110</v>
      </c>
      <c r="I445" s="229"/>
      <c r="J445" s="230">
        <f>ROUND(I445*H445,2)</f>
        <v>0</v>
      </c>
      <c r="K445" s="226" t="s">
        <v>177</v>
      </c>
      <c r="L445" s="231"/>
      <c r="M445" s="232" t="s">
        <v>5</v>
      </c>
      <c r="N445" s="233" t="s">
        <v>42</v>
      </c>
      <c r="O445" s="42"/>
      <c r="P445" s="190">
        <f>O445*H445</f>
        <v>0</v>
      </c>
      <c r="Q445" s="190">
        <v>3.5899999999999999E-3</v>
      </c>
      <c r="R445" s="190">
        <f>Q445*H445</f>
        <v>0.39489999999999997</v>
      </c>
      <c r="S445" s="190">
        <v>0</v>
      </c>
      <c r="T445" s="191">
        <f>S445*H445</f>
        <v>0</v>
      </c>
      <c r="AR445" s="24" t="s">
        <v>205</v>
      </c>
      <c r="AT445" s="24" t="s">
        <v>390</v>
      </c>
      <c r="AU445" s="24" t="s">
        <v>79</v>
      </c>
      <c r="AY445" s="24" t="s">
        <v>136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24" t="s">
        <v>77</v>
      </c>
      <c r="BK445" s="192">
        <f>ROUND(I445*H445,2)</f>
        <v>0</v>
      </c>
      <c r="BL445" s="24" t="s">
        <v>143</v>
      </c>
      <c r="BM445" s="24" t="s">
        <v>934</v>
      </c>
    </row>
    <row r="446" spans="2:65" s="1" customFormat="1" x14ac:dyDescent="0.3">
      <c r="B446" s="41"/>
      <c r="D446" s="193" t="s">
        <v>145</v>
      </c>
      <c r="F446" s="194" t="s">
        <v>933</v>
      </c>
      <c r="I446" s="195"/>
      <c r="L446" s="41"/>
      <c r="M446" s="196"/>
      <c r="N446" s="42"/>
      <c r="O446" s="42"/>
      <c r="P446" s="42"/>
      <c r="Q446" s="42"/>
      <c r="R446" s="42"/>
      <c r="S446" s="42"/>
      <c r="T446" s="70"/>
      <c r="AT446" s="24" t="s">
        <v>145</v>
      </c>
      <c r="AU446" s="24" t="s">
        <v>79</v>
      </c>
    </row>
    <row r="447" spans="2:65" s="1" customFormat="1" ht="16.5" customHeight="1" x14ac:dyDescent="0.3">
      <c r="B447" s="180"/>
      <c r="C447" s="224" t="s">
        <v>935</v>
      </c>
      <c r="D447" s="224" t="s">
        <v>390</v>
      </c>
      <c r="E447" s="225" t="s">
        <v>936</v>
      </c>
      <c r="F447" s="226" t="s">
        <v>937</v>
      </c>
      <c r="G447" s="227" t="s">
        <v>380</v>
      </c>
      <c r="H447" s="228">
        <v>1</v>
      </c>
      <c r="I447" s="229"/>
      <c r="J447" s="230">
        <f>ROUND(I447*H447,2)</f>
        <v>0</v>
      </c>
      <c r="K447" s="226" t="s">
        <v>177</v>
      </c>
      <c r="L447" s="231"/>
      <c r="M447" s="232" t="s">
        <v>5</v>
      </c>
      <c r="N447" s="233" t="s">
        <v>42</v>
      </c>
      <c r="O447" s="42"/>
      <c r="P447" s="190">
        <f>O447*H447</f>
        <v>0</v>
      </c>
      <c r="Q447" s="190">
        <v>2.97E-3</v>
      </c>
      <c r="R447" s="190">
        <f>Q447*H447</f>
        <v>2.97E-3</v>
      </c>
      <c r="S447" s="190">
        <v>0</v>
      </c>
      <c r="T447" s="191">
        <f>S447*H447</f>
        <v>0</v>
      </c>
      <c r="AR447" s="24" t="s">
        <v>205</v>
      </c>
      <c r="AT447" s="24" t="s">
        <v>390</v>
      </c>
      <c r="AU447" s="24" t="s">
        <v>79</v>
      </c>
      <c r="AY447" s="24" t="s">
        <v>136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24" t="s">
        <v>77</v>
      </c>
      <c r="BK447" s="192">
        <f>ROUND(I447*H447,2)</f>
        <v>0</v>
      </c>
      <c r="BL447" s="24" t="s">
        <v>143</v>
      </c>
      <c r="BM447" s="24" t="s">
        <v>938</v>
      </c>
    </row>
    <row r="448" spans="2:65" s="1" customFormat="1" x14ac:dyDescent="0.3">
      <c r="B448" s="41"/>
      <c r="D448" s="193" t="s">
        <v>145</v>
      </c>
      <c r="F448" s="194" t="s">
        <v>939</v>
      </c>
      <c r="I448" s="195"/>
      <c r="L448" s="41"/>
      <c r="M448" s="196"/>
      <c r="N448" s="42"/>
      <c r="O448" s="42"/>
      <c r="P448" s="42"/>
      <c r="Q448" s="42"/>
      <c r="R448" s="42"/>
      <c r="S448" s="42"/>
      <c r="T448" s="70"/>
      <c r="AT448" s="24" t="s">
        <v>145</v>
      </c>
      <c r="AU448" s="24" t="s">
        <v>79</v>
      </c>
    </row>
    <row r="449" spans="2:65" s="1" customFormat="1" ht="16.5" customHeight="1" x14ac:dyDescent="0.3">
      <c r="B449" s="180"/>
      <c r="C449" s="224" t="s">
        <v>940</v>
      </c>
      <c r="D449" s="224" t="s">
        <v>390</v>
      </c>
      <c r="E449" s="225" t="s">
        <v>941</v>
      </c>
      <c r="F449" s="226" t="s">
        <v>942</v>
      </c>
      <c r="G449" s="227" t="s">
        <v>380</v>
      </c>
      <c r="H449" s="228">
        <v>1</v>
      </c>
      <c r="I449" s="229"/>
      <c r="J449" s="230">
        <f>ROUND(I449*H449,2)</f>
        <v>0</v>
      </c>
      <c r="K449" s="226" t="s">
        <v>177</v>
      </c>
      <c r="L449" s="231"/>
      <c r="M449" s="232" t="s">
        <v>5</v>
      </c>
      <c r="N449" s="233" t="s">
        <v>42</v>
      </c>
      <c r="O449" s="42"/>
      <c r="P449" s="190">
        <f>O449*H449</f>
        <v>0</v>
      </c>
      <c r="Q449" s="190">
        <v>1.4E-3</v>
      </c>
      <c r="R449" s="190">
        <f>Q449*H449</f>
        <v>1.4E-3</v>
      </c>
      <c r="S449" s="190">
        <v>0</v>
      </c>
      <c r="T449" s="191">
        <f>S449*H449</f>
        <v>0</v>
      </c>
      <c r="AR449" s="24" t="s">
        <v>205</v>
      </c>
      <c r="AT449" s="24" t="s">
        <v>390</v>
      </c>
      <c r="AU449" s="24" t="s">
        <v>79</v>
      </c>
      <c r="AY449" s="24" t="s">
        <v>136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24" t="s">
        <v>77</v>
      </c>
      <c r="BK449" s="192">
        <f>ROUND(I449*H449,2)</f>
        <v>0</v>
      </c>
      <c r="BL449" s="24" t="s">
        <v>143</v>
      </c>
      <c r="BM449" s="24" t="s">
        <v>943</v>
      </c>
    </row>
    <row r="450" spans="2:65" s="1" customFormat="1" x14ac:dyDescent="0.3">
      <c r="B450" s="41"/>
      <c r="D450" s="193" t="s">
        <v>145</v>
      </c>
      <c r="F450" s="194" t="s">
        <v>944</v>
      </c>
      <c r="I450" s="195"/>
      <c r="L450" s="41"/>
      <c r="M450" s="196"/>
      <c r="N450" s="42"/>
      <c r="O450" s="42"/>
      <c r="P450" s="42"/>
      <c r="Q450" s="42"/>
      <c r="R450" s="42"/>
      <c r="S450" s="42"/>
      <c r="T450" s="70"/>
      <c r="AT450" s="24" t="s">
        <v>145</v>
      </c>
      <c r="AU450" s="24" t="s">
        <v>79</v>
      </c>
    </row>
    <row r="451" spans="2:65" s="1" customFormat="1" ht="16.5" customHeight="1" x14ac:dyDescent="0.3">
      <c r="B451" s="180"/>
      <c r="C451" s="224" t="s">
        <v>945</v>
      </c>
      <c r="D451" s="224" t="s">
        <v>390</v>
      </c>
      <c r="E451" s="225" t="s">
        <v>946</v>
      </c>
      <c r="F451" s="226" t="s">
        <v>947</v>
      </c>
      <c r="G451" s="227" t="s">
        <v>380</v>
      </c>
      <c r="H451" s="228">
        <v>2</v>
      </c>
      <c r="I451" s="229"/>
      <c r="J451" s="230">
        <f>ROUND(I451*H451,2)</f>
        <v>0</v>
      </c>
      <c r="K451" s="226" t="s">
        <v>177</v>
      </c>
      <c r="L451" s="231"/>
      <c r="M451" s="232" t="s">
        <v>5</v>
      </c>
      <c r="N451" s="233" t="s">
        <v>42</v>
      </c>
      <c r="O451" s="42"/>
      <c r="P451" s="190">
        <f>O451*H451</f>
        <v>0</v>
      </c>
      <c r="Q451" s="190">
        <v>3.6000000000000002E-4</v>
      </c>
      <c r="R451" s="190">
        <f>Q451*H451</f>
        <v>7.2000000000000005E-4</v>
      </c>
      <c r="S451" s="190">
        <v>0</v>
      </c>
      <c r="T451" s="191">
        <f>S451*H451</f>
        <v>0</v>
      </c>
      <c r="AR451" s="24" t="s">
        <v>205</v>
      </c>
      <c r="AT451" s="24" t="s">
        <v>390</v>
      </c>
      <c r="AU451" s="24" t="s">
        <v>79</v>
      </c>
      <c r="AY451" s="24" t="s">
        <v>136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24" t="s">
        <v>77</v>
      </c>
      <c r="BK451" s="192">
        <f>ROUND(I451*H451,2)</f>
        <v>0</v>
      </c>
      <c r="BL451" s="24" t="s">
        <v>143</v>
      </c>
      <c r="BM451" s="24" t="s">
        <v>948</v>
      </c>
    </row>
    <row r="452" spans="2:65" s="1" customFormat="1" x14ac:dyDescent="0.3">
      <c r="B452" s="41"/>
      <c r="D452" s="193" t="s">
        <v>145</v>
      </c>
      <c r="F452" s="194" t="s">
        <v>947</v>
      </c>
      <c r="I452" s="195"/>
      <c r="L452" s="41"/>
      <c r="M452" s="196"/>
      <c r="N452" s="42"/>
      <c r="O452" s="42"/>
      <c r="P452" s="42"/>
      <c r="Q452" s="42"/>
      <c r="R452" s="42"/>
      <c r="S452" s="42"/>
      <c r="T452" s="70"/>
      <c r="AT452" s="24" t="s">
        <v>145</v>
      </c>
      <c r="AU452" s="24" t="s">
        <v>79</v>
      </c>
    </row>
    <row r="453" spans="2:65" s="1" customFormat="1" ht="25.5" customHeight="1" x14ac:dyDescent="0.3">
      <c r="B453" s="180"/>
      <c r="C453" s="181" t="s">
        <v>247</v>
      </c>
      <c r="D453" s="181" t="s">
        <v>139</v>
      </c>
      <c r="E453" s="182" t="s">
        <v>949</v>
      </c>
      <c r="F453" s="183" t="s">
        <v>950</v>
      </c>
      <c r="G453" s="184" t="s">
        <v>380</v>
      </c>
      <c r="H453" s="185">
        <v>1</v>
      </c>
      <c r="I453" s="186"/>
      <c r="J453" s="187">
        <f>ROUND(I453*H453,2)</f>
        <v>0</v>
      </c>
      <c r="K453" s="183" t="s">
        <v>177</v>
      </c>
      <c r="L453" s="41"/>
      <c r="M453" s="188" t="s">
        <v>5</v>
      </c>
      <c r="N453" s="189" t="s">
        <v>42</v>
      </c>
      <c r="O453" s="42"/>
      <c r="P453" s="190">
        <f>O453*H453</f>
        <v>0</v>
      </c>
      <c r="Q453" s="190">
        <v>0</v>
      </c>
      <c r="R453" s="190">
        <f>Q453*H453</f>
        <v>0</v>
      </c>
      <c r="S453" s="190">
        <v>0</v>
      </c>
      <c r="T453" s="191">
        <f>S453*H453</f>
        <v>0</v>
      </c>
      <c r="AR453" s="24" t="s">
        <v>143</v>
      </c>
      <c r="AT453" s="24" t="s">
        <v>139</v>
      </c>
      <c r="AU453" s="24" t="s">
        <v>79</v>
      </c>
      <c r="AY453" s="24" t="s">
        <v>136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24" t="s">
        <v>77</v>
      </c>
      <c r="BK453" s="192">
        <f>ROUND(I453*H453,2)</f>
        <v>0</v>
      </c>
      <c r="BL453" s="24" t="s">
        <v>143</v>
      </c>
      <c r="BM453" s="24" t="s">
        <v>951</v>
      </c>
    </row>
    <row r="454" spans="2:65" s="1" customFormat="1" ht="27" x14ac:dyDescent="0.3">
      <c r="B454" s="41"/>
      <c r="D454" s="193" t="s">
        <v>145</v>
      </c>
      <c r="F454" s="194" t="s">
        <v>952</v>
      </c>
      <c r="I454" s="195"/>
      <c r="L454" s="41"/>
      <c r="M454" s="196"/>
      <c r="N454" s="42"/>
      <c r="O454" s="42"/>
      <c r="P454" s="42"/>
      <c r="Q454" s="42"/>
      <c r="R454" s="42"/>
      <c r="S454" s="42"/>
      <c r="T454" s="70"/>
      <c r="AT454" s="24" t="s">
        <v>145</v>
      </c>
      <c r="AU454" s="24" t="s">
        <v>79</v>
      </c>
    </row>
    <row r="455" spans="2:65" s="1" customFormat="1" ht="27" x14ac:dyDescent="0.3">
      <c r="B455" s="41"/>
      <c r="D455" s="193" t="s">
        <v>147</v>
      </c>
      <c r="F455" s="197" t="s">
        <v>492</v>
      </c>
      <c r="I455" s="195"/>
      <c r="L455" s="41"/>
      <c r="M455" s="196"/>
      <c r="N455" s="42"/>
      <c r="O455" s="42"/>
      <c r="P455" s="42"/>
      <c r="Q455" s="42"/>
      <c r="R455" s="42"/>
      <c r="S455" s="42"/>
      <c r="T455" s="70"/>
      <c r="AT455" s="24" t="s">
        <v>147</v>
      </c>
      <c r="AU455" s="24" t="s">
        <v>79</v>
      </c>
    </row>
    <row r="456" spans="2:65" s="12" customFormat="1" x14ac:dyDescent="0.3">
      <c r="B456" s="201"/>
      <c r="D456" s="193" t="s">
        <v>167</v>
      </c>
      <c r="E456" s="202" t="s">
        <v>5</v>
      </c>
      <c r="F456" s="203" t="s">
        <v>77</v>
      </c>
      <c r="H456" s="204">
        <v>1</v>
      </c>
      <c r="I456" s="205"/>
      <c r="L456" s="201"/>
      <c r="M456" s="206"/>
      <c r="N456" s="207"/>
      <c r="O456" s="207"/>
      <c r="P456" s="207"/>
      <c r="Q456" s="207"/>
      <c r="R456" s="207"/>
      <c r="S456" s="207"/>
      <c r="T456" s="208"/>
      <c r="AT456" s="202" t="s">
        <v>167</v>
      </c>
      <c r="AU456" s="202" t="s">
        <v>79</v>
      </c>
      <c r="AV456" s="12" t="s">
        <v>79</v>
      </c>
      <c r="AW456" s="12" t="s">
        <v>35</v>
      </c>
      <c r="AX456" s="12" t="s">
        <v>77</v>
      </c>
      <c r="AY456" s="202" t="s">
        <v>136</v>
      </c>
    </row>
    <row r="457" spans="2:65" s="1" customFormat="1" ht="16.5" customHeight="1" x14ac:dyDescent="0.3">
      <c r="B457" s="180"/>
      <c r="C457" s="224" t="s">
        <v>953</v>
      </c>
      <c r="D457" s="224" t="s">
        <v>390</v>
      </c>
      <c r="E457" s="225" t="s">
        <v>954</v>
      </c>
      <c r="F457" s="226" t="s">
        <v>955</v>
      </c>
      <c r="G457" s="227" t="s">
        <v>380</v>
      </c>
      <c r="H457" s="228">
        <v>1</v>
      </c>
      <c r="I457" s="229"/>
      <c r="J457" s="230">
        <f>ROUND(I457*H457,2)</f>
        <v>0</v>
      </c>
      <c r="K457" s="226" t="s">
        <v>177</v>
      </c>
      <c r="L457" s="231"/>
      <c r="M457" s="232" t="s">
        <v>5</v>
      </c>
      <c r="N457" s="233" t="s">
        <v>42</v>
      </c>
      <c r="O457" s="42"/>
      <c r="P457" s="190">
        <f>O457*H457</f>
        <v>0</v>
      </c>
      <c r="Q457" s="190">
        <v>3.0500000000000002E-3</v>
      </c>
      <c r="R457" s="190">
        <f>Q457*H457</f>
        <v>3.0500000000000002E-3</v>
      </c>
      <c r="S457" s="190">
        <v>0</v>
      </c>
      <c r="T457" s="191">
        <f>S457*H457</f>
        <v>0</v>
      </c>
      <c r="AR457" s="24" t="s">
        <v>205</v>
      </c>
      <c r="AT457" s="24" t="s">
        <v>390</v>
      </c>
      <c r="AU457" s="24" t="s">
        <v>79</v>
      </c>
      <c r="AY457" s="24" t="s">
        <v>136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24" t="s">
        <v>77</v>
      </c>
      <c r="BK457" s="192">
        <f>ROUND(I457*H457,2)</f>
        <v>0</v>
      </c>
      <c r="BL457" s="24" t="s">
        <v>143</v>
      </c>
      <c r="BM457" s="24" t="s">
        <v>956</v>
      </c>
    </row>
    <row r="458" spans="2:65" s="1" customFormat="1" x14ac:dyDescent="0.3">
      <c r="B458" s="41"/>
      <c r="D458" s="193" t="s">
        <v>145</v>
      </c>
      <c r="F458" s="194" t="s">
        <v>957</v>
      </c>
      <c r="I458" s="195"/>
      <c r="L458" s="41"/>
      <c r="M458" s="196"/>
      <c r="N458" s="42"/>
      <c r="O458" s="42"/>
      <c r="P458" s="42"/>
      <c r="Q458" s="42"/>
      <c r="R458" s="42"/>
      <c r="S458" s="42"/>
      <c r="T458" s="70"/>
      <c r="AT458" s="24" t="s">
        <v>145</v>
      </c>
      <c r="AU458" s="24" t="s">
        <v>79</v>
      </c>
    </row>
    <row r="459" spans="2:65" s="1" customFormat="1" ht="16.5" customHeight="1" x14ac:dyDescent="0.3">
      <c r="B459" s="180"/>
      <c r="C459" s="181" t="s">
        <v>958</v>
      </c>
      <c r="D459" s="181" t="s">
        <v>139</v>
      </c>
      <c r="E459" s="182" t="s">
        <v>959</v>
      </c>
      <c r="F459" s="183" t="s">
        <v>960</v>
      </c>
      <c r="G459" s="184" t="s">
        <v>380</v>
      </c>
      <c r="H459" s="185">
        <v>25</v>
      </c>
      <c r="I459" s="186"/>
      <c r="J459" s="187">
        <f>ROUND(I459*H459,2)</f>
        <v>0</v>
      </c>
      <c r="K459" s="183" t="s">
        <v>5</v>
      </c>
      <c r="L459" s="41"/>
      <c r="M459" s="188" t="s">
        <v>5</v>
      </c>
      <c r="N459" s="189" t="s">
        <v>42</v>
      </c>
      <c r="O459" s="42"/>
      <c r="P459" s="190">
        <f>O459*H459</f>
        <v>0</v>
      </c>
      <c r="Q459" s="190">
        <v>0</v>
      </c>
      <c r="R459" s="190">
        <f>Q459*H459</f>
        <v>0</v>
      </c>
      <c r="S459" s="190">
        <v>0</v>
      </c>
      <c r="T459" s="191">
        <f>S459*H459</f>
        <v>0</v>
      </c>
      <c r="AR459" s="24" t="s">
        <v>143</v>
      </c>
      <c r="AT459" s="24" t="s">
        <v>139</v>
      </c>
      <c r="AU459" s="24" t="s">
        <v>79</v>
      </c>
      <c r="AY459" s="24" t="s">
        <v>136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24" t="s">
        <v>77</v>
      </c>
      <c r="BK459" s="192">
        <f>ROUND(I459*H459,2)</f>
        <v>0</v>
      </c>
      <c r="BL459" s="24" t="s">
        <v>143</v>
      </c>
      <c r="BM459" s="24" t="s">
        <v>961</v>
      </c>
    </row>
    <row r="460" spans="2:65" s="1" customFormat="1" ht="27" x14ac:dyDescent="0.3">
      <c r="B460" s="41"/>
      <c r="D460" s="193" t="s">
        <v>145</v>
      </c>
      <c r="F460" s="194" t="s">
        <v>962</v>
      </c>
      <c r="I460" s="195"/>
      <c r="L460" s="41"/>
      <c r="M460" s="196"/>
      <c r="N460" s="42"/>
      <c r="O460" s="42"/>
      <c r="P460" s="42"/>
      <c r="Q460" s="42"/>
      <c r="R460" s="42"/>
      <c r="S460" s="42"/>
      <c r="T460" s="70"/>
      <c r="AT460" s="24" t="s">
        <v>145</v>
      </c>
      <c r="AU460" s="24" t="s">
        <v>79</v>
      </c>
    </row>
    <row r="461" spans="2:65" s="1" customFormat="1" ht="27" x14ac:dyDescent="0.3">
      <c r="B461" s="41"/>
      <c r="D461" s="193" t="s">
        <v>147</v>
      </c>
      <c r="F461" s="197" t="s">
        <v>492</v>
      </c>
      <c r="I461" s="195"/>
      <c r="L461" s="41"/>
      <c r="M461" s="196"/>
      <c r="N461" s="42"/>
      <c r="O461" s="42"/>
      <c r="P461" s="42"/>
      <c r="Q461" s="42"/>
      <c r="R461" s="42"/>
      <c r="S461" s="42"/>
      <c r="T461" s="70"/>
      <c r="AT461" s="24" t="s">
        <v>147</v>
      </c>
      <c r="AU461" s="24" t="s">
        <v>79</v>
      </c>
    </row>
    <row r="462" spans="2:65" s="12" customFormat="1" x14ac:dyDescent="0.3">
      <c r="B462" s="201"/>
      <c r="D462" s="193" t="s">
        <v>167</v>
      </c>
      <c r="E462" s="202" t="s">
        <v>5</v>
      </c>
      <c r="F462" s="203" t="s">
        <v>963</v>
      </c>
      <c r="H462" s="204">
        <v>25</v>
      </c>
      <c r="I462" s="205"/>
      <c r="L462" s="201"/>
      <c r="M462" s="206"/>
      <c r="N462" s="207"/>
      <c r="O462" s="207"/>
      <c r="P462" s="207"/>
      <c r="Q462" s="207"/>
      <c r="R462" s="207"/>
      <c r="S462" s="207"/>
      <c r="T462" s="208"/>
      <c r="AT462" s="202" t="s">
        <v>167</v>
      </c>
      <c r="AU462" s="202" t="s">
        <v>79</v>
      </c>
      <c r="AV462" s="12" t="s">
        <v>79</v>
      </c>
      <c r="AW462" s="12" t="s">
        <v>35</v>
      </c>
      <c r="AX462" s="12" t="s">
        <v>77</v>
      </c>
      <c r="AY462" s="202" t="s">
        <v>136</v>
      </c>
    </row>
    <row r="463" spans="2:65" s="1" customFormat="1" ht="16.5" customHeight="1" x14ac:dyDescent="0.3">
      <c r="B463" s="180"/>
      <c r="C463" s="224" t="s">
        <v>964</v>
      </c>
      <c r="D463" s="224" t="s">
        <v>390</v>
      </c>
      <c r="E463" s="225" t="s">
        <v>965</v>
      </c>
      <c r="F463" s="226" t="s">
        <v>966</v>
      </c>
      <c r="G463" s="227" t="s">
        <v>380</v>
      </c>
      <c r="H463" s="228">
        <v>7</v>
      </c>
      <c r="I463" s="229"/>
      <c r="J463" s="230">
        <f>ROUND(I463*H463,2)</f>
        <v>0</v>
      </c>
      <c r="K463" s="226" t="s">
        <v>177</v>
      </c>
      <c r="L463" s="231"/>
      <c r="M463" s="232" t="s">
        <v>5</v>
      </c>
      <c r="N463" s="233" t="s">
        <v>42</v>
      </c>
      <c r="O463" s="42"/>
      <c r="P463" s="190">
        <f>O463*H463</f>
        <v>0</v>
      </c>
      <c r="Q463" s="190">
        <v>9.5399999999999999E-3</v>
      </c>
      <c r="R463" s="190">
        <f>Q463*H463</f>
        <v>6.6780000000000006E-2</v>
      </c>
      <c r="S463" s="190">
        <v>0</v>
      </c>
      <c r="T463" s="191">
        <f>S463*H463</f>
        <v>0</v>
      </c>
      <c r="AR463" s="24" t="s">
        <v>205</v>
      </c>
      <c r="AT463" s="24" t="s">
        <v>390</v>
      </c>
      <c r="AU463" s="24" t="s">
        <v>79</v>
      </c>
      <c r="AY463" s="24" t="s">
        <v>136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24" t="s">
        <v>77</v>
      </c>
      <c r="BK463" s="192">
        <f>ROUND(I463*H463,2)</f>
        <v>0</v>
      </c>
      <c r="BL463" s="24" t="s">
        <v>143</v>
      </c>
      <c r="BM463" s="24" t="s">
        <v>967</v>
      </c>
    </row>
    <row r="464" spans="2:65" s="1" customFormat="1" x14ac:dyDescent="0.3">
      <c r="B464" s="41"/>
      <c r="D464" s="193" t="s">
        <v>145</v>
      </c>
      <c r="F464" s="194" t="s">
        <v>966</v>
      </c>
      <c r="I464" s="195"/>
      <c r="L464" s="41"/>
      <c r="M464" s="196"/>
      <c r="N464" s="42"/>
      <c r="O464" s="42"/>
      <c r="P464" s="42"/>
      <c r="Q464" s="42"/>
      <c r="R464" s="42"/>
      <c r="S464" s="42"/>
      <c r="T464" s="70"/>
      <c r="AT464" s="24" t="s">
        <v>145</v>
      </c>
      <c r="AU464" s="24" t="s">
        <v>79</v>
      </c>
    </row>
    <row r="465" spans="2:65" s="1" customFormat="1" ht="16.5" customHeight="1" x14ac:dyDescent="0.3">
      <c r="B465" s="180"/>
      <c r="C465" s="224" t="s">
        <v>968</v>
      </c>
      <c r="D465" s="224" t="s">
        <v>390</v>
      </c>
      <c r="E465" s="225" t="s">
        <v>969</v>
      </c>
      <c r="F465" s="226" t="s">
        <v>970</v>
      </c>
      <c r="G465" s="227" t="s">
        <v>380</v>
      </c>
      <c r="H465" s="228">
        <v>6</v>
      </c>
      <c r="I465" s="229"/>
      <c r="J465" s="230">
        <f>ROUND(I465*H465,2)</f>
        <v>0</v>
      </c>
      <c r="K465" s="226" t="s">
        <v>5</v>
      </c>
      <c r="L465" s="231"/>
      <c r="M465" s="232" t="s">
        <v>5</v>
      </c>
      <c r="N465" s="233" t="s">
        <v>42</v>
      </c>
      <c r="O465" s="42"/>
      <c r="P465" s="190">
        <f>O465*H465</f>
        <v>0</v>
      </c>
      <c r="Q465" s="190">
        <v>9.5399999999999999E-3</v>
      </c>
      <c r="R465" s="190">
        <f>Q465*H465</f>
        <v>5.7239999999999999E-2</v>
      </c>
      <c r="S465" s="190">
        <v>0</v>
      </c>
      <c r="T465" s="191">
        <f>S465*H465</f>
        <v>0</v>
      </c>
      <c r="AR465" s="24" t="s">
        <v>205</v>
      </c>
      <c r="AT465" s="24" t="s">
        <v>390</v>
      </c>
      <c r="AU465" s="24" t="s">
        <v>79</v>
      </c>
      <c r="AY465" s="24" t="s">
        <v>136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24" t="s">
        <v>77</v>
      </c>
      <c r="BK465" s="192">
        <f>ROUND(I465*H465,2)</f>
        <v>0</v>
      </c>
      <c r="BL465" s="24" t="s">
        <v>143</v>
      </c>
      <c r="BM465" s="24" t="s">
        <v>971</v>
      </c>
    </row>
    <row r="466" spans="2:65" s="1" customFormat="1" x14ac:dyDescent="0.3">
      <c r="B466" s="41"/>
      <c r="D466" s="193" t="s">
        <v>145</v>
      </c>
      <c r="F466" s="194" t="s">
        <v>970</v>
      </c>
      <c r="I466" s="195"/>
      <c r="L466" s="41"/>
      <c r="M466" s="196"/>
      <c r="N466" s="42"/>
      <c r="O466" s="42"/>
      <c r="P466" s="42"/>
      <c r="Q466" s="42"/>
      <c r="R466" s="42"/>
      <c r="S466" s="42"/>
      <c r="T466" s="70"/>
      <c r="AT466" s="24" t="s">
        <v>145</v>
      </c>
      <c r="AU466" s="24" t="s">
        <v>79</v>
      </c>
    </row>
    <row r="467" spans="2:65" s="1" customFormat="1" ht="16.5" customHeight="1" x14ac:dyDescent="0.3">
      <c r="B467" s="180"/>
      <c r="C467" s="224" t="s">
        <v>972</v>
      </c>
      <c r="D467" s="224" t="s">
        <v>390</v>
      </c>
      <c r="E467" s="225" t="s">
        <v>973</v>
      </c>
      <c r="F467" s="226" t="s">
        <v>974</v>
      </c>
      <c r="G467" s="227" t="s">
        <v>380</v>
      </c>
      <c r="H467" s="228">
        <v>7</v>
      </c>
      <c r="I467" s="229"/>
      <c r="J467" s="230">
        <f>ROUND(I467*H467,2)</f>
        <v>0</v>
      </c>
      <c r="K467" s="226" t="s">
        <v>5</v>
      </c>
      <c r="L467" s="231"/>
      <c r="M467" s="232" t="s">
        <v>5</v>
      </c>
      <c r="N467" s="233" t="s">
        <v>42</v>
      </c>
      <c r="O467" s="42"/>
      <c r="P467" s="190">
        <f>O467*H467</f>
        <v>0</v>
      </c>
      <c r="Q467" s="190">
        <v>9.5399999999999999E-3</v>
      </c>
      <c r="R467" s="190">
        <f>Q467*H467</f>
        <v>6.6780000000000006E-2</v>
      </c>
      <c r="S467" s="190">
        <v>0</v>
      </c>
      <c r="T467" s="191">
        <f>S467*H467</f>
        <v>0</v>
      </c>
      <c r="AR467" s="24" t="s">
        <v>205</v>
      </c>
      <c r="AT467" s="24" t="s">
        <v>390</v>
      </c>
      <c r="AU467" s="24" t="s">
        <v>79</v>
      </c>
      <c r="AY467" s="24" t="s">
        <v>136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24" t="s">
        <v>77</v>
      </c>
      <c r="BK467" s="192">
        <f>ROUND(I467*H467,2)</f>
        <v>0</v>
      </c>
      <c r="BL467" s="24" t="s">
        <v>143</v>
      </c>
      <c r="BM467" s="24" t="s">
        <v>975</v>
      </c>
    </row>
    <row r="468" spans="2:65" s="1" customFormat="1" x14ac:dyDescent="0.3">
      <c r="B468" s="41"/>
      <c r="D468" s="193" t="s">
        <v>145</v>
      </c>
      <c r="F468" s="194" t="s">
        <v>974</v>
      </c>
      <c r="I468" s="195"/>
      <c r="L468" s="41"/>
      <c r="M468" s="196"/>
      <c r="N468" s="42"/>
      <c r="O468" s="42"/>
      <c r="P468" s="42"/>
      <c r="Q468" s="42"/>
      <c r="R468" s="42"/>
      <c r="S468" s="42"/>
      <c r="T468" s="70"/>
      <c r="AT468" s="24" t="s">
        <v>145</v>
      </c>
      <c r="AU468" s="24" t="s">
        <v>79</v>
      </c>
    </row>
    <row r="469" spans="2:65" s="1" customFormat="1" ht="16.5" customHeight="1" x14ac:dyDescent="0.3">
      <c r="B469" s="180"/>
      <c r="C469" s="224" t="s">
        <v>976</v>
      </c>
      <c r="D469" s="224" t="s">
        <v>390</v>
      </c>
      <c r="E469" s="225" t="s">
        <v>977</v>
      </c>
      <c r="F469" s="226" t="s">
        <v>978</v>
      </c>
      <c r="G469" s="227" t="s">
        <v>380</v>
      </c>
      <c r="H469" s="228">
        <v>5</v>
      </c>
      <c r="I469" s="229"/>
      <c r="J469" s="230">
        <f>ROUND(I469*H469,2)</f>
        <v>0</v>
      </c>
      <c r="K469" s="226" t="s">
        <v>5</v>
      </c>
      <c r="L469" s="231"/>
      <c r="M469" s="232" t="s">
        <v>5</v>
      </c>
      <c r="N469" s="233" t="s">
        <v>42</v>
      </c>
      <c r="O469" s="42"/>
      <c r="P469" s="190">
        <f>O469*H469</f>
        <v>0</v>
      </c>
      <c r="Q469" s="190">
        <v>9.5399999999999999E-3</v>
      </c>
      <c r="R469" s="190">
        <f>Q469*H469</f>
        <v>4.7699999999999999E-2</v>
      </c>
      <c r="S469" s="190">
        <v>0</v>
      </c>
      <c r="T469" s="191">
        <f>S469*H469</f>
        <v>0</v>
      </c>
      <c r="AR469" s="24" t="s">
        <v>205</v>
      </c>
      <c r="AT469" s="24" t="s">
        <v>390</v>
      </c>
      <c r="AU469" s="24" t="s">
        <v>79</v>
      </c>
      <c r="AY469" s="24" t="s">
        <v>136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24" t="s">
        <v>77</v>
      </c>
      <c r="BK469" s="192">
        <f>ROUND(I469*H469,2)</f>
        <v>0</v>
      </c>
      <c r="BL469" s="24" t="s">
        <v>143</v>
      </c>
      <c r="BM469" s="24" t="s">
        <v>979</v>
      </c>
    </row>
    <row r="470" spans="2:65" s="1" customFormat="1" x14ac:dyDescent="0.3">
      <c r="B470" s="41"/>
      <c r="D470" s="193" t="s">
        <v>145</v>
      </c>
      <c r="F470" s="194" t="s">
        <v>978</v>
      </c>
      <c r="I470" s="195"/>
      <c r="L470" s="41"/>
      <c r="M470" s="196"/>
      <c r="N470" s="42"/>
      <c r="O470" s="42"/>
      <c r="P470" s="42"/>
      <c r="Q470" s="42"/>
      <c r="R470" s="42"/>
      <c r="S470" s="42"/>
      <c r="T470" s="70"/>
      <c r="AT470" s="24" t="s">
        <v>145</v>
      </c>
      <c r="AU470" s="24" t="s">
        <v>79</v>
      </c>
    </row>
    <row r="471" spans="2:65" s="1" customFormat="1" ht="16.5" customHeight="1" x14ac:dyDescent="0.3">
      <c r="B471" s="180"/>
      <c r="C471" s="181" t="s">
        <v>980</v>
      </c>
      <c r="D471" s="181" t="s">
        <v>139</v>
      </c>
      <c r="E471" s="182" t="s">
        <v>981</v>
      </c>
      <c r="F471" s="183" t="s">
        <v>982</v>
      </c>
      <c r="G471" s="184" t="s">
        <v>380</v>
      </c>
      <c r="H471" s="185">
        <v>4</v>
      </c>
      <c r="I471" s="186"/>
      <c r="J471" s="187">
        <f>ROUND(I471*H471,2)</f>
        <v>0</v>
      </c>
      <c r="K471" s="183" t="s">
        <v>5</v>
      </c>
      <c r="L471" s="41"/>
      <c r="M471" s="188" t="s">
        <v>5</v>
      </c>
      <c r="N471" s="189" t="s">
        <v>42</v>
      </c>
      <c r="O471" s="42"/>
      <c r="P471" s="190">
        <f>O471*H471</f>
        <v>0</v>
      </c>
      <c r="Q471" s="190">
        <v>0</v>
      </c>
      <c r="R471" s="190">
        <f>Q471*H471</f>
        <v>0</v>
      </c>
      <c r="S471" s="190">
        <v>0</v>
      </c>
      <c r="T471" s="191">
        <f>S471*H471</f>
        <v>0</v>
      </c>
      <c r="AR471" s="24" t="s">
        <v>143</v>
      </c>
      <c r="AT471" s="24" t="s">
        <v>139</v>
      </c>
      <c r="AU471" s="24" t="s">
        <v>79</v>
      </c>
      <c r="AY471" s="24" t="s">
        <v>136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24" t="s">
        <v>77</v>
      </c>
      <c r="BK471" s="192">
        <f>ROUND(I471*H471,2)</f>
        <v>0</v>
      </c>
      <c r="BL471" s="24" t="s">
        <v>143</v>
      </c>
      <c r="BM471" s="24" t="s">
        <v>983</v>
      </c>
    </row>
    <row r="472" spans="2:65" s="1" customFormat="1" ht="27" x14ac:dyDescent="0.3">
      <c r="B472" s="41"/>
      <c r="D472" s="193" t="s">
        <v>145</v>
      </c>
      <c r="F472" s="194" t="s">
        <v>984</v>
      </c>
      <c r="I472" s="195"/>
      <c r="L472" s="41"/>
      <c r="M472" s="196"/>
      <c r="N472" s="42"/>
      <c r="O472" s="42"/>
      <c r="P472" s="42"/>
      <c r="Q472" s="42"/>
      <c r="R472" s="42"/>
      <c r="S472" s="42"/>
      <c r="T472" s="70"/>
      <c r="AT472" s="24" t="s">
        <v>145</v>
      </c>
      <c r="AU472" s="24" t="s">
        <v>79</v>
      </c>
    </row>
    <row r="473" spans="2:65" s="1" customFormat="1" ht="27" x14ac:dyDescent="0.3">
      <c r="B473" s="41"/>
      <c r="D473" s="193" t="s">
        <v>147</v>
      </c>
      <c r="F473" s="197" t="s">
        <v>492</v>
      </c>
      <c r="I473" s="195"/>
      <c r="L473" s="41"/>
      <c r="M473" s="196"/>
      <c r="N473" s="42"/>
      <c r="O473" s="42"/>
      <c r="P473" s="42"/>
      <c r="Q473" s="42"/>
      <c r="R473" s="42"/>
      <c r="S473" s="42"/>
      <c r="T473" s="70"/>
      <c r="AT473" s="24" t="s">
        <v>147</v>
      </c>
      <c r="AU473" s="24" t="s">
        <v>79</v>
      </c>
    </row>
    <row r="474" spans="2:65" s="12" customFormat="1" x14ac:dyDescent="0.3">
      <c r="B474" s="201"/>
      <c r="D474" s="193" t="s">
        <v>167</v>
      </c>
      <c r="E474" s="202" t="s">
        <v>5</v>
      </c>
      <c r="F474" s="203" t="s">
        <v>143</v>
      </c>
      <c r="H474" s="204">
        <v>4</v>
      </c>
      <c r="I474" s="205"/>
      <c r="L474" s="201"/>
      <c r="M474" s="206"/>
      <c r="N474" s="207"/>
      <c r="O474" s="207"/>
      <c r="P474" s="207"/>
      <c r="Q474" s="207"/>
      <c r="R474" s="207"/>
      <c r="S474" s="207"/>
      <c r="T474" s="208"/>
      <c r="AT474" s="202" t="s">
        <v>167</v>
      </c>
      <c r="AU474" s="202" t="s">
        <v>79</v>
      </c>
      <c r="AV474" s="12" t="s">
        <v>79</v>
      </c>
      <c r="AW474" s="12" t="s">
        <v>35</v>
      </c>
      <c r="AX474" s="12" t="s">
        <v>77</v>
      </c>
      <c r="AY474" s="202" t="s">
        <v>136</v>
      </c>
    </row>
    <row r="475" spans="2:65" s="1" customFormat="1" ht="38.25" customHeight="1" x14ac:dyDescent="0.3">
      <c r="B475" s="180"/>
      <c r="C475" s="224" t="s">
        <v>985</v>
      </c>
      <c r="D475" s="224" t="s">
        <v>390</v>
      </c>
      <c r="E475" s="225" t="s">
        <v>986</v>
      </c>
      <c r="F475" s="226" t="s">
        <v>987</v>
      </c>
      <c r="G475" s="227" t="s">
        <v>380</v>
      </c>
      <c r="H475" s="228">
        <v>4</v>
      </c>
      <c r="I475" s="229"/>
      <c r="J475" s="230">
        <f>ROUND(I475*H475,2)</f>
        <v>0</v>
      </c>
      <c r="K475" s="226" t="s">
        <v>5</v>
      </c>
      <c r="L475" s="231"/>
      <c r="M475" s="232" t="s">
        <v>5</v>
      </c>
      <c r="N475" s="233" t="s">
        <v>42</v>
      </c>
      <c r="O475" s="42"/>
      <c r="P475" s="190">
        <f>O475*H475</f>
        <v>0</v>
      </c>
      <c r="Q475" s="190">
        <v>9.5399999999999999E-3</v>
      </c>
      <c r="R475" s="190">
        <f>Q475*H475</f>
        <v>3.8159999999999999E-2</v>
      </c>
      <c r="S475" s="190">
        <v>0</v>
      </c>
      <c r="T475" s="191">
        <f>S475*H475</f>
        <v>0</v>
      </c>
      <c r="AR475" s="24" t="s">
        <v>205</v>
      </c>
      <c r="AT475" s="24" t="s">
        <v>390</v>
      </c>
      <c r="AU475" s="24" t="s">
        <v>79</v>
      </c>
      <c r="AY475" s="24" t="s">
        <v>136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24" t="s">
        <v>77</v>
      </c>
      <c r="BK475" s="192">
        <f>ROUND(I475*H475,2)</f>
        <v>0</v>
      </c>
      <c r="BL475" s="24" t="s">
        <v>143</v>
      </c>
      <c r="BM475" s="24" t="s">
        <v>988</v>
      </c>
    </row>
    <row r="476" spans="2:65" s="1" customFormat="1" ht="27" x14ac:dyDescent="0.3">
      <c r="B476" s="41"/>
      <c r="D476" s="193" t="s">
        <v>145</v>
      </c>
      <c r="F476" s="194" t="s">
        <v>987</v>
      </c>
      <c r="I476" s="195"/>
      <c r="L476" s="41"/>
      <c r="M476" s="196"/>
      <c r="N476" s="42"/>
      <c r="O476" s="42"/>
      <c r="P476" s="42"/>
      <c r="Q476" s="42"/>
      <c r="R476" s="42"/>
      <c r="S476" s="42"/>
      <c r="T476" s="70"/>
      <c r="AT476" s="24" t="s">
        <v>145</v>
      </c>
      <c r="AU476" s="24" t="s">
        <v>79</v>
      </c>
    </row>
    <row r="477" spans="2:65" s="1" customFormat="1" ht="16.5" customHeight="1" x14ac:dyDescent="0.3">
      <c r="B477" s="180"/>
      <c r="C477" s="181" t="s">
        <v>989</v>
      </c>
      <c r="D477" s="181" t="s">
        <v>139</v>
      </c>
      <c r="E477" s="182" t="s">
        <v>990</v>
      </c>
      <c r="F477" s="183" t="s">
        <v>991</v>
      </c>
      <c r="G477" s="184" t="s">
        <v>380</v>
      </c>
      <c r="H477" s="185">
        <v>1</v>
      </c>
      <c r="I477" s="186"/>
      <c r="J477" s="187">
        <f>ROUND(I477*H477,2)</f>
        <v>0</v>
      </c>
      <c r="K477" s="183" t="s">
        <v>5</v>
      </c>
      <c r="L477" s="41"/>
      <c r="M477" s="188" t="s">
        <v>5</v>
      </c>
      <c r="N477" s="189" t="s">
        <v>42</v>
      </c>
      <c r="O477" s="42"/>
      <c r="P477" s="190">
        <f>O477*H477</f>
        <v>0</v>
      </c>
      <c r="Q477" s="190">
        <v>0</v>
      </c>
      <c r="R477" s="190">
        <f>Q477*H477</f>
        <v>0</v>
      </c>
      <c r="S477" s="190">
        <v>0</v>
      </c>
      <c r="T477" s="191">
        <f>S477*H477</f>
        <v>0</v>
      </c>
      <c r="AR477" s="24" t="s">
        <v>143</v>
      </c>
      <c r="AT477" s="24" t="s">
        <v>139</v>
      </c>
      <c r="AU477" s="24" t="s">
        <v>79</v>
      </c>
      <c r="AY477" s="24" t="s">
        <v>136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24" t="s">
        <v>77</v>
      </c>
      <c r="BK477" s="192">
        <f>ROUND(I477*H477,2)</f>
        <v>0</v>
      </c>
      <c r="BL477" s="24" t="s">
        <v>143</v>
      </c>
      <c r="BM477" s="24" t="s">
        <v>992</v>
      </c>
    </row>
    <row r="478" spans="2:65" s="1" customFormat="1" ht="27" x14ac:dyDescent="0.3">
      <c r="B478" s="41"/>
      <c r="D478" s="193" t="s">
        <v>145</v>
      </c>
      <c r="F478" s="194" t="s">
        <v>993</v>
      </c>
      <c r="I478" s="195"/>
      <c r="L478" s="41"/>
      <c r="M478" s="196"/>
      <c r="N478" s="42"/>
      <c r="O478" s="42"/>
      <c r="P478" s="42"/>
      <c r="Q478" s="42"/>
      <c r="R478" s="42"/>
      <c r="S478" s="42"/>
      <c r="T478" s="70"/>
      <c r="AT478" s="24" t="s">
        <v>145</v>
      </c>
      <c r="AU478" s="24" t="s">
        <v>79</v>
      </c>
    </row>
    <row r="479" spans="2:65" s="1" customFormat="1" ht="27" x14ac:dyDescent="0.3">
      <c r="B479" s="41"/>
      <c r="D479" s="193" t="s">
        <v>147</v>
      </c>
      <c r="F479" s="197" t="s">
        <v>492</v>
      </c>
      <c r="I479" s="195"/>
      <c r="L479" s="41"/>
      <c r="M479" s="196"/>
      <c r="N479" s="42"/>
      <c r="O479" s="42"/>
      <c r="P479" s="42"/>
      <c r="Q479" s="42"/>
      <c r="R479" s="42"/>
      <c r="S479" s="42"/>
      <c r="T479" s="70"/>
      <c r="AT479" s="24" t="s">
        <v>147</v>
      </c>
      <c r="AU479" s="24" t="s">
        <v>79</v>
      </c>
    </row>
    <row r="480" spans="2:65" s="12" customFormat="1" x14ac:dyDescent="0.3">
      <c r="B480" s="201"/>
      <c r="D480" s="193" t="s">
        <v>167</v>
      </c>
      <c r="E480" s="202" t="s">
        <v>5</v>
      </c>
      <c r="F480" s="203" t="s">
        <v>77</v>
      </c>
      <c r="H480" s="204">
        <v>1</v>
      </c>
      <c r="I480" s="205"/>
      <c r="L480" s="201"/>
      <c r="M480" s="206"/>
      <c r="N480" s="207"/>
      <c r="O480" s="207"/>
      <c r="P480" s="207"/>
      <c r="Q480" s="207"/>
      <c r="R480" s="207"/>
      <c r="S480" s="207"/>
      <c r="T480" s="208"/>
      <c r="AT480" s="202" t="s">
        <v>167</v>
      </c>
      <c r="AU480" s="202" t="s">
        <v>79</v>
      </c>
      <c r="AV480" s="12" t="s">
        <v>79</v>
      </c>
      <c r="AW480" s="12" t="s">
        <v>35</v>
      </c>
      <c r="AX480" s="12" t="s">
        <v>77</v>
      </c>
      <c r="AY480" s="202" t="s">
        <v>136</v>
      </c>
    </row>
    <row r="481" spans="2:65" s="1" customFormat="1" ht="16.5" customHeight="1" x14ac:dyDescent="0.3">
      <c r="B481" s="180"/>
      <c r="C481" s="224" t="s">
        <v>994</v>
      </c>
      <c r="D481" s="224" t="s">
        <v>390</v>
      </c>
      <c r="E481" s="225" t="s">
        <v>995</v>
      </c>
      <c r="F481" s="226" t="s">
        <v>996</v>
      </c>
      <c r="G481" s="227" t="s">
        <v>380</v>
      </c>
      <c r="H481" s="228">
        <v>1</v>
      </c>
      <c r="I481" s="229"/>
      <c r="J481" s="230">
        <f>ROUND(I481*H481,2)</f>
        <v>0</v>
      </c>
      <c r="K481" s="226" t="s">
        <v>177</v>
      </c>
      <c r="L481" s="231"/>
      <c r="M481" s="232" t="s">
        <v>5</v>
      </c>
      <c r="N481" s="233" t="s">
        <v>42</v>
      </c>
      <c r="O481" s="42"/>
      <c r="P481" s="190">
        <f>O481*H481</f>
        <v>0</v>
      </c>
      <c r="Q481" s="190">
        <v>1.5140000000000001E-2</v>
      </c>
      <c r="R481" s="190">
        <f>Q481*H481</f>
        <v>1.5140000000000001E-2</v>
      </c>
      <c r="S481" s="190">
        <v>0</v>
      </c>
      <c r="T481" s="191">
        <f>S481*H481</f>
        <v>0</v>
      </c>
      <c r="AR481" s="24" t="s">
        <v>205</v>
      </c>
      <c r="AT481" s="24" t="s">
        <v>390</v>
      </c>
      <c r="AU481" s="24" t="s">
        <v>79</v>
      </c>
      <c r="AY481" s="24" t="s">
        <v>136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24" t="s">
        <v>77</v>
      </c>
      <c r="BK481" s="192">
        <f>ROUND(I481*H481,2)</f>
        <v>0</v>
      </c>
      <c r="BL481" s="24" t="s">
        <v>143</v>
      </c>
      <c r="BM481" s="24" t="s">
        <v>997</v>
      </c>
    </row>
    <row r="482" spans="2:65" s="1" customFormat="1" x14ac:dyDescent="0.3">
      <c r="B482" s="41"/>
      <c r="D482" s="193" t="s">
        <v>145</v>
      </c>
      <c r="F482" s="194" t="s">
        <v>998</v>
      </c>
      <c r="I482" s="195"/>
      <c r="L482" s="41"/>
      <c r="M482" s="196"/>
      <c r="N482" s="42"/>
      <c r="O482" s="42"/>
      <c r="P482" s="42"/>
      <c r="Q482" s="42"/>
      <c r="R482" s="42"/>
      <c r="S482" s="42"/>
      <c r="T482" s="70"/>
      <c r="AT482" s="24" t="s">
        <v>145</v>
      </c>
      <c r="AU482" s="24" t="s">
        <v>79</v>
      </c>
    </row>
    <row r="483" spans="2:65" s="1" customFormat="1" ht="16.5" customHeight="1" x14ac:dyDescent="0.3">
      <c r="B483" s="180"/>
      <c r="C483" s="181" t="s">
        <v>999</v>
      </c>
      <c r="D483" s="181" t="s">
        <v>139</v>
      </c>
      <c r="E483" s="182" t="s">
        <v>1000</v>
      </c>
      <c r="F483" s="183" t="s">
        <v>1001</v>
      </c>
      <c r="G483" s="184" t="s">
        <v>380</v>
      </c>
      <c r="H483" s="185">
        <v>3</v>
      </c>
      <c r="I483" s="186"/>
      <c r="J483" s="187">
        <f>ROUND(I483*H483,2)</f>
        <v>0</v>
      </c>
      <c r="K483" s="183" t="s">
        <v>177</v>
      </c>
      <c r="L483" s="41"/>
      <c r="M483" s="188" t="s">
        <v>5</v>
      </c>
      <c r="N483" s="189" t="s">
        <v>42</v>
      </c>
      <c r="O483" s="42"/>
      <c r="P483" s="190">
        <f>O483*H483</f>
        <v>0</v>
      </c>
      <c r="Q483" s="190">
        <v>7.2000000000000005E-4</v>
      </c>
      <c r="R483" s="190">
        <f>Q483*H483</f>
        <v>2.16E-3</v>
      </c>
      <c r="S483" s="190">
        <v>0</v>
      </c>
      <c r="T483" s="191">
        <f>S483*H483</f>
        <v>0</v>
      </c>
      <c r="AR483" s="24" t="s">
        <v>143</v>
      </c>
      <c r="AT483" s="24" t="s">
        <v>139</v>
      </c>
      <c r="AU483" s="24" t="s">
        <v>79</v>
      </c>
      <c r="AY483" s="24" t="s">
        <v>136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24" t="s">
        <v>77</v>
      </c>
      <c r="BK483" s="192">
        <f>ROUND(I483*H483,2)</f>
        <v>0</v>
      </c>
      <c r="BL483" s="24" t="s">
        <v>143</v>
      </c>
      <c r="BM483" s="24" t="s">
        <v>1002</v>
      </c>
    </row>
    <row r="484" spans="2:65" s="1" customFormat="1" ht="27" x14ac:dyDescent="0.3">
      <c r="B484" s="41"/>
      <c r="D484" s="193" t="s">
        <v>145</v>
      </c>
      <c r="F484" s="194" t="s">
        <v>1003</v>
      </c>
      <c r="I484" s="195"/>
      <c r="L484" s="41"/>
      <c r="M484" s="196"/>
      <c r="N484" s="42"/>
      <c r="O484" s="42"/>
      <c r="P484" s="42"/>
      <c r="Q484" s="42"/>
      <c r="R484" s="42"/>
      <c r="S484" s="42"/>
      <c r="T484" s="70"/>
      <c r="AT484" s="24" t="s">
        <v>145</v>
      </c>
      <c r="AU484" s="24" t="s">
        <v>79</v>
      </c>
    </row>
    <row r="485" spans="2:65" s="1" customFormat="1" ht="27" x14ac:dyDescent="0.3">
      <c r="B485" s="41"/>
      <c r="D485" s="193" t="s">
        <v>147</v>
      </c>
      <c r="F485" s="197" t="s">
        <v>492</v>
      </c>
      <c r="I485" s="195"/>
      <c r="L485" s="41"/>
      <c r="M485" s="196"/>
      <c r="N485" s="42"/>
      <c r="O485" s="42"/>
      <c r="P485" s="42"/>
      <c r="Q485" s="42"/>
      <c r="R485" s="42"/>
      <c r="S485" s="42"/>
      <c r="T485" s="70"/>
      <c r="AT485" s="24" t="s">
        <v>147</v>
      </c>
      <c r="AU485" s="24" t="s">
        <v>79</v>
      </c>
    </row>
    <row r="486" spans="2:65" s="12" customFormat="1" x14ac:dyDescent="0.3">
      <c r="B486" s="201"/>
      <c r="D486" s="193" t="s">
        <v>167</v>
      </c>
      <c r="E486" s="202" t="s">
        <v>5</v>
      </c>
      <c r="F486" s="203" t="s">
        <v>173</v>
      </c>
      <c r="H486" s="204">
        <v>3</v>
      </c>
      <c r="I486" s="205"/>
      <c r="L486" s="201"/>
      <c r="M486" s="206"/>
      <c r="N486" s="207"/>
      <c r="O486" s="207"/>
      <c r="P486" s="207"/>
      <c r="Q486" s="207"/>
      <c r="R486" s="207"/>
      <c r="S486" s="207"/>
      <c r="T486" s="208"/>
      <c r="AT486" s="202" t="s">
        <v>167</v>
      </c>
      <c r="AU486" s="202" t="s">
        <v>79</v>
      </c>
      <c r="AV486" s="12" t="s">
        <v>79</v>
      </c>
      <c r="AW486" s="12" t="s">
        <v>35</v>
      </c>
      <c r="AX486" s="12" t="s">
        <v>77</v>
      </c>
      <c r="AY486" s="202" t="s">
        <v>136</v>
      </c>
    </row>
    <row r="487" spans="2:65" s="1" customFormat="1" ht="16.5" customHeight="1" x14ac:dyDescent="0.3">
      <c r="B487" s="180"/>
      <c r="C487" s="224" t="s">
        <v>1004</v>
      </c>
      <c r="D487" s="224" t="s">
        <v>390</v>
      </c>
      <c r="E487" s="225" t="s">
        <v>1005</v>
      </c>
      <c r="F487" s="226" t="s">
        <v>1006</v>
      </c>
      <c r="G487" s="227" t="s">
        <v>380</v>
      </c>
      <c r="H487" s="228">
        <v>3</v>
      </c>
      <c r="I487" s="229"/>
      <c r="J487" s="230">
        <f>ROUND(I487*H487,2)</f>
        <v>0</v>
      </c>
      <c r="K487" s="226" t="s">
        <v>177</v>
      </c>
      <c r="L487" s="231"/>
      <c r="M487" s="232" t="s">
        <v>5</v>
      </c>
      <c r="N487" s="233" t="s">
        <v>42</v>
      </c>
      <c r="O487" s="42"/>
      <c r="P487" s="190">
        <f>O487*H487</f>
        <v>0</v>
      </c>
      <c r="Q487" s="190">
        <v>1.2E-2</v>
      </c>
      <c r="R487" s="190">
        <f>Q487*H487</f>
        <v>3.6000000000000004E-2</v>
      </c>
      <c r="S487" s="190">
        <v>0</v>
      </c>
      <c r="T487" s="191">
        <f>S487*H487</f>
        <v>0</v>
      </c>
      <c r="AR487" s="24" t="s">
        <v>205</v>
      </c>
      <c r="AT487" s="24" t="s">
        <v>390</v>
      </c>
      <c r="AU487" s="24" t="s">
        <v>79</v>
      </c>
      <c r="AY487" s="24" t="s">
        <v>136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24" t="s">
        <v>77</v>
      </c>
      <c r="BK487" s="192">
        <f>ROUND(I487*H487,2)</f>
        <v>0</v>
      </c>
      <c r="BL487" s="24" t="s">
        <v>143</v>
      </c>
      <c r="BM487" s="24" t="s">
        <v>1007</v>
      </c>
    </row>
    <row r="488" spans="2:65" s="1" customFormat="1" x14ac:dyDescent="0.3">
      <c r="B488" s="41"/>
      <c r="D488" s="193" t="s">
        <v>145</v>
      </c>
      <c r="F488" s="194" t="s">
        <v>1008</v>
      </c>
      <c r="I488" s="195"/>
      <c r="L488" s="41"/>
      <c r="M488" s="196"/>
      <c r="N488" s="42"/>
      <c r="O488" s="42"/>
      <c r="P488" s="42"/>
      <c r="Q488" s="42"/>
      <c r="R488" s="42"/>
      <c r="S488" s="42"/>
      <c r="T488" s="70"/>
      <c r="AT488" s="24" t="s">
        <v>145</v>
      </c>
      <c r="AU488" s="24" t="s">
        <v>79</v>
      </c>
    </row>
    <row r="489" spans="2:65" s="1" customFormat="1" ht="16.5" customHeight="1" x14ac:dyDescent="0.3">
      <c r="B489" s="180"/>
      <c r="C489" s="224" t="s">
        <v>1009</v>
      </c>
      <c r="D489" s="224" t="s">
        <v>390</v>
      </c>
      <c r="E489" s="225" t="s">
        <v>1010</v>
      </c>
      <c r="F489" s="226" t="s">
        <v>1011</v>
      </c>
      <c r="G489" s="227" t="s">
        <v>380</v>
      </c>
      <c r="H489" s="228">
        <v>3</v>
      </c>
      <c r="I489" s="229"/>
      <c r="J489" s="230">
        <f>ROUND(I489*H489,2)</f>
        <v>0</v>
      </c>
      <c r="K489" s="226" t="s">
        <v>177</v>
      </c>
      <c r="L489" s="231"/>
      <c r="M489" s="232" t="s">
        <v>5</v>
      </c>
      <c r="N489" s="233" t="s">
        <v>42</v>
      </c>
      <c r="O489" s="42"/>
      <c r="P489" s="190">
        <f>O489*H489</f>
        <v>0</v>
      </c>
      <c r="Q489" s="190">
        <v>3.5000000000000001E-3</v>
      </c>
      <c r="R489" s="190">
        <f>Q489*H489</f>
        <v>1.0500000000000001E-2</v>
      </c>
      <c r="S489" s="190">
        <v>0</v>
      </c>
      <c r="T489" s="191">
        <f>S489*H489</f>
        <v>0</v>
      </c>
      <c r="AR489" s="24" t="s">
        <v>205</v>
      </c>
      <c r="AT489" s="24" t="s">
        <v>390</v>
      </c>
      <c r="AU489" s="24" t="s">
        <v>79</v>
      </c>
      <c r="AY489" s="24" t="s">
        <v>136</v>
      </c>
      <c r="BE489" s="192">
        <f>IF(N489="základní",J489,0)</f>
        <v>0</v>
      </c>
      <c r="BF489" s="192">
        <f>IF(N489="snížená",J489,0)</f>
        <v>0</v>
      </c>
      <c r="BG489" s="192">
        <f>IF(N489="zákl. přenesená",J489,0)</f>
        <v>0</v>
      </c>
      <c r="BH489" s="192">
        <f>IF(N489="sníž. přenesená",J489,0)</f>
        <v>0</v>
      </c>
      <c r="BI489" s="192">
        <f>IF(N489="nulová",J489,0)</f>
        <v>0</v>
      </c>
      <c r="BJ489" s="24" t="s">
        <v>77</v>
      </c>
      <c r="BK489" s="192">
        <f>ROUND(I489*H489,2)</f>
        <v>0</v>
      </c>
      <c r="BL489" s="24" t="s">
        <v>143</v>
      </c>
      <c r="BM489" s="24" t="s">
        <v>1012</v>
      </c>
    </row>
    <row r="490" spans="2:65" s="1" customFormat="1" x14ac:dyDescent="0.3">
      <c r="B490" s="41"/>
      <c r="D490" s="193" t="s">
        <v>145</v>
      </c>
      <c r="F490" s="194" t="s">
        <v>1013</v>
      </c>
      <c r="I490" s="195"/>
      <c r="L490" s="41"/>
      <c r="M490" s="196"/>
      <c r="N490" s="42"/>
      <c r="O490" s="42"/>
      <c r="P490" s="42"/>
      <c r="Q490" s="42"/>
      <c r="R490" s="42"/>
      <c r="S490" s="42"/>
      <c r="T490" s="70"/>
      <c r="AT490" s="24" t="s">
        <v>145</v>
      </c>
      <c r="AU490" s="24" t="s">
        <v>79</v>
      </c>
    </row>
    <row r="491" spans="2:65" s="1" customFormat="1" ht="16.5" customHeight="1" x14ac:dyDescent="0.3">
      <c r="B491" s="180"/>
      <c r="C491" s="181" t="s">
        <v>1014</v>
      </c>
      <c r="D491" s="181" t="s">
        <v>139</v>
      </c>
      <c r="E491" s="182" t="s">
        <v>1015</v>
      </c>
      <c r="F491" s="183" t="s">
        <v>1016</v>
      </c>
      <c r="G491" s="184" t="s">
        <v>380</v>
      </c>
      <c r="H491" s="185">
        <v>4</v>
      </c>
      <c r="I491" s="186"/>
      <c r="J491" s="187">
        <f>ROUND(I491*H491,2)</f>
        <v>0</v>
      </c>
      <c r="K491" s="183" t="s">
        <v>552</v>
      </c>
      <c r="L491" s="41"/>
      <c r="M491" s="188" t="s">
        <v>5</v>
      </c>
      <c r="N491" s="189" t="s">
        <v>42</v>
      </c>
      <c r="O491" s="42"/>
      <c r="P491" s="190">
        <f>O491*H491</f>
        <v>0</v>
      </c>
      <c r="Q491" s="190">
        <v>8.5999999999999998E-4</v>
      </c>
      <c r="R491" s="190">
        <f>Q491*H491</f>
        <v>3.4399999999999999E-3</v>
      </c>
      <c r="S491" s="190">
        <v>0</v>
      </c>
      <c r="T491" s="191">
        <f>S491*H491</f>
        <v>0</v>
      </c>
      <c r="AR491" s="24" t="s">
        <v>143</v>
      </c>
      <c r="AT491" s="24" t="s">
        <v>139</v>
      </c>
      <c r="AU491" s="24" t="s">
        <v>79</v>
      </c>
      <c r="AY491" s="24" t="s">
        <v>136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24" t="s">
        <v>77</v>
      </c>
      <c r="BK491" s="192">
        <f>ROUND(I491*H491,2)</f>
        <v>0</v>
      </c>
      <c r="BL491" s="24" t="s">
        <v>143</v>
      </c>
      <c r="BM491" s="24" t="s">
        <v>1017</v>
      </c>
    </row>
    <row r="492" spans="2:65" s="1" customFormat="1" ht="27" x14ac:dyDescent="0.3">
      <c r="B492" s="41"/>
      <c r="D492" s="193" t="s">
        <v>145</v>
      </c>
      <c r="F492" s="194" t="s">
        <v>1018</v>
      </c>
      <c r="I492" s="195"/>
      <c r="L492" s="41"/>
      <c r="M492" s="196"/>
      <c r="N492" s="42"/>
      <c r="O492" s="42"/>
      <c r="P492" s="42"/>
      <c r="Q492" s="42"/>
      <c r="R492" s="42"/>
      <c r="S492" s="42"/>
      <c r="T492" s="70"/>
      <c r="AT492" s="24" t="s">
        <v>145</v>
      </c>
      <c r="AU492" s="24" t="s">
        <v>79</v>
      </c>
    </row>
    <row r="493" spans="2:65" s="1" customFormat="1" ht="27" x14ac:dyDescent="0.3">
      <c r="B493" s="41"/>
      <c r="D493" s="193" t="s">
        <v>147</v>
      </c>
      <c r="F493" s="197" t="s">
        <v>492</v>
      </c>
      <c r="I493" s="195"/>
      <c r="L493" s="41"/>
      <c r="M493" s="196"/>
      <c r="N493" s="42"/>
      <c r="O493" s="42"/>
      <c r="P493" s="42"/>
      <c r="Q493" s="42"/>
      <c r="R493" s="42"/>
      <c r="S493" s="42"/>
      <c r="T493" s="70"/>
      <c r="AT493" s="24" t="s">
        <v>147</v>
      </c>
      <c r="AU493" s="24" t="s">
        <v>79</v>
      </c>
    </row>
    <row r="494" spans="2:65" s="12" customFormat="1" x14ac:dyDescent="0.3">
      <c r="B494" s="201"/>
      <c r="D494" s="193" t="s">
        <v>167</v>
      </c>
      <c r="E494" s="202" t="s">
        <v>5</v>
      </c>
      <c r="F494" s="203" t="s">
        <v>143</v>
      </c>
      <c r="H494" s="204">
        <v>4</v>
      </c>
      <c r="I494" s="205"/>
      <c r="L494" s="201"/>
      <c r="M494" s="206"/>
      <c r="N494" s="207"/>
      <c r="O494" s="207"/>
      <c r="P494" s="207"/>
      <c r="Q494" s="207"/>
      <c r="R494" s="207"/>
      <c r="S494" s="207"/>
      <c r="T494" s="208"/>
      <c r="AT494" s="202" t="s">
        <v>167</v>
      </c>
      <c r="AU494" s="202" t="s">
        <v>79</v>
      </c>
      <c r="AV494" s="12" t="s">
        <v>79</v>
      </c>
      <c r="AW494" s="12" t="s">
        <v>35</v>
      </c>
      <c r="AX494" s="12" t="s">
        <v>77</v>
      </c>
      <c r="AY494" s="202" t="s">
        <v>136</v>
      </c>
    </row>
    <row r="495" spans="2:65" s="1" customFormat="1" ht="16.5" customHeight="1" x14ac:dyDescent="0.3">
      <c r="B495" s="180"/>
      <c r="C495" s="224" t="s">
        <v>1019</v>
      </c>
      <c r="D495" s="224" t="s">
        <v>390</v>
      </c>
      <c r="E495" s="225" t="s">
        <v>1020</v>
      </c>
      <c r="F495" s="226" t="s">
        <v>1021</v>
      </c>
      <c r="G495" s="227" t="s">
        <v>380</v>
      </c>
      <c r="H495" s="228">
        <v>4</v>
      </c>
      <c r="I495" s="229"/>
      <c r="J495" s="230">
        <f>ROUND(I495*H495,2)</f>
        <v>0</v>
      </c>
      <c r="K495" s="226" t="s">
        <v>552</v>
      </c>
      <c r="L495" s="231"/>
      <c r="M495" s="232" t="s">
        <v>5</v>
      </c>
      <c r="N495" s="233" t="s">
        <v>42</v>
      </c>
      <c r="O495" s="42"/>
      <c r="P495" s="190">
        <f>O495*H495</f>
        <v>0</v>
      </c>
      <c r="Q495" s="190">
        <v>1.7999999999999999E-2</v>
      </c>
      <c r="R495" s="190">
        <f>Q495*H495</f>
        <v>7.1999999999999995E-2</v>
      </c>
      <c r="S495" s="190">
        <v>0</v>
      </c>
      <c r="T495" s="191">
        <f>S495*H495</f>
        <v>0</v>
      </c>
      <c r="AR495" s="24" t="s">
        <v>205</v>
      </c>
      <c r="AT495" s="24" t="s">
        <v>390</v>
      </c>
      <c r="AU495" s="24" t="s">
        <v>79</v>
      </c>
      <c r="AY495" s="24" t="s">
        <v>136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24" t="s">
        <v>77</v>
      </c>
      <c r="BK495" s="192">
        <f>ROUND(I495*H495,2)</f>
        <v>0</v>
      </c>
      <c r="BL495" s="24" t="s">
        <v>143</v>
      </c>
      <c r="BM495" s="24" t="s">
        <v>1022</v>
      </c>
    </row>
    <row r="496" spans="2:65" s="1" customFormat="1" x14ac:dyDescent="0.3">
      <c r="B496" s="41"/>
      <c r="D496" s="193" t="s">
        <v>145</v>
      </c>
      <c r="F496" s="194" t="s">
        <v>1023</v>
      </c>
      <c r="I496" s="195"/>
      <c r="L496" s="41"/>
      <c r="M496" s="196"/>
      <c r="N496" s="42"/>
      <c r="O496" s="42"/>
      <c r="P496" s="42"/>
      <c r="Q496" s="42"/>
      <c r="R496" s="42"/>
      <c r="S496" s="42"/>
      <c r="T496" s="70"/>
      <c r="AT496" s="24" t="s">
        <v>145</v>
      </c>
      <c r="AU496" s="24" t="s">
        <v>79</v>
      </c>
    </row>
    <row r="497" spans="2:65" s="1" customFormat="1" ht="16.5" customHeight="1" x14ac:dyDescent="0.3">
      <c r="B497" s="180"/>
      <c r="C497" s="224" t="s">
        <v>1024</v>
      </c>
      <c r="D497" s="224" t="s">
        <v>390</v>
      </c>
      <c r="E497" s="225" t="s">
        <v>1025</v>
      </c>
      <c r="F497" s="226" t="s">
        <v>1026</v>
      </c>
      <c r="G497" s="227" t="s">
        <v>380</v>
      </c>
      <c r="H497" s="228">
        <v>4</v>
      </c>
      <c r="I497" s="229"/>
      <c r="J497" s="230">
        <f>ROUND(I497*H497,2)</f>
        <v>0</v>
      </c>
      <c r="K497" s="226" t="s">
        <v>552</v>
      </c>
      <c r="L497" s="231"/>
      <c r="M497" s="232" t="s">
        <v>5</v>
      </c>
      <c r="N497" s="233" t="s">
        <v>42</v>
      </c>
      <c r="O497" s="42"/>
      <c r="P497" s="190">
        <f>O497*H497</f>
        <v>0</v>
      </c>
      <c r="Q497" s="190">
        <v>3.5000000000000001E-3</v>
      </c>
      <c r="R497" s="190">
        <f>Q497*H497</f>
        <v>1.4E-2</v>
      </c>
      <c r="S497" s="190">
        <v>0</v>
      </c>
      <c r="T497" s="191">
        <f>S497*H497</f>
        <v>0</v>
      </c>
      <c r="AR497" s="24" t="s">
        <v>205</v>
      </c>
      <c r="AT497" s="24" t="s">
        <v>390</v>
      </c>
      <c r="AU497" s="24" t="s">
        <v>79</v>
      </c>
      <c r="AY497" s="24" t="s">
        <v>136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24" t="s">
        <v>77</v>
      </c>
      <c r="BK497" s="192">
        <f>ROUND(I497*H497,2)</f>
        <v>0</v>
      </c>
      <c r="BL497" s="24" t="s">
        <v>143</v>
      </c>
      <c r="BM497" s="24" t="s">
        <v>1027</v>
      </c>
    </row>
    <row r="498" spans="2:65" s="1" customFormat="1" x14ac:dyDescent="0.3">
      <c r="B498" s="41"/>
      <c r="D498" s="193" t="s">
        <v>145</v>
      </c>
      <c r="F498" s="194" t="s">
        <v>1026</v>
      </c>
      <c r="I498" s="195"/>
      <c r="L498" s="41"/>
      <c r="M498" s="196"/>
      <c r="N498" s="42"/>
      <c r="O498" s="42"/>
      <c r="P498" s="42"/>
      <c r="Q498" s="42"/>
      <c r="R498" s="42"/>
      <c r="S498" s="42"/>
      <c r="T498" s="70"/>
      <c r="AT498" s="24" t="s">
        <v>145</v>
      </c>
      <c r="AU498" s="24" t="s">
        <v>79</v>
      </c>
    </row>
    <row r="499" spans="2:65" s="1" customFormat="1" ht="16.5" customHeight="1" x14ac:dyDescent="0.3">
      <c r="B499" s="180"/>
      <c r="C499" s="181" t="s">
        <v>1028</v>
      </c>
      <c r="D499" s="181" t="s">
        <v>139</v>
      </c>
      <c r="E499" s="182" t="s">
        <v>1029</v>
      </c>
      <c r="F499" s="183" t="s">
        <v>1030</v>
      </c>
      <c r="G499" s="184" t="s">
        <v>380</v>
      </c>
      <c r="H499" s="185">
        <v>4</v>
      </c>
      <c r="I499" s="186"/>
      <c r="J499" s="187">
        <f>ROUND(I499*H499,2)</f>
        <v>0</v>
      </c>
      <c r="K499" s="183" t="s">
        <v>552</v>
      </c>
      <c r="L499" s="41"/>
      <c r="M499" s="188" t="s">
        <v>5</v>
      </c>
      <c r="N499" s="189" t="s">
        <v>42</v>
      </c>
      <c r="O499" s="42"/>
      <c r="P499" s="190">
        <f>O499*H499</f>
        <v>0</v>
      </c>
      <c r="Q499" s="190">
        <v>3.4000000000000002E-4</v>
      </c>
      <c r="R499" s="190">
        <f>Q499*H499</f>
        <v>1.3600000000000001E-3</v>
      </c>
      <c r="S499" s="190">
        <v>0</v>
      </c>
      <c r="T499" s="191">
        <f>S499*H499</f>
        <v>0</v>
      </c>
      <c r="AR499" s="24" t="s">
        <v>143</v>
      </c>
      <c r="AT499" s="24" t="s">
        <v>139</v>
      </c>
      <c r="AU499" s="24" t="s">
        <v>79</v>
      </c>
      <c r="AY499" s="24" t="s">
        <v>136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24" t="s">
        <v>77</v>
      </c>
      <c r="BK499" s="192">
        <f>ROUND(I499*H499,2)</f>
        <v>0</v>
      </c>
      <c r="BL499" s="24" t="s">
        <v>143</v>
      </c>
      <c r="BM499" s="24" t="s">
        <v>1031</v>
      </c>
    </row>
    <row r="500" spans="2:65" s="1" customFormat="1" x14ac:dyDescent="0.3">
      <c r="B500" s="41"/>
      <c r="D500" s="193" t="s">
        <v>145</v>
      </c>
      <c r="F500" s="194" t="s">
        <v>1032</v>
      </c>
      <c r="I500" s="195"/>
      <c r="L500" s="41"/>
      <c r="M500" s="196"/>
      <c r="N500" s="42"/>
      <c r="O500" s="42"/>
      <c r="P500" s="42"/>
      <c r="Q500" s="42"/>
      <c r="R500" s="42"/>
      <c r="S500" s="42"/>
      <c r="T500" s="70"/>
      <c r="AT500" s="24" t="s">
        <v>145</v>
      </c>
      <c r="AU500" s="24" t="s">
        <v>79</v>
      </c>
    </row>
    <row r="501" spans="2:65" s="1" customFormat="1" ht="27" x14ac:dyDescent="0.3">
      <c r="B501" s="41"/>
      <c r="D501" s="193" t="s">
        <v>147</v>
      </c>
      <c r="F501" s="197" t="s">
        <v>492</v>
      </c>
      <c r="I501" s="195"/>
      <c r="L501" s="41"/>
      <c r="M501" s="196"/>
      <c r="N501" s="42"/>
      <c r="O501" s="42"/>
      <c r="P501" s="42"/>
      <c r="Q501" s="42"/>
      <c r="R501" s="42"/>
      <c r="S501" s="42"/>
      <c r="T501" s="70"/>
      <c r="AT501" s="24" t="s">
        <v>147</v>
      </c>
      <c r="AU501" s="24" t="s">
        <v>79</v>
      </c>
    </row>
    <row r="502" spans="2:65" s="12" customFormat="1" x14ac:dyDescent="0.3">
      <c r="B502" s="201"/>
      <c r="D502" s="193" t="s">
        <v>167</v>
      </c>
      <c r="E502" s="202" t="s">
        <v>5</v>
      </c>
      <c r="F502" s="203" t="s">
        <v>143</v>
      </c>
      <c r="H502" s="204">
        <v>4</v>
      </c>
      <c r="I502" s="205"/>
      <c r="L502" s="201"/>
      <c r="M502" s="206"/>
      <c r="N502" s="207"/>
      <c r="O502" s="207"/>
      <c r="P502" s="207"/>
      <c r="Q502" s="207"/>
      <c r="R502" s="207"/>
      <c r="S502" s="207"/>
      <c r="T502" s="208"/>
      <c r="AT502" s="202" t="s">
        <v>167</v>
      </c>
      <c r="AU502" s="202" t="s">
        <v>79</v>
      </c>
      <c r="AV502" s="12" t="s">
        <v>79</v>
      </c>
      <c r="AW502" s="12" t="s">
        <v>35</v>
      </c>
      <c r="AX502" s="12" t="s">
        <v>77</v>
      </c>
      <c r="AY502" s="202" t="s">
        <v>136</v>
      </c>
    </row>
    <row r="503" spans="2:65" s="1" customFormat="1" ht="25.5" customHeight="1" x14ac:dyDescent="0.3">
      <c r="B503" s="180"/>
      <c r="C503" s="224" t="s">
        <v>1033</v>
      </c>
      <c r="D503" s="224" t="s">
        <v>390</v>
      </c>
      <c r="E503" s="225" t="s">
        <v>1034</v>
      </c>
      <c r="F503" s="226" t="s">
        <v>1035</v>
      </c>
      <c r="G503" s="227" t="s">
        <v>380</v>
      </c>
      <c r="H503" s="228">
        <v>4</v>
      </c>
      <c r="I503" s="229"/>
      <c r="J503" s="230">
        <f>ROUND(I503*H503,2)</f>
        <v>0</v>
      </c>
      <c r="K503" s="226" t="s">
        <v>5</v>
      </c>
      <c r="L503" s="231"/>
      <c r="M503" s="232" t="s">
        <v>5</v>
      </c>
      <c r="N503" s="233" t="s">
        <v>42</v>
      </c>
      <c r="O503" s="42"/>
      <c r="P503" s="190">
        <f>O503*H503</f>
        <v>0</v>
      </c>
      <c r="Q503" s="190">
        <v>3.3000000000000002E-2</v>
      </c>
      <c r="R503" s="190">
        <f>Q503*H503</f>
        <v>0.13200000000000001</v>
      </c>
      <c r="S503" s="190">
        <v>0</v>
      </c>
      <c r="T503" s="191">
        <f>S503*H503</f>
        <v>0</v>
      </c>
      <c r="AR503" s="24" t="s">
        <v>205</v>
      </c>
      <c r="AT503" s="24" t="s">
        <v>390</v>
      </c>
      <c r="AU503" s="24" t="s">
        <v>79</v>
      </c>
      <c r="AY503" s="24" t="s">
        <v>136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24" t="s">
        <v>77</v>
      </c>
      <c r="BK503" s="192">
        <f>ROUND(I503*H503,2)</f>
        <v>0</v>
      </c>
      <c r="BL503" s="24" t="s">
        <v>143</v>
      </c>
      <c r="BM503" s="24" t="s">
        <v>1036</v>
      </c>
    </row>
    <row r="504" spans="2:65" s="1" customFormat="1" ht="27" x14ac:dyDescent="0.3">
      <c r="B504" s="41"/>
      <c r="D504" s="193" t="s">
        <v>145</v>
      </c>
      <c r="F504" s="194" t="s">
        <v>1035</v>
      </c>
      <c r="I504" s="195"/>
      <c r="L504" s="41"/>
      <c r="M504" s="196"/>
      <c r="N504" s="42"/>
      <c r="O504" s="42"/>
      <c r="P504" s="42"/>
      <c r="Q504" s="42"/>
      <c r="R504" s="42"/>
      <c r="S504" s="42"/>
      <c r="T504" s="70"/>
      <c r="AT504" s="24" t="s">
        <v>145</v>
      </c>
      <c r="AU504" s="24" t="s">
        <v>79</v>
      </c>
    </row>
    <row r="505" spans="2:65" s="1" customFormat="1" ht="16.5" customHeight="1" x14ac:dyDescent="0.3">
      <c r="B505" s="180"/>
      <c r="C505" s="181" t="s">
        <v>1037</v>
      </c>
      <c r="D505" s="181" t="s">
        <v>139</v>
      </c>
      <c r="E505" s="182" t="s">
        <v>1038</v>
      </c>
      <c r="F505" s="183" t="s">
        <v>1039</v>
      </c>
      <c r="G505" s="184" t="s">
        <v>380</v>
      </c>
      <c r="H505" s="185">
        <v>14</v>
      </c>
      <c r="I505" s="186"/>
      <c r="J505" s="187">
        <f>ROUND(I505*H505,2)</f>
        <v>0</v>
      </c>
      <c r="K505" s="183" t="s">
        <v>177</v>
      </c>
      <c r="L505" s="41"/>
      <c r="M505" s="188" t="s">
        <v>5</v>
      </c>
      <c r="N505" s="189" t="s">
        <v>42</v>
      </c>
      <c r="O505" s="42"/>
      <c r="P505" s="190">
        <f>O505*H505</f>
        <v>0</v>
      </c>
      <c r="Q505" s="190">
        <v>1.65E-3</v>
      </c>
      <c r="R505" s="190">
        <f>Q505*H505</f>
        <v>2.3099999999999999E-2</v>
      </c>
      <c r="S505" s="190">
        <v>0</v>
      </c>
      <c r="T505" s="191">
        <f>S505*H505</f>
        <v>0</v>
      </c>
      <c r="AR505" s="24" t="s">
        <v>143</v>
      </c>
      <c r="AT505" s="24" t="s">
        <v>139</v>
      </c>
      <c r="AU505" s="24" t="s">
        <v>79</v>
      </c>
      <c r="AY505" s="24" t="s">
        <v>136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24" t="s">
        <v>77</v>
      </c>
      <c r="BK505" s="192">
        <f>ROUND(I505*H505,2)</f>
        <v>0</v>
      </c>
      <c r="BL505" s="24" t="s">
        <v>143</v>
      </c>
      <c r="BM505" s="24" t="s">
        <v>1040</v>
      </c>
    </row>
    <row r="506" spans="2:65" s="1" customFormat="1" ht="27" x14ac:dyDescent="0.3">
      <c r="B506" s="41"/>
      <c r="D506" s="193" t="s">
        <v>145</v>
      </c>
      <c r="F506" s="194" t="s">
        <v>1041</v>
      </c>
      <c r="I506" s="195"/>
      <c r="L506" s="41"/>
      <c r="M506" s="196"/>
      <c r="N506" s="42"/>
      <c r="O506" s="42"/>
      <c r="P506" s="42"/>
      <c r="Q506" s="42"/>
      <c r="R506" s="42"/>
      <c r="S506" s="42"/>
      <c r="T506" s="70"/>
      <c r="AT506" s="24" t="s">
        <v>145</v>
      </c>
      <c r="AU506" s="24" t="s">
        <v>79</v>
      </c>
    </row>
    <row r="507" spans="2:65" s="1" customFormat="1" ht="27" x14ac:dyDescent="0.3">
      <c r="B507" s="41"/>
      <c r="D507" s="193" t="s">
        <v>147</v>
      </c>
      <c r="F507" s="197" t="s">
        <v>492</v>
      </c>
      <c r="I507" s="195"/>
      <c r="L507" s="41"/>
      <c r="M507" s="196"/>
      <c r="N507" s="42"/>
      <c r="O507" s="42"/>
      <c r="P507" s="42"/>
      <c r="Q507" s="42"/>
      <c r="R507" s="42"/>
      <c r="S507" s="42"/>
      <c r="T507" s="70"/>
      <c r="AT507" s="24" t="s">
        <v>147</v>
      </c>
      <c r="AU507" s="24" t="s">
        <v>79</v>
      </c>
    </row>
    <row r="508" spans="2:65" s="12" customFormat="1" x14ac:dyDescent="0.3">
      <c r="B508" s="201"/>
      <c r="D508" s="193" t="s">
        <v>167</v>
      </c>
      <c r="E508" s="202" t="s">
        <v>5</v>
      </c>
      <c r="F508" s="203" t="s">
        <v>236</v>
      </c>
      <c r="H508" s="204">
        <v>14</v>
      </c>
      <c r="I508" s="205"/>
      <c r="L508" s="201"/>
      <c r="M508" s="206"/>
      <c r="N508" s="207"/>
      <c r="O508" s="207"/>
      <c r="P508" s="207"/>
      <c r="Q508" s="207"/>
      <c r="R508" s="207"/>
      <c r="S508" s="207"/>
      <c r="T508" s="208"/>
      <c r="AT508" s="202" t="s">
        <v>167</v>
      </c>
      <c r="AU508" s="202" t="s">
        <v>79</v>
      </c>
      <c r="AV508" s="12" t="s">
        <v>79</v>
      </c>
      <c r="AW508" s="12" t="s">
        <v>35</v>
      </c>
      <c r="AX508" s="12" t="s">
        <v>77</v>
      </c>
      <c r="AY508" s="202" t="s">
        <v>136</v>
      </c>
    </row>
    <row r="509" spans="2:65" s="1" customFormat="1" ht="16.5" customHeight="1" x14ac:dyDescent="0.3">
      <c r="B509" s="180"/>
      <c r="C509" s="224" t="s">
        <v>1042</v>
      </c>
      <c r="D509" s="224" t="s">
        <v>390</v>
      </c>
      <c r="E509" s="225" t="s">
        <v>1043</v>
      </c>
      <c r="F509" s="226" t="s">
        <v>1044</v>
      </c>
      <c r="G509" s="227" t="s">
        <v>380</v>
      </c>
      <c r="H509" s="228">
        <v>14</v>
      </c>
      <c r="I509" s="229"/>
      <c r="J509" s="230">
        <f>ROUND(I509*H509,2)</f>
        <v>0</v>
      </c>
      <c r="K509" s="226" t="s">
        <v>177</v>
      </c>
      <c r="L509" s="231"/>
      <c r="M509" s="232" t="s">
        <v>5</v>
      </c>
      <c r="N509" s="233" t="s">
        <v>42</v>
      </c>
      <c r="O509" s="42"/>
      <c r="P509" s="190">
        <f>O509*H509</f>
        <v>0</v>
      </c>
      <c r="Q509" s="190">
        <v>2.3E-2</v>
      </c>
      <c r="R509" s="190">
        <f>Q509*H509</f>
        <v>0.32200000000000001</v>
      </c>
      <c r="S509" s="190">
        <v>0</v>
      </c>
      <c r="T509" s="191">
        <f>S509*H509</f>
        <v>0</v>
      </c>
      <c r="AR509" s="24" t="s">
        <v>205</v>
      </c>
      <c r="AT509" s="24" t="s">
        <v>390</v>
      </c>
      <c r="AU509" s="24" t="s">
        <v>79</v>
      </c>
      <c r="AY509" s="24" t="s">
        <v>136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24" t="s">
        <v>77</v>
      </c>
      <c r="BK509" s="192">
        <f>ROUND(I509*H509,2)</f>
        <v>0</v>
      </c>
      <c r="BL509" s="24" t="s">
        <v>143</v>
      </c>
      <c r="BM509" s="24" t="s">
        <v>1045</v>
      </c>
    </row>
    <row r="510" spans="2:65" s="1" customFormat="1" x14ac:dyDescent="0.3">
      <c r="B510" s="41"/>
      <c r="D510" s="193" t="s">
        <v>145</v>
      </c>
      <c r="F510" s="194" t="s">
        <v>1046</v>
      </c>
      <c r="I510" s="195"/>
      <c r="L510" s="41"/>
      <c r="M510" s="196"/>
      <c r="N510" s="42"/>
      <c r="O510" s="42"/>
      <c r="P510" s="42"/>
      <c r="Q510" s="42"/>
      <c r="R510" s="42"/>
      <c r="S510" s="42"/>
      <c r="T510" s="70"/>
      <c r="AT510" s="24" t="s">
        <v>145</v>
      </c>
      <c r="AU510" s="24" t="s">
        <v>79</v>
      </c>
    </row>
    <row r="511" spans="2:65" s="1" customFormat="1" ht="16.5" customHeight="1" x14ac:dyDescent="0.3">
      <c r="B511" s="180"/>
      <c r="C511" s="224" t="s">
        <v>1047</v>
      </c>
      <c r="D511" s="224" t="s">
        <v>390</v>
      </c>
      <c r="E511" s="225" t="s">
        <v>1048</v>
      </c>
      <c r="F511" s="226" t="s">
        <v>1049</v>
      </c>
      <c r="G511" s="227" t="s">
        <v>380</v>
      </c>
      <c r="H511" s="228">
        <v>14</v>
      </c>
      <c r="I511" s="229"/>
      <c r="J511" s="230">
        <f>ROUND(I511*H511,2)</f>
        <v>0</v>
      </c>
      <c r="K511" s="226" t="s">
        <v>5</v>
      </c>
      <c r="L511" s="231"/>
      <c r="M511" s="232" t="s">
        <v>5</v>
      </c>
      <c r="N511" s="233" t="s">
        <v>42</v>
      </c>
      <c r="O511" s="42"/>
      <c r="P511" s="190">
        <f>O511*H511</f>
        <v>0</v>
      </c>
      <c r="Q511" s="190">
        <v>4.0000000000000001E-3</v>
      </c>
      <c r="R511" s="190">
        <f>Q511*H511</f>
        <v>5.6000000000000001E-2</v>
      </c>
      <c r="S511" s="190">
        <v>0</v>
      </c>
      <c r="T511" s="191">
        <f>S511*H511</f>
        <v>0</v>
      </c>
      <c r="AR511" s="24" t="s">
        <v>205</v>
      </c>
      <c r="AT511" s="24" t="s">
        <v>390</v>
      </c>
      <c r="AU511" s="24" t="s">
        <v>79</v>
      </c>
      <c r="AY511" s="24" t="s">
        <v>136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24" t="s">
        <v>77</v>
      </c>
      <c r="BK511" s="192">
        <f>ROUND(I511*H511,2)</f>
        <v>0</v>
      </c>
      <c r="BL511" s="24" t="s">
        <v>143</v>
      </c>
      <c r="BM511" s="24" t="s">
        <v>1050</v>
      </c>
    </row>
    <row r="512" spans="2:65" s="1" customFormat="1" x14ac:dyDescent="0.3">
      <c r="B512" s="41"/>
      <c r="D512" s="193" t="s">
        <v>145</v>
      </c>
      <c r="F512" s="194" t="s">
        <v>1051</v>
      </c>
      <c r="I512" s="195"/>
      <c r="L512" s="41"/>
      <c r="M512" s="196"/>
      <c r="N512" s="42"/>
      <c r="O512" s="42"/>
      <c r="P512" s="42"/>
      <c r="Q512" s="42"/>
      <c r="R512" s="42"/>
      <c r="S512" s="42"/>
      <c r="T512" s="70"/>
      <c r="AT512" s="24" t="s">
        <v>145</v>
      </c>
      <c r="AU512" s="24" t="s">
        <v>79</v>
      </c>
    </row>
    <row r="513" spans="2:65" s="1" customFormat="1" ht="16.5" customHeight="1" x14ac:dyDescent="0.3">
      <c r="B513" s="180"/>
      <c r="C513" s="181" t="s">
        <v>1052</v>
      </c>
      <c r="D513" s="181" t="s">
        <v>139</v>
      </c>
      <c r="E513" s="182" t="s">
        <v>1053</v>
      </c>
      <c r="F513" s="183" t="s">
        <v>1054</v>
      </c>
      <c r="G513" s="184" t="s">
        <v>380</v>
      </c>
      <c r="H513" s="185">
        <v>14</v>
      </c>
      <c r="I513" s="186"/>
      <c r="J513" s="187">
        <f>ROUND(I513*H513,2)</f>
        <v>0</v>
      </c>
      <c r="K513" s="183" t="s">
        <v>177</v>
      </c>
      <c r="L513" s="41"/>
      <c r="M513" s="188" t="s">
        <v>5</v>
      </c>
      <c r="N513" s="189" t="s">
        <v>42</v>
      </c>
      <c r="O513" s="42"/>
      <c r="P513" s="190">
        <f>O513*H513</f>
        <v>0</v>
      </c>
      <c r="Q513" s="190">
        <v>3.4000000000000002E-4</v>
      </c>
      <c r="R513" s="190">
        <f>Q513*H513</f>
        <v>4.7600000000000003E-3</v>
      </c>
      <c r="S513" s="190">
        <v>0</v>
      </c>
      <c r="T513" s="191">
        <f>S513*H513</f>
        <v>0</v>
      </c>
      <c r="AR513" s="24" t="s">
        <v>143</v>
      </c>
      <c r="AT513" s="24" t="s">
        <v>139</v>
      </c>
      <c r="AU513" s="24" t="s">
        <v>79</v>
      </c>
      <c r="AY513" s="24" t="s">
        <v>136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24" t="s">
        <v>77</v>
      </c>
      <c r="BK513" s="192">
        <f>ROUND(I513*H513,2)</f>
        <v>0</v>
      </c>
      <c r="BL513" s="24" t="s">
        <v>143</v>
      </c>
      <c r="BM513" s="24" t="s">
        <v>1055</v>
      </c>
    </row>
    <row r="514" spans="2:65" s="1" customFormat="1" x14ac:dyDescent="0.3">
      <c r="B514" s="41"/>
      <c r="D514" s="193" t="s">
        <v>145</v>
      </c>
      <c r="F514" s="194" t="s">
        <v>1056</v>
      </c>
      <c r="I514" s="195"/>
      <c r="L514" s="41"/>
      <c r="M514" s="196"/>
      <c r="N514" s="42"/>
      <c r="O514" s="42"/>
      <c r="P514" s="42"/>
      <c r="Q514" s="42"/>
      <c r="R514" s="42"/>
      <c r="S514" s="42"/>
      <c r="T514" s="70"/>
      <c r="AT514" s="24" t="s">
        <v>145</v>
      </c>
      <c r="AU514" s="24" t="s">
        <v>79</v>
      </c>
    </row>
    <row r="515" spans="2:65" s="1" customFormat="1" ht="27" x14ac:dyDescent="0.3">
      <c r="B515" s="41"/>
      <c r="D515" s="193" t="s">
        <v>147</v>
      </c>
      <c r="F515" s="197" t="s">
        <v>492</v>
      </c>
      <c r="I515" s="195"/>
      <c r="L515" s="41"/>
      <c r="M515" s="196"/>
      <c r="N515" s="42"/>
      <c r="O515" s="42"/>
      <c r="P515" s="42"/>
      <c r="Q515" s="42"/>
      <c r="R515" s="42"/>
      <c r="S515" s="42"/>
      <c r="T515" s="70"/>
      <c r="AT515" s="24" t="s">
        <v>147</v>
      </c>
      <c r="AU515" s="24" t="s">
        <v>79</v>
      </c>
    </row>
    <row r="516" spans="2:65" s="12" customFormat="1" x14ac:dyDescent="0.3">
      <c r="B516" s="201"/>
      <c r="D516" s="193" t="s">
        <v>167</v>
      </c>
      <c r="E516" s="202" t="s">
        <v>5</v>
      </c>
      <c r="F516" s="203" t="s">
        <v>236</v>
      </c>
      <c r="H516" s="204">
        <v>14</v>
      </c>
      <c r="I516" s="205"/>
      <c r="L516" s="201"/>
      <c r="M516" s="206"/>
      <c r="N516" s="207"/>
      <c r="O516" s="207"/>
      <c r="P516" s="207"/>
      <c r="Q516" s="207"/>
      <c r="R516" s="207"/>
      <c r="S516" s="207"/>
      <c r="T516" s="208"/>
      <c r="AT516" s="202" t="s">
        <v>167</v>
      </c>
      <c r="AU516" s="202" t="s">
        <v>79</v>
      </c>
      <c r="AV516" s="12" t="s">
        <v>79</v>
      </c>
      <c r="AW516" s="12" t="s">
        <v>35</v>
      </c>
      <c r="AX516" s="12" t="s">
        <v>77</v>
      </c>
      <c r="AY516" s="202" t="s">
        <v>136</v>
      </c>
    </row>
    <row r="517" spans="2:65" s="1" customFormat="1" ht="25.5" customHeight="1" x14ac:dyDescent="0.3">
      <c r="B517" s="180"/>
      <c r="C517" s="224" t="s">
        <v>1057</v>
      </c>
      <c r="D517" s="224" t="s">
        <v>390</v>
      </c>
      <c r="E517" s="225" t="s">
        <v>1058</v>
      </c>
      <c r="F517" s="226" t="s">
        <v>1059</v>
      </c>
      <c r="G517" s="227" t="s">
        <v>380</v>
      </c>
      <c r="H517" s="228">
        <v>14</v>
      </c>
      <c r="I517" s="229"/>
      <c r="J517" s="230">
        <f>ROUND(I517*H517,2)</f>
        <v>0</v>
      </c>
      <c r="K517" s="226" t="s">
        <v>5</v>
      </c>
      <c r="L517" s="231"/>
      <c r="M517" s="232" t="s">
        <v>5</v>
      </c>
      <c r="N517" s="233" t="s">
        <v>42</v>
      </c>
      <c r="O517" s="42"/>
      <c r="P517" s="190">
        <f>O517*H517</f>
        <v>0</v>
      </c>
      <c r="Q517" s="190">
        <v>8.7999999999999995E-2</v>
      </c>
      <c r="R517" s="190">
        <f>Q517*H517</f>
        <v>1.232</v>
      </c>
      <c r="S517" s="190">
        <v>0</v>
      </c>
      <c r="T517" s="191">
        <f>S517*H517</f>
        <v>0</v>
      </c>
      <c r="AR517" s="24" t="s">
        <v>205</v>
      </c>
      <c r="AT517" s="24" t="s">
        <v>390</v>
      </c>
      <c r="AU517" s="24" t="s">
        <v>79</v>
      </c>
      <c r="AY517" s="24" t="s">
        <v>136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24" t="s">
        <v>77</v>
      </c>
      <c r="BK517" s="192">
        <f>ROUND(I517*H517,2)</f>
        <v>0</v>
      </c>
      <c r="BL517" s="24" t="s">
        <v>143</v>
      </c>
      <c r="BM517" s="24" t="s">
        <v>1060</v>
      </c>
    </row>
    <row r="518" spans="2:65" s="1" customFormat="1" ht="27" x14ac:dyDescent="0.3">
      <c r="B518" s="41"/>
      <c r="D518" s="193" t="s">
        <v>145</v>
      </c>
      <c r="F518" s="194" t="s">
        <v>1059</v>
      </c>
      <c r="I518" s="195"/>
      <c r="L518" s="41"/>
      <c r="M518" s="196"/>
      <c r="N518" s="42"/>
      <c r="O518" s="42"/>
      <c r="P518" s="42"/>
      <c r="Q518" s="42"/>
      <c r="R518" s="42"/>
      <c r="S518" s="42"/>
      <c r="T518" s="70"/>
      <c r="AT518" s="24" t="s">
        <v>145</v>
      </c>
      <c r="AU518" s="24" t="s">
        <v>79</v>
      </c>
    </row>
    <row r="519" spans="2:65" s="1" customFormat="1" ht="16.5" customHeight="1" x14ac:dyDescent="0.3">
      <c r="B519" s="180"/>
      <c r="C519" s="181" t="s">
        <v>1061</v>
      </c>
      <c r="D519" s="181" t="s">
        <v>139</v>
      </c>
      <c r="E519" s="182" t="s">
        <v>1062</v>
      </c>
      <c r="F519" s="183" t="s">
        <v>1063</v>
      </c>
      <c r="G519" s="184" t="s">
        <v>380</v>
      </c>
      <c r="H519" s="185">
        <v>1</v>
      </c>
      <c r="I519" s="186"/>
      <c r="J519" s="187">
        <f>ROUND(I519*H519,2)</f>
        <v>0</v>
      </c>
      <c r="K519" s="183" t="s">
        <v>177</v>
      </c>
      <c r="L519" s="41"/>
      <c r="M519" s="188" t="s">
        <v>5</v>
      </c>
      <c r="N519" s="189" t="s">
        <v>42</v>
      </c>
      <c r="O519" s="42"/>
      <c r="P519" s="190">
        <f>O519*H519</f>
        <v>0</v>
      </c>
      <c r="Q519" s="190">
        <v>2.96E-3</v>
      </c>
      <c r="R519" s="190">
        <f>Q519*H519</f>
        <v>2.96E-3</v>
      </c>
      <c r="S519" s="190">
        <v>0</v>
      </c>
      <c r="T519" s="191">
        <f>S519*H519</f>
        <v>0</v>
      </c>
      <c r="AR519" s="24" t="s">
        <v>143</v>
      </c>
      <c r="AT519" s="24" t="s">
        <v>139</v>
      </c>
      <c r="AU519" s="24" t="s">
        <v>79</v>
      </c>
      <c r="AY519" s="24" t="s">
        <v>136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24" t="s">
        <v>77</v>
      </c>
      <c r="BK519" s="192">
        <f>ROUND(I519*H519,2)</f>
        <v>0</v>
      </c>
      <c r="BL519" s="24" t="s">
        <v>143</v>
      </c>
      <c r="BM519" s="24" t="s">
        <v>1064</v>
      </c>
    </row>
    <row r="520" spans="2:65" s="1" customFormat="1" ht="27" x14ac:dyDescent="0.3">
      <c r="B520" s="41"/>
      <c r="D520" s="193" t="s">
        <v>145</v>
      </c>
      <c r="F520" s="194" t="s">
        <v>1065</v>
      </c>
      <c r="I520" s="195"/>
      <c r="L520" s="41"/>
      <c r="M520" s="196"/>
      <c r="N520" s="42"/>
      <c r="O520" s="42"/>
      <c r="P520" s="42"/>
      <c r="Q520" s="42"/>
      <c r="R520" s="42"/>
      <c r="S520" s="42"/>
      <c r="T520" s="70"/>
      <c r="AT520" s="24" t="s">
        <v>145</v>
      </c>
      <c r="AU520" s="24" t="s">
        <v>79</v>
      </c>
    </row>
    <row r="521" spans="2:65" s="1" customFormat="1" ht="27" x14ac:dyDescent="0.3">
      <c r="B521" s="41"/>
      <c r="D521" s="193" t="s">
        <v>147</v>
      </c>
      <c r="F521" s="197" t="s">
        <v>492</v>
      </c>
      <c r="I521" s="195"/>
      <c r="L521" s="41"/>
      <c r="M521" s="196"/>
      <c r="N521" s="42"/>
      <c r="O521" s="42"/>
      <c r="P521" s="42"/>
      <c r="Q521" s="42"/>
      <c r="R521" s="42"/>
      <c r="S521" s="42"/>
      <c r="T521" s="70"/>
      <c r="AT521" s="24" t="s">
        <v>147</v>
      </c>
      <c r="AU521" s="24" t="s">
        <v>79</v>
      </c>
    </row>
    <row r="522" spans="2:65" s="12" customFormat="1" x14ac:dyDescent="0.3">
      <c r="B522" s="201"/>
      <c r="D522" s="193" t="s">
        <v>167</v>
      </c>
      <c r="E522" s="202" t="s">
        <v>5</v>
      </c>
      <c r="F522" s="203" t="s">
        <v>77</v>
      </c>
      <c r="H522" s="204">
        <v>1</v>
      </c>
      <c r="I522" s="205"/>
      <c r="L522" s="201"/>
      <c r="M522" s="206"/>
      <c r="N522" s="207"/>
      <c r="O522" s="207"/>
      <c r="P522" s="207"/>
      <c r="Q522" s="207"/>
      <c r="R522" s="207"/>
      <c r="S522" s="207"/>
      <c r="T522" s="208"/>
      <c r="AT522" s="202" t="s">
        <v>167</v>
      </c>
      <c r="AU522" s="202" t="s">
        <v>79</v>
      </c>
      <c r="AV522" s="12" t="s">
        <v>79</v>
      </c>
      <c r="AW522" s="12" t="s">
        <v>35</v>
      </c>
      <c r="AX522" s="12" t="s">
        <v>77</v>
      </c>
      <c r="AY522" s="202" t="s">
        <v>136</v>
      </c>
    </row>
    <row r="523" spans="2:65" s="1" customFormat="1" ht="16.5" customHeight="1" x14ac:dyDescent="0.3">
      <c r="B523" s="180"/>
      <c r="C523" s="224" t="s">
        <v>1066</v>
      </c>
      <c r="D523" s="224" t="s">
        <v>390</v>
      </c>
      <c r="E523" s="225" t="s">
        <v>1067</v>
      </c>
      <c r="F523" s="226" t="s">
        <v>1068</v>
      </c>
      <c r="G523" s="227" t="s">
        <v>380</v>
      </c>
      <c r="H523" s="228">
        <v>1</v>
      </c>
      <c r="I523" s="229"/>
      <c r="J523" s="230">
        <f>ROUND(I523*H523,2)</f>
        <v>0</v>
      </c>
      <c r="K523" s="226" t="s">
        <v>177</v>
      </c>
      <c r="L523" s="231"/>
      <c r="M523" s="232" t="s">
        <v>5</v>
      </c>
      <c r="N523" s="233" t="s">
        <v>42</v>
      </c>
      <c r="O523" s="42"/>
      <c r="P523" s="190">
        <f>O523*H523</f>
        <v>0</v>
      </c>
      <c r="Q523" s="190">
        <v>4.5999999999999999E-2</v>
      </c>
      <c r="R523" s="190">
        <f>Q523*H523</f>
        <v>4.5999999999999999E-2</v>
      </c>
      <c r="S523" s="190">
        <v>0</v>
      </c>
      <c r="T523" s="191">
        <f>S523*H523</f>
        <v>0</v>
      </c>
      <c r="AR523" s="24" t="s">
        <v>205</v>
      </c>
      <c r="AT523" s="24" t="s">
        <v>390</v>
      </c>
      <c r="AU523" s="24" t="s">
        <v>79</v>
      </c>
      <c r="AY523" s="24" t="s">
        <v>136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24" t="s">
        <v>77</v>
      </c>
      <c r="BK523" s="192">
        <f>ROUND(I523*H523,2)</f>
        <v>0</v>
      </c>
      <c r="BL523" s="24" t="s">
        <v>143</v>
      </c>
      <c r="BM523" s="24" t="s">
        <v>1069</v>
      </c>
    </row>
    <row r="524" spans="2:65" s="1" customFormat="1" x14ac:dyDescent="0.3">
      <c r="B524" s="41"/>
      <c r="D524" s="193" t="s">
        <v>145</v>
      </c>
      <c r="F524" s="194" t="s">
        <v>1070</v>
      </c>
      <c r="I524" s="195"/>
      <c r="L524" s="41"/>
      <c r="M524" s="196"/>
      <c r="N524" s="42"/>
      <c r="O524" s="42"/>
      <c r="P524" s="42"/>
      <c r="Q524" s="42"/>
      <c r="R524" s="42"/>
      <c r="S524" s="42"/>
      <c r="T524" s="70"/>
      <c r="AT524" s="24" t="s">
        <v>145</v>
      </c>
      <c r="AU524" s="24" t="s">
        <v>79</v>
      </c>
    </row>
    <row r="525" spans="2:65" s="1" customFormat="1" ht="16.5" customHeight="1" x14ac:dyDescent="0.3">
      <c r="B525" s="180"/>
      <c r="C525" s="224" t="s">
        <v>1071</v>
      </c>
      <c r="D525" s="224" t="s">
        <v>390</v>
      </c>
      <c r="E525" s="225" t="s">
        <v>1072</v>
      </c>
      <c r="F525" s="226" t="s">
        <v>1049</v>
      </c>
      <c r="G525" s="227" t="s">
        <v>380</v>
      </c>
      <c r="H525" s="228">
        <v>1</v>
      </c>
      <c r="I525" s="229"/>
      <c r="J525" s="230">
        <f>ROUND(I525*H525,2)</f>
        <v>0</v>
      </c>
      <c r="K525" s="226" t="s">
        <v>177</v>
      </c>
      <c r="L525" s="231"/>
      <c r="M525" s="232" t="s">
        <v>5</v>
      </c>
      <c r="N525" s="233" t="s">
        <v>42</v>
      </c>
      <c r="O525" s="42"/>
      <c r="P525" s="190">
        <f>O525*H525</f>
        <v>0</v>
      </c>
      <c r="Q525" s="190">
        <v>4.0000000000000001E-3</v>
      </c>
      <c r="R525" s="190">
        <f>Q525*H525</f>
        <v>4.0000000000000001E-3</v>
      </c>
      <c r="S525" s="190">
        <v>0</v>
      </c>
      <c r="T525" s="191">
        <f>S525*H525</f>
        <v>0</v>
      </c>
      <c r="AR525" s="24" t="s">
        <v>205</v>
      </c>
      <c r="AT525" s="24" t="s">
        <v>390</v>
      </c>
      <c r="AU525" s="24" t="s">
        <v>79</v>
      </c>
      <c r="AY525" s="24" t="s">
        <v>136</v>
      </c>
      <c r="BE525" s="192">
        <f>IF(N525="základní",J525,0)</f>
        <v>0</v>
      </c>
      <c r="BF525" s="192">
        <f>IF(N525="snížená",J525,0)</f>
        <v>0</v>
      </c>
      <c r="BG525" s="192">
        <f>IF(N525="zákl. přenesená",J525,0)</f>
        <v>0</v>
      </c>
      <c r="BH525" s="192">
        <f>IF(N525="sníž. přenesená",J525,0)</f>
        <v>0</v>
      </c>
      <c r="BI525" s="192">
        <f>IF(N525="nulová",J525,0)</f>
        <v>0</v>
      </c>
      <c r="BJ525" s="24" t="s">
        <v>77</v>
      </c>
      <c r="BK525" s="192">
        <f>ROUND(I525*H525,2)</f>
        <v>0</v>
      </c>
      <c r="BL525" s="24" t="s">
        <v>143</v>
      </c>
      <c r="BM525" s="24" t="s">
        <v>1073</v>
      </c>
    </row>
    <row r="526" spans="2:65" s="1" customFormat="1" x14ac:dyDescent="0.3">
      <c r="B526" s="41"/>
      <c r="D526" s="193" t="s">
        <v>145</v>
      </c>
      <c r="F526" s="194" t="s">
        <v>1051</v>
      </c>
      <c r="I526" s="195"/>
      <c r="L526" s="41"/>
      <c r="M526" s="196"/>
      <c r="N526" s="42"/>
      <c r="O526" s="42"/>
      <c r="P526" s="42"/>
      <c r="Q526" s="42"/>
      <c r="R526" s="42"/>
      <c r="S526" s="42"/>
      <c r="T526" s="70"/>
      <c r="AT526" s="24" t="s">
        <v>145</v>
      </c>
      <c r="AU526" s="24" t="s">
        <v>79</v>
      </c>
    </row>
    <row r="527" spans="2:65" s="1" customFormat="1" ht="16.5" customHeight="1" x14ac:dyDescent="0.3">
      <c r="B527" s="180"/>
      <c r="C527" s="181" t="s">
        <v>1074</v>
      </c>
      <c r="D527" s="181" t="s">
        <v>139</v>
      </c>
      <c r="E527" s="182" t="s">
        <v>1075</v>
      </c>
      <c r="F527" s="183" t="s">
        <v>1076</v>
      </c>
      <c r="G527" s="184" t="s">
        <v>171</v>
      </c>
      <c r="H527" s="185">
        <v>6</v>
      </c>
      <c r="I527" s="186"/>
      <c r="J527" s="187">
        <f>ROUND(I527*H527,2)</f>
        <v>0</v>
      </c>
      <c r="K527" s="183" t="s">
        <v>5</v>
      </c>
      <c r="L527" s="41"/>
      <c r="M527" s="188" t="s">
        <v>5</v>
      </c>
      <c r="N527" s="189" t="s">
        <v>42</v>
      </c>
      <c r="O527" s="42"/>
      <c r="P527" s="190">
        <f>O527*H527</f>
        <v>0</v>
      </c>
      <c r="Q527" s="190">
        <v>0</v>
      </c>
      <c r="R527" s="190">
        <f>Q527*H527</f>
        <v>0</v>
      </c>
      <c r="S527" s="190">
        <v>0</v>
      </c>
      <c r="T527" s="191">
        <f>S527*H527</f>
        <v>0</v>
      </c>
      <c r="AR527" s="24" t="s">
        <v>143</v>
      </c>
      <c r="AT527" s="24" t="s">
        <v>139</v>
      </c>
      <c r="AU527" s="24" t="s">
        <v>79</v>
      </c>
      <c r="AY527" s="24" t="s">
        <v>136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24" t="s">
        <v>77</v>
      </c>
      <c r="BK527" s="192">
        <f>ROUND(I527*H527,2)</f>
        <v>0</v>
      </c>
      <c r="BL527" s="24" t="s">
        <v>143</v>
      </c>
      <c r="BM527" s="24" t="s">
        <v>1077</v>
      </c>
    </row>
    <row r="528" spans="2:65" s="1" customFormat="1" x14ac:dyDescent="0.3">
      <c r="B528" s="41"/>
      <c r="D528" s="193" t="s">
        <v>145</v>
      </c>
      <c r="F528" s="194" t="s">
        <v>1076</v>
      </c>
      <c r="I528" s="195"/>
      <c r="L528" s="41"/>
      <c r="M528" s="196"/>
      <c r="N528" s="42"/>
      <c r="O528" s="42"/>
      <c r="P528" s="42"/>
      <c r="Q528" s="42"/>
      <c r="R528" s="42"/>
      <c r="S528" s="42"/>
      <c r="T528" s="70"/>
      <c r="AT528" s="24" t="s">
        <v>145</v>
      </c>
      <c r="AU528" s="24" t="s">
        <v>79</v>
      </c>
    </row>
    <row r="529" spans="2:65" s="1" customFormat="1" ht="27" x14ac:dyDescent="0.3">
      <c r="B529" s="41"/>
      <c r="D529" s="193" t="s">
        <v>147</v>
      </c>
      <c r="F529" s="197" t="s">
        <v>1078</v>
      </c>
      <c r="I529" s="195"/>
      <c r="L529" s="41"/>
      <c r="M529" s="196"/>
      <c r="N529" s="42"/>
      <c r="O529" s="42"/>
      <c r="P529" s="42"/>
      <c r="Q529" s="42"/>
      <c r="R529" s="42"/>
      <c r="S529" s="42"/>
      <c r="T529" s="70"/>
      <c r="AT529" s="24" t="s">
        <v>147</v>
      </c>
      <c r="AU529" s="24" t="s">
        <v>79</v>
      </c>
    </row>
    <row r="530" spans="2:65" s="12" customFormat="1" x14ac:dyDescent="0.3">
      <c r="B530" s="201"/>
      <c r="D530" s="193" t="s">
        <v>167</v>
      </c>
      <c r="E530" s="202" t="s">
        <v>5</v>
      </c>
      <c r="F530" s="203" t="s">
        <v>193</v>
      </c>
      <c r="H530" s="204">
        <v>6</v>
      </c>
      <c r="I530" s="205"/>
      <c r="L530" s="201"/>
      <c r="M530" s="206"/>
      <c r="N530" s="207"/>
      <c r="O530" s="207"/>
      <c r="P530" s="207"/>
      <c r="Q530" s="207"/>
      <c r="R530" s="207"/>
      <c r="S530" s="207"/>
      <c r="T530" s="208"/>
      <c r="AT530" s="202" t="s">
        <v>167</v>
      </c>
      <c r="AU530" s="202" t="s">
        <v>79</v>
      </c>
      <c r="AV530" s="12" t="s">
        <v>79</v>
      </c>
      <c r="AW530" s="12" t="s">
        <v>35</v>
      </c>
      <c r="AX530" s="12" t="s">
        <v>77</v>
      </c>
      <c r="AY530" s="202" t="s">
        <v>136</v>
      </c>
    </row>
    <row r="531" spans="2:65" s="1" customFormat="1" ht="16.5" customHeight="1" x14ac:dyDescent="0.3">
      <c r="B531" s="180"/>
      <c r="C531" s="181" t="s">
        <v>1079</v>
      </c>
      <c r="D531" s="181" t="s">
        <v>139</v>
      </c>
      <c r="E531" s="182" t="s">
        <v>1080</v>
      </c>
      <c r="F531" s="183" t="s">
        <v>1081</v>
      </c>
      <c r="G531" s="184" t="s">
        <v>402</v>
      </c>
      <c r="H531" s="185">
        <v>17</v>
      </c>
      <c r="I531" s="186"/>
      <c r="J531" s="187">
        <f>ROUND(I531*H531,2)</f>
        <v>0</v>
      </c>
      <c r="K531" s="183" t="s">
        <v>177</v>
      </c>
      <c r="L531" s="41"/>
      <c r="M531" s="188" t="s">
        <v>5</v>
      </c>
      <c r="N531" s="189" t="s">
        <v>42</v>
      </c>
      <c r="O531" s="42"/>
      <c r="P531" s="190">
        <f>O531*H531</f>
        <v>0</v>
      </c>
      <c r="Q531" s="190">
        <v>0</v>
      </c>
      <c r="R531" s="190">
        <f>Q531*H531</f>
        <v>0</v>
      </c>
      <c r="S531" s="190">
        <v>0</v>
      </c>
      <c r="T531" s="191">
        <f>S531*H531</f>
        <v>0</v>
      </c>
      <c r="AR531" s="24" t="s">
        <v>143</v>
      </c>
      <c r="AT531" s="24" t="s">
        <v>139</v>
      </c>
      <c r="AU531" s="24" t="s">
        <v>79</v>
      </c>
      <c r="AY531" s="24" t="s">
        <v>136</v>
      </c>
      <c r="BE531" s="192">
        <f>IF(N531="základní",J531,0)</f>
        <v>0</v>
      </c>
      <c r="BF531" s="192">
        <f>IF(N531="snížená",J531,0)</f>
        <v>0</v>
      </c>
      <c r="BG531" s="192">
        <f>IF(N531="zákl. přenesená",J531,0)</f>
        <v>0</v>
      </c>
      <c r="BH531" s="192">
        <f>IF(N531="sníž. přenesená",J531,0)</f>
        <v>0</v>
      </c>
      <c r="BI531" s="192">
        <f>IF(N531="nulová",J531,0)</f>
        <v>0</v>
      </c>
      <c r="BJ531" s="24" t="s">
        <v>77</v>
      </c>
      <c r="BK531" s="192">
        <f>ROUND(I531*H531,2)</f>
        <v>0</v>
      </c>
      <c r="BL531" s="24" t="s">
        <v>143</v>
      </c>
      <c r="BM531" s="24" t="s">
        <v>1082</v>
      </c>
    </row>
    <row r="532" spans="2:65" s="1" customFormat="1" x14ac:dyDescent="0.3">
      <c r="B532" s="41"/>
      <c r="D532" s="193" t="s">
        <v>145</v>
      </c>
      <c r="F532" s="194" t="s">
        <v>1083</v>
      </c>
      <c r="I532" s="195"/>
      <c r="L532" s="41"/>
      <c r="M532" s="196"/>
      <c r="N532" s="42"/>
      <c r="O532" s="42"/>
      <c r="P532" s="42"/>
      <c r="Q532" s="42"/>
      <c r="R532" s="42"/>
      <c r="S532" s="42"/>
      <c r="T532" s="70"/>
      <c r="AT532" s="24" t="s">
        <v>145</v>
      </c>
      <c r="AU532" s="24" t="s">
        <v>79</v>
      </c>
    </row>
    <row r="533" spans="2:65" s="12" customFormat="1" x14ac:dyDescent="0.3">
      <c r="B533" s="201"/>
      <c r="D533" s="193" t="s">
        <v>167</v>
      </c>
      <c r="E533" s="202" t="s">
        <v>5</v>
      </c>
      <c r="F533" s="203" t="s">
        <v>1084</v>
      </c>
      <c r="H533" s="204">
        <v>17</v>
      </c>
      <c r="I533" s="205"/>
      <c r="L533" s="201"/>
      <c r="M533" s="206"/>
      <c r="N533" s="207"/>
      <c r="O533" s="207"/>
      <c r="P533" s="207"/>
      <c r="Q533" s="207"/>
      <c r="R533" s="207"/>
      <c r="S533" s="207"/>
      <c r="T533" s="208"/>
      <c r="AT533" s="202" t="s">
        <v>167</v>
      </c>
      <c r="AU533" s="202" t="s">
        <v>79</v>
      </c>
      <c r="AV533" s="12" t="s">
        <v>79</v>
      </c>
      <c r="AW533" s="12" t="s">
        <v>35</v>
      </c>
      <c r="AX533" s="12" t="s">
        <v>77</v>
      </c>
      <c r="AY533" s="202" t="s">
        <v>136</v>
      </c>
    </row>
    <row r="534" spans="2:65" s="1" customFormat="1" ht="16.5" customHeight="1" x14ac:dyDescent="0.3">
      <c r="B534" s="180"/>
      <c r="C534" s="181" t="s">
        <v>1085</v>
      </c>
      <c r="D534" s="181" t="s">
        <v>139</v>
      </c>
      <c r="E534" s="182" t="s">
        <v>1086</v>
      </c>
      <c r="F534" s="183" t="s">
        <v>1087</v>
      </c>
      <c r="G534" s="184" t="s">
        <v>402</v>
      </c>
      <c r="H534" s="185">
        <v>45</v>
      </c>
      <c r="I534" s="186"/>
      <c r="J534" s="187">
        <f>ROUND(I534*H534,2)</f>
        <v>0</v>
      </c>
      <c r="K534" s="183" t="s">
        <v>177</v>
      </c>
      <c r="L534" s="41"/>
      <c r="M534" s="188" t="s">
        <v>5</v>
      </c>
      <c r="N534" s="189" t="s">
        <v>42</v>
      </c>
      <c r="O534" s="42"/>
      <c r="P534" s="190">
        <f>O534*H534</f>
        <v>0</v>
      </c>
      <c r="Q534" s="190">
        <v>0</v>
      </c>
      <c r="R534" s="190">
        <f>Q534*H534</f>
        <v>0</v>
      </c>
      <c r="S534" s="190">
        <v>0</v>
      </c>
      <c r="T534" s="191">
        <f>S534*H534</f>
        <v>0</v>
      </c>
      <c r="AR534" s="24" t="s">
        <v>143</v>
      </c>
      <c r="AT534" s="24" t="s">
        <v>139</v>
      </c>
      <c r="AU534" s="24" t="s">
        <v>79</v>
      </c>
      <c r="AY534" s="24" t="s">
        <v>136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24" t="s">
        <v>77</v>
      </c>
      <c r="BK534" s="192">
        <f>ROUND(I534*H534,2)</f>
        <v>0</v>
      </c>
      <c r="BL534" s="24" t="s">
        <v>143</v>
      </c>
      <c r="BM534" s="24" t="s">
        <v>1088</v>
      </c>
    </row>
    <row r="535" spans="2:65" s="1" customFormat="1" x14ac:dyDescent="0.3">
      <c r="B535" s="41"/>
      <c r="D535" s="193" t="s">
        <v>145</v>
      </c>
      <c r="F535" s="194" t="s">
        <v>1089</v>
      </c>
      <c r="I535" s="195"/>
      <c r="L535" s="41"/>
      <c r="M535" s="196"/>
      <c r="N535" s="42"/>
      <c r="O535" s="42"/>
      <c r="P535" s="42"/>
      <c r="Q535" s="42"/>
      <c r="R535" s="42"/>
      <c r="S535" s="42"/>
      <c r="T535" s="70"/>
      <c r="AT535" s="24" t="s">
        <v>145</v>
      </c>
      <c r="AU535" s="24" t="s">
        <v>79</v>
      </c>
    </row>
    <row r="536" spans="2:65" s="1" customFormat="1" ht="16.5" customHeight="1" x14ac:dyDescent="0.3">
      <c r="B536" s="180"/>
      <c r="C536" s="181" t="s">
        <v>1090</v>
      </c>
      <c r="D536" s="181" t="s">
        <v>139</v>
      </c>
      <c r="E536" s="182" t="s">
        <v>1091</v>
      </c>
      <c r="F536" s="183" t="s">
        <v>1092</v>
      </c>
      <c r="G536" s="184" t="s">
        <v>402</v>
      </c>
      <c r="H536" s="185">
        <v>15</v>
      </c>
      <c r="I536" s="186"/>
      <c r="J536" s="187">
        <f>ROUND(I536*H536,2)</f>
        <v>0</v>
      </c>
      <c r="K536" s="183" t="s">
        <v>177</v>
      </c>
      <c r="L536" s="41"/>
      <c r="M536" s="188" t="s">
        <v>5</v>
      </c>
      <c r="N536" s="189" t="s">
        <v>42</v>
      </c>
      <c r="O536" s="42"/>
      <c r="P536" s="190">
        <f>O536*H536</f>
        <v>0</v>
      </c>
      <c r="Q536" s="190">
        <v>0</v>
      </c>
      <c r="R536" s="190">
        <f>Q536*H536</f>
        <v>0</v>
      </c>
      <c r="S536" s="190">
        <v>0</v>
      </c>
      <c r="T536" s="191">
        <f>S536*H536</f>
        <v>0</v>
      </c>
      <c r="AR536" s="24" t="s">
        <v>143</v>
      </c>
      <c r="AT536" s="24" t="s">
        <v>139</v>
      </c>
      <c r="AU536" s="24" t="s">
        <v>79</v>
      </c>
      <c r="AY536" s="24" t="s">
        <v>136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24" t="s">
        <v>77</v>
      </c>
      <c r="BK536" s="192">
        <f>ROUND(I536*H536,2)</f>
        <v>0</v>
      </c>
      <c r="BL536" s="24" t="s">
        <v>143</v>
      </c>
      <c r="BM536" s="24" t="s">
        <v>1093</v>
      </c>
    </row>
    <row r="537" spans="2:65" s="1" customFormat="1" x14ac:dyDescent="0.3">
      <c r="B537" s="41"/>
      <c r="D537" s="193" t="s">
        <v>145</v>
      </c>
      <c r="F537" s="194" t="s">
        <v>1094</v>
      </c>
      <c r="I537" s="195"/>
      <c r="L537" s="41"/>
      <c r="M537" s="196"/>
      <c r="N537" s="42"/>
      <c r="O537" s="42"/>
      <c r="P537" s="42"/>
      <c r="Q537" s="42"/>
      <c r="R537" s="42"/>
      <c r="S537" s="42"/>
      <c r="T537" s="70"/>
      <c r="AT537" s="24" t="s">
        <v>145</v>
      </c>
      <c r="AU537" s="24" t="s">
        <v>79</v>
      </c>
    </row>
    <row r="538" spans="2:65" s="1" customFormat="1" ht="16.5" customHeight="1" x14ac:dyDescent="0.3">
      <c r="B538" s="180"/>
      <c r="C538" s="181" t="s">
        <v>1095</v>
      </c>
      <c r="D538" s="181" t="s">
        <v>139</v>
      </c>
      <c r="E538" s="182" t="s">
        <v>1096</v>
      </c>
      <c r="F538" s="183" t="s">
        <v>1097</v>
      </c>
      <c r="G538" s="184" t="s">
        <v>402</v>
      </c>
      <c r="H538" s="185">
        <v>643</v>
      </c>
      <c r="I538" s="186"/>
      <c r="J538" s="187">
        <f>ROUND(I538*H538,2)</f>
        <v>0</v>
      </c>
      <c r="K538" s="183" t="s">
        <v>177</v>
      </c>
      <c r="L538" s="41"/>
      <c r="M538" s="188" t="s">
        <v>5</v>
      </c>
      <c r="N538" s="189" t="s">
        <v>42</v>
      </c>
      <c r="O538" s="42"/>
      <c r="P538" s="190">
        <f>O538*H538</f>
        <v>0</v>
      </c>
      <c r="Q538" s="190">
        <v>0</v>
      </c>
      <c r="R538" s="190">
        <f>Q538*H538</f>
        <v>0</v>
      </c>
      <c r="S538" s="190">
        <v>0</v>
      </c>
      <c r="T538" s="191">
        <f>S538*H538</f>
        <v>0</v>
      </c>
      <c r="AR538" s="24" t="s">
        <v>143</v>
      </c>
      <c r="AT538" s="24" t="s">
        <v>139</v>
      </c>
      <c r="AU538" s="24" t="s">
        <v>79</v>
      </c>
      <c r="AY538" s="24" t="s">
        <v>136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24" t="s">
        <v>77</v>
      </c>
      <c r="BK538" s="192">
        <f>ROUND(I538*H538,2)</f>
        <v>0</v>
      </c>
      <c r="BL538" s="24" t="s">
        <v>143</v>
      </c>
      <c r="BM538" s="24" t="s">
        <v>1098</v>
      </c>
    </row>
    <row r="539" spans="2:65" s="1" customFormat="1" x14ac:dyDescent="0.3">
      <c r="B539" s="41"/>
      <c r="D539" s="193" t="s">
        <v>145</v>
      </c>
      <c r="F539" s="194" t="s">
        <v>1099</v>
      </c>
      <c r="I539" s="195"/>
      <c r="L539" s="41"/>
      <c r="M539" s="196"/>
      <c r="N539" s="42"/>
      <c r="O539" s="42"/>
      <c r="P539" s="42"/>
      <c r="Q539" s="42"/>
      <c r="R539" s="42"/>
      <c r="S539" s="42"/>
      <c r="T539" s="70"/>
      <c r="AT539" s="24" t="s">
        <v>145</v>
      </c>
      <c r="AU539" s="24" t="s">
        <v>79</v>
      </c>
    </row>
    <row r="540" spans="2:65" s="12" customFormat="1" x14ac:dyDescent="0.3">
      <c r="B540" s="201"/>
      <c r="D540" s="193" t="s">
        <v>167</v>
      </c>
      <c r="E540" s="202" t="s">
        <v>5</v>
      </c>
      <c r="F540" s="203" t="s">
        <v>1100</v>
      </c>
      <c r="H540" s="204">
        <v>643</v>
      </c>
      <c r="I540" s="205"/>
      <c r="L540" s="201"/>
      <c r="M540" s="206"/>
      <c r="N540" s="207"/>
      <c r="O540" s="207"/>
      <c r="P540" s="207"/>
      <c r="Q540" s="207"/>
      <c r="R540" s="207"/>
      <c r="S540" s="207"/>
      <c r="T540" s="208"/>
      <c r="AT540" s="202" t="s">
        <v>167</v>
      </c>
      <c r="AU540" s="202" t="s">
        <v>79</v>
      </c>
      <c r="AV540" s="12" t="s">
        <v>79</v>
      </c>
      <c r="AW540" s="12" t="s">
        <v>35</v>
      </c>
      <c r="AX540" s="12" t="s">
        <v>77</v>
      </c>
      <c r="AY540" s="202" t="s">
        <v>136</v>
      </c>
    </row>
    <row r="541" spans="2:65" s="1" customFormat="1" ht="16.5" customHeight="1" x14ac:dyDescent="0.3">
      <c r="B541" s="180"/>
      <c r="C541" s="181" t="s">
        <v>1101</v>
      </c>
      <c r="D541" s="181" t="s">
        <v>139</v>
      </c>
      <c r="E541" s="182" t="s">
        <v>1102</v>
      </c>
      <c r="F541" s="183" t="s">
        <v>1103</v>
      </c>
      <c r="G541" s="184" t="s">
        <v>380</v>
      </c>
      <c r="H541" s="185">
        <v>18</v>
      </c>
      <c r="I541" s="186"/>
      <c r="J541" s="187">
        <f>ROUND(I541*H541,2)</f>
        <v>0</v>
      </c>
      <c r="K541" s="183" t="s">
        <v>177</v>
      </c>
      <c r="L541" s="41"/>
      <c r="M541" s="188" t="s">
        <v>5</v>
      </c>
      <c r="N541" s="189" t="s">
        <v>42</v>
      </c>
      <c r="O541" s="42"/>
      <c r="P541" s="190">
        <f>O541*H541</f>
        <v>0</v>
      </c>
      <c r="Q541" s="190">
        <v>9.1800000000000007E-3</v>
      </c>
      <c r="R541" s="190">
        <f>Q541*H541</f>
        <v>0.16524</v>
      </c>
      <c r="S541" s="190">
        <v>0</v>
      </c>
      <c r="T541" s="191">
        <f>S541*H541</f>
        <v>0</v>
      </c>
      <c r="AR541" s="24" t="s">
        <v>143</v>
      </c>
      <c r="AT541" s="24" t="s">
        <v>139</v>
      </c>
      <c r="AU541" s="24" t="s">
        <v>79</v>
      </c>
      <c r="AY541" s="24" t="s">
        <v>136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24" t="s">
        <v>77</v>
      </c>
      <c r="BK541" s="192">
        <f>ROUND(I541*H541,2)</f>
        <v>0</v>
      </c>
      <c r="BL541" s="24" t="s">
        <v>143</v>
      </c>
      <c r="BM541" s="24" t="s">
        <v>1104</v>
      </c>
    </row>
    <row r="542" spans="2:65" s="1" customFormat="1" x14ac:dyDescent="0.3">
      <c r="B542" s="41"/>
      <c r="D542" s="193" t="s">
        <v>145</v>
      </c>
      <c r="F542" s="194" t="s">
        <v>1103</v>
      </c>
      <c r="I542" s="195"/>
      <c r="L542" s="41"/>
      <c r="M542" s="196"/>
      <c r="N542" s="42"/>
      <c r="O542" s="42"/>
      <c r="P542" s="42"/>
      <c r="Q542" s="42"/>
      <c r="R542" s="42"/>
      <c r="S542" s="42"/>
      <c r="T542" s="70"/>
      <c r="AT542" s="24" t="s">
        <v>145</v>
      </c>
      <c r="AU542" s="24" t="s">
        <v>79</v>
      </c>
    </row>
    <row r="543" spans="2:65" s="1" customFormat="1" ht="27" x14ac:dyDescent="0.3">
      <c r="B543" s="41"/>
      <c r="D543" s="193" t="s">
        <v>147</v>
      </c>
      <c r="F543" s="197" t="s">
        <v>492</v>
      </c>
      <c r="I543" s="195"/>
      <c r="L543" s="41"/>
      <c r="M543" s="196"/>
      <c r="N543" s="42"/>
      <c r="O543" s="42"/>
      <c r="P543" s="42"/>
      <c r="Q543" s="42"/>
      <c r="R543" s="42"/>
      <c r="S543" s="42"/>
      <c r="T543" s="70"/>
      <c r="AT543" s="24" t="s">
        <v>147</v>
      </c>
      <c r="AU543" s="24" t="s">
        <v>79</v>
      </c>
    </row>
    <row r="544" spans="2:65" s="13" customFormat="1" x14ac:dyDescent="0.3">
      <c r="B544" s="209"/>
      <c r="D544" s="193" t="s">
        <v>167</v>
      </c>
      <c r="E544" s="210" t="s">
        <v>5</v>
      </c>
      <c r="F544" s="211" t="s">
        <v>1105</v>
      </c>
      <c r="H544" s="210" t="s">
        <v>5</v>
      </c>
      <c r="I544" s="212"/>
      <c r="L544" s="209"/>
      <c r="M544" s="213"/>
      <c r="N544" s="214"/>
      <c r="O544" s="214"/>
      <c r="P544" s="214"/>
      <c r="Q544" s="214"/>
      <c r="R544" s="214"/>
      <c r="S544" s="214"/>
      <c r="T544" s="215"/>
      <c r="AT544" s="210" t="s">
        <v>167</v>
      </c>
      <c r="AU544" s="210" t="s">
        <v>79</v>
      </c>
      <c r="AV544" s="13" t="s">
        <v>77</v>
      </c>
      <c r="AW544" s="13" t="s">
        <v>35</v>
      </c>
      <c r="AX544" s="13" t="s">
        <v>71</v>
      </c>
      <c r="AY544" s="210" t="s">
        <v>136</v>
      </c>
    </row>
    <row r="545" spans="2:65" s="12" customFormat="1" x14ac:dyDescent="0.3">
      <c r="B545" s="201"/>
      <c r="D545" s="193" t="s">
        <v>167</v>
      </c>
      <c r="E545" s="202" t="s">
        <v>5</v>
      </c>
      <c r="F545" s="203" t="s">
        <v>262</v>
      </c>
      <c r="H545" s="204">
        <v>18</v>
      </c>
      <c r="I545" s="205"/>
      <c r="L545" s="201"/>
      <c r="M545" s="206"/>
      <c r="N545" s="207"/>
      <c r="O545" s="207"/>
      <c r="P545" s="207"/>
      <c r="Q545" s="207"/>
      <c r="R545" s="207"/>
      <c r="S545" s="207"/>
      <c r="T545" s="208"/>
      <c r="AT545" s="202" t="s">
        <v>167</v>
      </c>
      <c r="AU545" s="202" t="s">
        <v>79</v>
      </c>
      <c r="AV545" s="12" t="s">
        <v>79</v>
      </c>
      <c r="AW545" s="12" t="s">
        <v>35</v>
      </c>
      <c r="AX545" s="12" t="s">
        <v>77</v>
      </c>
      <c r="AY545" s="202" t="s">
        <v>136</v>
      </c>
    </row>
    <row r="546" spans="2:65" s="1" customFormat="1" ht="16.5" customHeight="1" x14ac:dyDescent="0.3">
      <c r="B546" s="180"/>
      <c r="C546" s="224" t="s">
        <v>1106</v>
      </c>
      <c r="D546" s="224" t="s">
        <v>390</v>
      </c>
      <c r="E546" s="225" t="s">
        <v>1107</v>
      </c>
      <c r="F546" s="226" t="s">
        <v>1108</v>
      </c>
      <c r="G546" s="227" t="s">
        <v>380</v>
      </c>
      <c r="H546" s="228">
        <v>18</v>
      </c>
      <c r="I546" s="229"/>
      <c r="J546" s="230">
        <f>ROUND(I546*H546,2)</f>
        <v>0</v>
      </c>
      <c r="K546" s="226" t="s">
        <v>552</v>
      </c>
      <c r="L546" s="231"/>
      <c r="M546" s="232" t="s">
        <v>5</v>
      </c>
      <c r="N546" s="233" t="s">
        <v>42</v>
      </c>
      <c r="O546" s="42"/>
      <c r="P546" s="190">
        <f>O546*H546</f>
        <v>0</v>
      </c>
      <c r="Q546" s="190">
        <v>0.52600000000000002</v>
      </c>
      <c r="R546" s="190">
        <f>Q546*H546</f>
        <v>9.468</v>
      </c>
      <c r="S546" s="190">
        <v>0</v>
      </c>
      <c r="T546" s="191">
        <f>S546*H546</f>
        <v>0</v>
      </c>
      <c r="AR546" s="24" t="s">
        <v>205</v>
      </c>
      <c r="AT546" s="24" t="s">
        <v>390</v>
      </c>
      <c r="AU546" s="24" t="s">
        <v>79</v>
      </c>
      <c r="AY546" s="24" t="s">
        <v>136</v>
      </c>
      <c r="BE546" s="192">
        <f>IF(N546="základní",J546,0)</f>
        <v>0</v>
      </c>
      <c r="BF546" s="192">
        <f>IF(N546="snížená",J546,0)</f>
        <v>0</v>
      </c>
      <c r="BG546" s="192">
        <f>IF(N546="zákl. přenesená",J546,0)</f>
        <v>0</v>
      </c>
      <c r="BH546" s="192">
        <f>IF(N546="sníž. přenesená",J546,0)</f>
        <v>0</v>
      </c>
      <c r="BI546" s="192">
        <f>IF(N546="nulová",J546,0)</f>
        <v>0</v>
      </c>
      <c r="BJ546" s="24" t="s">
        <v>77</v>
      </c>
      <c r="BK546" s="192">
        <f>ROUND(I546*H546,2)</f>
        <v>0</v>
      </c>
      <c r="BL546" s="24" t="s">
        <v>143</v>
      </c>
      <c r="BM546" s="24" t="s">
        <v>1109</v>
      </c>
    </row>
    <row r="547" spans="2:65" s="1" customFormat="1" x14ac:dyDescent="0.3">
      <c r="B547" s="41"/>
      <c r="D547" s="193" t="s">
        <v>145</v>
      </c>
      <c r="F547" s="194" t="s">
        <v>1108</v>
      </c>
      <c r="I547" s="195"/>
      <c r="L547" s="41"/>
      <c r="M547" s="196"/>
      <c r="N547" s="42"/>
      <c r="O547" s="42"/>
      <c r="P547" s="42"/>
      <c r="Q547" s="42"/>
      <c r="R547" s="42"/>
      <c r="S547" s="42"/>
      <c r="T547" s="70"/>
      <c r="AT547" s="24" t="s">
        <v>145</v>
      </c>
      <c r="AU547" s="24" t="s">
        <v>79</v>
      </c>
    </row>
    <row r="548" spans="2:65" s="1" customFormat="1" ht="25.5" customHeight="1" x14ac:dyDescent="0.3">
      <c r="B548" s="180"/>
      <c r="C548" s="181" t="s">
        <v>1110</v>
      </c>
      <c r="D548" s="181" t="s">
        <v>139</v>
      </c>
      <c r="E548" s="182" t="s">
        <v>1111</v>
      </c>
      <c r="F548" s="183" t="s">
        <v>1112</v>
      </c>
      <c r="G548" s="184" t="s">
        <v>171</v>
      </c>
      <c r="H548" s="185">
        <v>2</v>
      </c>
      <c r="I548" s="186"/>
      <c r="J548" s="187">
        <f>ROUND(I548*H548,2)</f>
        <v>0</v>
      </c>
      <c r="K548" s="183" t="s">
        <v>5</v>
      </c>
      <c r="L548" s="41"/>
      <c r="M548" s="188" t="s">
        <v>5</v>
      </c>
      <c r="N548" s="189" t="s">
        <v>42</v>
      </c>
      <c r="O548" s="42"/>
      <c r="P548" s="190">
        <f>O548*H548</f>
        <v>0</v>
      </c>
      <c r="Q548" s="190">
        <v>0</v>
      </c>
      <c r="R548" s="190">
        <f>Q548*H548</f>
        <v>0</v>
      </c>
      <c r="S548" s="190">
        <v>0</v>
      </c>
      <c r="T548" s="191">
        <f>S548*H548</f>
        <v>0</v>
      </c>
      <c r="AR548" s="24" t="s">
        <v>143</v>
      </c>
      <c r="AT548" s="24" t="s">
        <v>139</v>
      </c>
      <c r="AU548" s="24" t="s">
        <v>79</v>
      </c>
      <c r="AY548" s="24" t="s">
        <v>136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24" t="s">
        <v>77</v>
      </c>
      <c r="BK548" s="192">
        <f>ROUND(I548*H548,2)</f>
        <v>0</v>
      </c>
      <c r="BL548" s="24" t="s">
        <v>143</v>
      </c>
      <c r="BM548" s="24" t="s">
        <v>1113</v>
      </c>
    </row>
    <row r="549" spans="2:65" s="1" customFormat="1" ht="27" x14ac:dyDescent="0.3">
      <c r="B549" s="41"/>
      <c r="D549" s="193" t="s">
        <v>145</v>
      </c>
      <c r="F549" s="194" t="s">
        <v>1112</v>
      </c>
      <c r="I549" s="195"/>
      <c r="L549" s="41"/>
      <c r="M549" s="196"/>
      <c r="N549" s="42"/>
      <c r="O549" s="42"/>
      <c r="P549" s="42"/>
      <c r="Q549" s="42"/>
      <c r="R549" s="42"/>
      <c r="S549" s="42"/>
      <c r="T549" s="70"/>
      <c r="AT549" s="24" t="s">
        <v>145</v>
      </c>
      <c r="AU549" s="24" t="s">
        <v>79</v>
      </c>
    </row>
    <row r="550" spans="2:65" s="1" customFormat="1" ht="27" x14ac:dyDescent="0.3">
      <c r="B550" s="41"/>
      <c r="D550" s="193" t="s">
        <v>147</v>
      </c>
      <c r="F550" s="197" t="s">
        <v>492</v>
      </c>
      <c r="I550" s="195"/>
      <c r="L550" s="41"/>
      <c r="M550" s="196"/>
      <c r="N550" s="42"/>
      <c r="O550" s="42"/>
      <c r="P550" s="42"/>
      <c r="Q550" s="42"/>
      <c r="R550" s="42"/>
      <c r="S550" s="42"/>
      <c r="T550" s="70"/>
      <c r="AT550" s="24" t="s">
        <v>147</v>
      </c>
      <c r="AU550" s="24" t="s">
        <v>79</v>
      </c>
    </row>
    <row r="551" spans="2:65" s="12" customFormat="1" x14ac:dyDescent="0.3">
      <c r="B551" s="201"/>
      <c r="D551" s="193" t="s">
        <v>167</v>
      </c>
      <c r="E551" s="202" t="s">
        <v>5</v>
      </c>
      <c r="F551" s="203" t="s">
        <v>79</v>
      </c>
      <c r="H551" s="204">
        <v>2</v>
      </c>
      <c r="I551" s="205"/>
      <c r="L551" s="201"/>
      <c r="M551" s="206"/>
      <c r="N551" s="207"/>
      <c r="O551" s="207"/>
      <c r="P551" s="207"/>
      <c r="Q551" s="207"/>
      <c r="R551" s="207"/>
      <c r="S551" s="207"/>
      <c r="T551" s="208"/>
      <c r="AT551" s="202" t="s">
        <v>167</v>
      </c>
      <c r="AU551" s="202" t="s">
        <v>79</v>
      </c>
      <c r="AV551" s="12" t="s">
        <v>79</v>
      </c>
      <c r="AW551" s="12" t="s">
        <v>35</v>
      </c>
      <c r="AX551" s="12" t="s">
        <v>77</v>
      </c>
      <c r="AY551" s="202" t="s">
        <v>136</v>
      </c>
    </row>
    <row r="552" spans="2:65" s="1" customFormat="1" ht="25.5" customHeight="1" x14ac:dyDescent="0.3">
      <c r="B552" s="180"/>
      <c r="C552" s="181" t="s">
        <v>1114</v>
      </c>
      <c r="D552" s="181" t="s">
        <v>139</v>
      </c>
      <c r="E552" s="182" t="s">
        <v>1115</v>
      </c>
      <c r="F552" s="183" t="s">
        <v>1116</v>
      </c>
      <c r="G552" s="184" t="s">
        <v>171</v>
      </c>
      <c r="H552" s="185">
        <v>4</v>
      </c>
      <c r="I552" s="186"/>
      <c r="J552" s="187">
        <f>ROUND(I552*H552,2)</f>
        <v>0</v>
      </c>
      <c r="K552" s="183" t="s">
        <v>5</v>
      </c>
      <c r="L552" s="41"/>
      <c r="M552" s="188" t="s">
        <v>5</v>
      </c>
      <c r="N552" s="189" t="s">
        <v>42</v>
      </c>
      <c r="O552" s="42"/>
      <c r="P552" s="190">
        <f>O552*H552</f>
        <v>0</v>
      </c>
      <c r="Q552" s="190">
        <v>0</v>
      </c>
      <c r="R552" s="190">
        <f>Q552*H552</f>
        <v>0</v>
      </c>
      <c r="S552" s="190">
        <v>0</v>
      </c>
      <c r="T552" s="191">
        <f>S552*H552</f>
        <v>0</v>
      </c>
      <c r="AR552" s="24" t="s">
        <v>143</v>
      </c>
      <c r="AT552" s="24" t="s">
        <v>139</v>
      </c>
      <c r="AU552" s="24" t="s">
        <v>79</v>
      </c>
      <c r="AY552" s="24" t="s">
        <v>136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24" t="s">
        <v>77</v>
      </c>
      <c r="BK552" s="192">
        <f>ROUND(I552*H552,2)</f>
        <v>0</v>
      </c>
      <c r="BL552" s="24" t="s">
        <v>143</v>
      </c>
      <c r="BM552" s="24" t="s">
        <v>1117</v>
      </c>
    </row>
    <row r="553" spans="2:65" s="1" customFormat="1" ht="27" x14ac:dyDescent="0.3">
      <c r="B553" s="41"/>
      <c r="D553" s="193" t="s">
        <v>145</v>
      </c>
      <c r="F553" s="194" t="s">
        <v>1116</v>
      </c>
      <c r="I553" s="195"/>
      <c r="L553" s="41"/>
      <c r="M553" s="196"/>
      <c r="N553" s="42"/>
      <c r="O553" s="42"/>
      <c r="P553" s="42"/>
      <c r="Q553" s="42"/>
      <c r="R553" s="42"/>
      <c r="S553" s="42"/>
      <c r="T553" s="70"/>
      <c r="AT553" s="24" t="s">
        <v>145</v>
      </c>
      <c r="AU553" s="24" t="s">
        <v>79</v>
      </c>
    </row>
    <row r="554" spans="2:65" s="1" customFormat="1" ht="27" x14ac:dyDescent="0.3">
      <c r="B554" s="41"/>
      <c r="D554" s="193" t="s">
        <v>147</v>
      </c>
      <c r="F554" s="197" t="s">
        <v>492</v>
      </c>
      <c r="I554" s="195"/>
      <c r="L554" s="41"/>
      <c r="M554" s="196"/>
      <c r="N554" s="42"/>
      <c r="O554" s="42"/>
      <c r="P554" s="42"/>
      <c r="Q554" s="42"/>
      <c r="R554" s="42"/>
      <c r="S554" s="42"/>
      <c r="T554" s="70"/>
      <c r="AT554" s="24" t="s">
        <v>147</v>
      </c>
      <c r="AU554" s="24" t="s">
        <v>79</v>
      </c>
    </row>
    <row r="555" spans="2:65" s="12" customFormat="1" x14ac:dyDescent="0.3">
      <c r="B555" s="201"/>
      <c r="D555" s="193" t="s">
        <v>167</v>
      </c>
      <c r="E555" s="202" t="s">
        <v>5</v>
      </c>
      <c r="F555" s="203" t="s">
        <v>143</v>
      </c>
      <c r="H555" s="204">
        <v>4</v>
      </c>
      <c r="I555" s="205"/>
      <c r="L555" s="201"/>
      <c r="M555" s="206"/>
      <c r="N555" s="207"/>
      <c r="O555" s="207"/>
      <c r="P555" s="207"/>
      <c r="Q555" s="207"/>
      <c r="R555" s="207"/>
      <c r="S555" s="207"/>
      <c r="T555" s="208"/>
      <c r="AT555" s="202" t="s">
        <v>167</v>
      </c>
      <c r="AU555" s="202" t="s">
        <v>79</v>
      </c>
      <c r="AV555" s="12" t="s">
        <v>79</v>
      </c>
      <c r="AW555" s="12" t="s">
        <v>35</v>
      </c>
      <c r="AX555" s="12" t="s">
        <v>77</v>
      </c>
      <c r="AY555" s="202" t="s">
        <v>136</v>
      </c>
    </row>
    <row r="556" spans="2:65" s="1" customFormat="1" ht="25.5" customHeight="1" x14ac:dyDescent="0.3">
      <c r="B556" s="180"/>
      <c r="C556" s="181" t="s">
        <v>1118</v>
      </c>
      <c r="D556" s="181" t="s">
        <v>139</v>
      </c>
      <c r="E556" s="182" t="s">
        <v>1119</v>
      </c>
      <c r="F556" s="183" t="s">
        <v>1120</v>
      </c>
      <c r="G556" s="184" t="s">
        <v>171</v>
      </c>
      <c r="H556" s="185">
        <v>84</v>
      </c>
      <c r="I556" s="186"/>
      <c r="J556" s="187">
        <f>ROUND(I556*H556,2)</f>
        <v>0</v>
      </c>
      <c r="K556" s="183" t="s">
        <v>5</v>
      </c>
      <c r="L556" s="41"/>
      <c r="M556" s="188" t="s">
        <v>5</v>
      </c>
      <c r="N556" s="189" t="s">
        <v>42</v>
      </c>
      <c r="O556" s="42"/>
      <c r="P556" s="190">
        <f>O556*H556</f>
        <v>0</v>
      </c>
      <c r="Q556" s="190">
        <v>0</v>
      </c>
      <c r="R556" s="190">
        <f>Q556*H556</f>
        <v>0</v>
      </c>
      <c r="S556" s="190">
        <v>0</v>
      </c>
      <c r="T556" s="191">
        <f>S556*H556</f>
        <v>0</v>
      </c>
      <c r="AR556" s="24" t="s">
        <v>143</v>
      </c>
      <c r="AT556" s="24" t="s">
        <v>139</v>
      </c>
      <c r="AU556" s="24" t="s">
        <v>79</v>
      </c>
      <c r="AY556" s="24" t="s">
        <v>136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24" t="s">
        <v>77</v>
      </c>
      <c r="BK556" s="192">
        <f>ROUND(I556*H556,2)</f>
        <v>0</v>
      </c>
      <c r="BL556" s="24" t="s">
        <v>143</v>
      </c>
      <c r="BM556" s="24" t="s">
        <v>1121</v>
      </c>
    </row>
    <row r="557" spans="2:65" s="1" customFormat="1" ht="27" x14ac:dyDescent="0.3">
      <c r="B557" s="41"/>
      <c r="D557" s="193" t="s">
        <v>145</v>
      </c>
      <c r="F557" s="194" t="s">
        <v>1120</v>
      </c>
      <c r="I557" s="195"/>
      <c r="L557" s="41"/>
      <c r="M557" s="196"/>
      <c r="N557" s="42"/>
      <c r="O557" s="42"/>
      <c r="P557" s="42"/>
      <c r="Q557" s="42"/>
      <c r="R557" s="42"/>
      <c r="S557" s="42"/>
      <c r="T557" s="70"/>
      <c r="AT557" s="24" t="s">
        <v>145</v>
      </c>
      <c r="AU557" s="24" t="s">
        <v>79</v>
      </c>
    </row>
    <row r="558" spans="2:65" s="1" customFormat="1" ht="27" x14ac:dyDescent="0.3">
      <c r="B558" s="41"/>
      <c r="D558" s="193" t="s">
        <v>147</v>
      </c>
      <c r="F558" s="197" t="s">
        <v>492</v>
      </c>
      <c r="I558" s="195"/>
      <c r="L558" s="41"/>
      <c r="M558" s="196"/>
      <c r="N558" s="42"/>
      <c r="O558" s="42"/>
      <c r="P558" s="42"/>
      <c r="Q558" s="42"/>
      <c r="R558" s="42"/>
      <c r="S558" s="42"/>
      <c r="T558" s="70"/>
      <c r="AT558" s="24" t="s">
        <v>147</v>
      </c>
      <c r="AU558" s="24" t="s">
        <v>79</v>
      </c>
    </row>
    <row r="559" spans="2:65" s="12" customFormat="1" x14ac:dyDescent="0.3">
      <c r="B559" s="201"/>
      <c r="D559" s="193" t="s">
        <v>167</v>
      </c>
      <c r="E559" s="202" t="s">
        <v>5</v>
      </c>
      <c r="F559" s="203" t="s">
        <v>889</v>
      </c>
      <c r="H559" s="204">
        <v>84</v>
      </c>
      <c r="I559" s="205"/>
      <c r="L559" s="201"/>
      <c r="M559" s="206"/>
      <c r="N559" s="207"/>
      <c r="O559" s="207"/>
      <c r="P559" s="207"/>
      <c r="Q559" s="207"/>
      <c r="R559" s="207"/>
      <c r="S559" s="207"/>
      <c r="T559" s="208"/>
      <c r="AT559" s="202" t="s">
        <v>167</v>
      </c>
      <c r="AU559" s="202" t="s">
        <v>79</v>
      </c>
      <c r="AV559" s="12" t="s">
        <v>79</v>
      </c>
      <c r="AW559" s="12" t="s">
        <v>35</v>
      </c>
      <c r="AX559" s="12" t="s">
        <v>77</v>
      </c>
      <c r="AY559" s="202" t="s">
        <v>136</v>
      </c>
    </row>
    <row r="560" spans="2:65" s="1" customFormat="1" ht="25.5" customHeight="1" x14ac:dyDescent="0.3">
      <c r="B560" s="180"/>
      <c r="C560" s="181" t="s">
        <v>1122</v>
      </c>
      <c r="D560" s="181" t="s">
        <v>139</v>
      </c>
      <c r="E560" s="182" t="s">
        <v>1123</v>
      </c>
      <c r="F560" s="183" t="s">
        <v>1124</v>
      </c>
      <c r="G560" s="184" t="s">
        <v>171</v>
      </c>
      <c r="H560" s="185">
        <v>3</v>
      </c>
      <c r="I560" s="186"/>
      <c r="J560" s="187">
        <f>ROUND(I560*H560,2)</f>
        <v>0</v>
      </c>
      <c r="K560" s="183" t="s">
        <v>5</v>
      </c>
      <c r="L560" s="41"/>
      <c r="M560" s="188" t="s">
        <v>5</v>
      </c>
      <c r="N560" s="189" t="s">
        <v>42</v>
      </c>
      <c r="O560" s="42"/>
      <c r="P560" s="190">
        <f>O560*H560</f>
        <v>0</v>
      </c>
      <c r="Q560" s="190">
        <v>0</v>
      </c>
      <c r="R560" s="190">
        <f>Q560*H560</f>
        <v>0</v>
      </c>
      <c r="S560" s="190">
        <v>0</v>
      </c>
      <c r="T560" s="191">
        <f>S560*H560</f>
        <v>0</v>
      </c>
      <c r="AR560" s="24" t="s">
        <v>143</v>
      </c>
      <c r="AT560" s="24" t="s">
        <v>139</v>
      </c>
      <c r="AU560" s="24" t="s">
        <v>79</v>
      </c>
      <c r="AY560" s="24" t="s">
        <v>136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24" t="s">
        <v>77</v>
      </c>
      <c r="BK560" s="192">
        <f>ROUND(I560*H560,2)</f>
        <v>0</v>
      </c>
      <c r="BL560" s="24" t="s">
        <v>143</v>
      </c>
      <c r="BM560" s="24" t="s">
        <v>1125</v>
      </c>
    </row>
    <row r="561" spans="2:65" s="1" customFormat="1" ht="27" x14ac:dyDescent="0.3">
      <c r="B561" s="41"/>
      <c r="D561" s="193" t="s">
        <v>145</v>
      </c>
      <c r="F561" s="194" t="s">
        <v>1124</v>
      </c>
      <c r="I561" s="195"/>
      <c r="L561" s="41"/>
      <c r="M561" s="196"/>
      <c r="N561" s="42"/>
      <c r="O561" s="42"/>
      <c r="P561" s="42"/>
      <c r="Q561" s="42"/>
      <c r="R561" s="42"/>
      <c r="S561" s="42"/>
      <c r="T561" s="70"/>
      <c r="AT561" s="24" t="s">
        <v>145</v>
      </c>
      <c r="AU561" s="24" t="s">
        <v>79</v>
      </c>
    </row>
    <row r="562" spans="2:65" s="1" customFormat="1" ht="27" x14ac:dyDescent="0.3">
      <c r="B562" s="41"/>
      <c r="D562" s="193" t="s">
        <v>147</v>
      </c>
      <c r="F562" s="197" t="s">
        <v>492</v>
      </c>
      <c r="I562" s="195"/>
      <c r="L562" s="41"/>
      <c r="M562" s="196"/>
      <c r="N562" s="42"/>
      <c r="O562" s="42"/>
      <c r="P562" s="42"/>
      <c r="Q562" s="42"/>
      <c r="R562" s="42"/>
      <c r="S562" s="42"/>
      <c r="T562" s="70"/>
      <c r="AT562" s="24" t="s">
        <v>147</v>
      </c>
      <c r="AU562" s="24" t="s">
        <v>79</v>
      </c>
    </row>
    <row r="563" spans="2:65" s="12" customFormat="1" x14ac:dyDescent="0.3">
      <c r="B563" s="201"/>
      <c r="D563" s="193" t="s">
        <v>167</v>
      </c>
      <c r="E563" s="202" t="s">
        <v>5</v>
      </c>
      <c r="F563" s="203" t="s">
        <v>173</v>
      </c>
      <c r="H563" s="204">
        <v>3</v>
      </c>
      <c r="I563" s="205"/>
      <c r="L563" s="201"/>
      <c r="M563" s="206"/>
      <c r="N563" s="207"/>
      <c r="O563" s="207"/>
      <c r="P563" s="207"/>
      <c r="Q563" s="207"/>
      <c r="R563" s="207"/>
      <c r="S563" s="207"/>
      <c r="T563" s="208"/>
      <c r="AT563" s="202" t="s">
        <v>167</v>
      </c>
      <c r="AU563" s="202" t="s">
        <v>79</v>
      </c>
      <c r="AV563" s="12" t="s">
        <v>79</v>
      </c>
      <c r="AW563" s="12" t="s">
        <v>35</v>
      </c>
      <c r="AX563" s="12" t="s">
        <v>77</v>
      </c>
      <c r="AY563" s="202" t="s">
        <v>136</v>
      </c>
    </row>
    <row r="564" spans="2:65" s="1" customFormat="1" ht="16.5" customHeight="1" x14ac:dyDescent="0.3">
      <c r="B564" s="180"/>
      <c r="C564" s="181" t="s">
        <v>1126</v>
      </c>
      <c r="D564" s="181" t="s">
        <v>139</v>
      </c>
      <c r="E564" s="182" t="s">
        <v>1127</v>
      </c>
      <c r="F564" s="183" t="s">
        <v>1128</v>
      </c>
      <c r="G564" s="184" t="s">
        <v>171</v>
      </c>
      <c r="H564" s="185">
        <v>32</v>
      </c>
      <c r="I564" s="186"/>
      <c r="J564" s="187">
        <f>ROUND(I564*H564,2)</f>
        <v>0</v>
      </c>
      <c r="K564" s="183" t="s">
        <v>5</v>
      </c>
      <c r="L564" s="41"/>
      <c r="M564" s="188" t="s">
        <v>5</v>
      </c>
      <c r="N564" s="189" t="s">
        <v>42</v>
      </c>
      <c r="O564" s="42"/>
      <c r="P564" s="190">
        <f>O564*H564</f>
        <v>0</v>
      </c>
      <c r="Q564" s="190">
        <v>0</v>
      </c>
      <c r="R564" s="190">
        <f>Q564*H564</f>
        <v>0</v>
      </c>
      <c r="S564" s="190">
        <v>0</v>
      </c>
      <c r="T564" s="191">
        <f>S564*H564</f>
        <v>0</v>
      </c>
      <c r="AR564" s="24" t="s">
        <v>143</v>
      </c>
      <c r="AT564" s="24" t="s">
        <v>139</v>
      </c>
      <c r="AU564" s="24" t="s">
        <v>79</v>
      </c>
      <c r="AY564" s="24" t="s">
        <v>136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24" t="s">
        <v>77</v>
      </c>
      <c r="BK564" s="192">
        <f>ROUND(I564*H564,2)</f>
        <v>0</v>
      </c>
      <c r="BL564" s="24" t="s">
        <v>143</v>
      </c>
      <c r="BM564" s="24" t="s">
        <v>1129</v>
      </c>
    </row>
    <row r="565" spans="2:65" s="1" customFormat="1" x14ac:dyDescent="0.3">
      <c r="B565" s="41"/>
      <c r="D565" s="193" t="s">
        <v>145</v>
      </c>
      <c r="F565" s="194" t="s">
        <v>1128</v>
      </c>
      <c r="I565" s="195"/>
      <c r="L565" s="41"/>
      <c r="M565" s="196"/>
      <c r="N565" s="42"/>
      <c r="O565" s="42"/>
      <c r="P565" s="42"/>
      <c r="Q565" s="42"/>
      <c r="R565" s="42"/>
      <c r="S565" s="42"/>
      <c r="T565" s="70"/>
      <c r="AT565" s="24" t="s">
        <v>145</v>
      </c>
      <c r="AU565" s="24" t="s">
        <v>79</v>
      </c>
    </row>
    <row r="566" spans="2:65" s="1" customFormat="1" ht="27" x14ac:dyDescent="0.3">
      <c r="B566" s="41"/>
      <c r="D566" s="193" t="s">
        <v>147</v>
      </c>
      <c r="F566" s="197" t="s">
        <v>492</v>
      </c>
      <c r="I566" s="195"/>
      <c r="L566" s="41"/>
      <c r="M566" s="196"/>
      <c r="N566" s="42"/>
      <c r="O566" s="42"/>
      <c r="P566" s="42"/>
      <c r="Q566" s="42"/>
      <c r="R566" s="42"/>
      <c r="S566" s="42"/>
      <c r="T566" s="70"/>
      <c r="AT566" s="24" t="s">
        <v>147</v>
      </c>
      <c r="AU566" s="24" t="s">
        <v>79</v>
      </c>
    </row>
    <row r="567" spans="2:65" s="12" customFormat="1" x14ac:dyDescent="0.3">
      <c r="B567" s="201"/>
      <c r="D567" s="193" t="s">
        <v>167</v>
      </c>
      <c r="E567" s="202" t="s">
        <v>5</v>
      </c>
      <c r="F567" s="203" t="s">
        <v>364</v>
      </c>
      <c r="H567" s="204">
        <v>32</v>
      </c>
      <c r="I567" s="205"/>
      <c r="L567" s="201"/>
      <c r="M567" s="206"/>
      <c r="N567" s="207"/>
      <c r="O567" s="207"/>
      <c r="P567" s="207"/>
      <c r="Q567" s="207"/>
      <c r="R567" s="207"/>
      <c r="S567" s="207"/>
      <c r="T567" s="208"/>
      <c r="AT567" s="202" t="s">
        <v>167</v>
      </c>
      <c r="AU567" s="202" t="s">
        <v>79</v>
      </c>
      <c r="AV567" s="12" t="s">
        <v>79</v>
      </c>
      <c r="AW567" s="12" t="s">
        <v>35</v>
      </c>
      <c r="AX567" s="12" t="s">
        <v>77</v>
      </c>
      <c r="AY567" s="202" t="s">
        <v>136</v>
      </c>
    </row>
    <row r="568" spans="2:65" s="1" customFormat="1" ht="16.5" customHeight="1" x14ac:dyDescent="0.3">
      <c r="B568" s="180"/>
      <c r="C568" s="181" t="s">
        <v>1130</v>
      </c>
      <c r="D568" s="181" t="s">
        <v>139</v>
      </c>
      <c r="E568" s="182" t="s">
        <v>1131</v>
      </c>
      <c r="F568" s="183" t="s">
        <v>1132</v>
      </c>
      <c r="G568" s="184" t="s">
        <v>171</v>
      </c>
      <c r="H568" s="185">
        <v>3</v>
      </c>
      <c r="I568" s="186"/>
      <c r="J568" s="187">
        <f>ROUND(I568*H568,2)</f>
        <v>0</v>
      </c>
      <c r="K568" s="183" t="s">
        <v>5</v>
      </c>
      <c r="L568" s="41"/>
      <c r="M568" s="188" t="s">
        <v>5</v>
      </c>
      <c r="N568" s="189" t="s">
        <v>42</v>
      </c>
      <c r="O568" s="42"/>
      <c r="P568" s="190">
        <f>O568*H568</f>
        <v>0</v>
      </c>
      <c r="Q568" s="190">
        <v>0</v>
      </c>
      <c r="R568" s="190">
        <f>Q568*H568</f>
        <v>0</v>
      </c>
      <c r="S568" s="190">
        <v>0</v>
      </c>
      <c r="T568" s="191">
        <f>S568*H568</f>
        <v>0</v>
      </c>
      <c r="AR568" s="24" t="s">
        <v>143</v>
      </c>
      <c r="AT568" s="24" t="s">
        <v>139</v>
      </c>
      <c r="AU568" s="24" t="s">
        <v>79</v>
      </c>
      <c r="AY568" s="24" t="s">
        <v>136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24" t="s">
        <v>77</v>
      </c>
      <c r="BK568" s="192">
        <f>ROUND(I568*H568,2)</f>
        <v>0</v>
      </c>
      <c r="BL568" s="24" t="s">
        <v>143</v>
      </c>
      <c r="BM568" s="24" t="s">
        <v>1133</v>
      </c>
    </row>
    <row r="569" spans="2:65" s="1" customFormat="1" x14ac:dyDescent="0.3">
      <c r="B569" s="41"/>
      <c r="D569" s="193" t="s">
        <v>145</v>
      </c>
      <c r="F569" s="194" t="s">
        <v>1132</v>
      </c>
      <c r="I569" s="195"/>
      <c r="L569" s="41"/>
      <c r="M569" s="196"/>
      <c r="N569" s="42"/>
      <c r="O569" s="42"/>
      <c r="P569" s="42"/>
      <c r="Q569" s="42"/>
      <c r="R569" s="42"/>
      <c r="S569" s="42"/>
      <c r="T569" s="70"/>
      <c r="AT569" s="24" t="s">
        <v>145</v>
      </c>
      <c r="AU569" s="24" t="s">
        <v>79</v>
      </c>
    </row>
    <row r="570" spans="2:65" s="1" customFormat="1" ht="27" x14ac:dyDescent="0.3">
      <c r="B570" s="41"/>
      <c r="D570" s="193" t="s">
        <v>147</v>
      </c>
      <c r="F570" s="197" t="s">
        <v>492</v>
      </c>
      <c r="I570" s="195"/>
      <c r="L570" s="41"/>
      <c r="M570" s="196"/>
      <c r="N570" s="42"/>
      <c r="O570" s="42"/>
      <c r="P570" s="42"/>
      <c r="Q570" s="42"/>
      <c r="R570" s="42"/>
      <c r="S570" s="42"/>
      <c r="T570" s="70"/>
      <c r="AT570" s="24" t="s">
        <v>147</v>
      </c>
      <c r="AU570" s="24" t="s">
        <v>79</v>
      </c>
    </row>
    <row r="571" spans="2:65" s="12" customFormat="1" x14ac:dyDescent="0.3">
      <c r="B571" s="201"/>
      <c r="D571" s="193" t="s">
        <v>167</v>
      </c>
      <c r="E571" s="202" t="s">
        <v>5</v>
      </c>
      <c r="F571" s="203" t="s">
        <v>1134</v>
      </c>
      <c r="H571" s="204">
        <v>3</v>
      </c>
      <c r="I571" s="205"/>
      <c r="L571" s="201"/>
      <c r="M571" s="206"/>
      <c r="N571" s="207"/>
      <c r="O571" s="207"/>
      <c r="P571" s="207"/>
      <c r="Q571" s="207"/>
      <c r="R571" s="207"/>
      <c r="S571" s="207"/>
      <c r="T571" s="208"/>
      <c r="AT571" s="202" t="s">
        <v>167</v>
      </c>
      <c r="AU571" s="202" t="s">
        <v>79</v>
      </c>
      <c r="AV571" s="12" t="s">
        <v>79</v>
      </c>
      <c r="AW571" s="12" t="s">
        <v>35</v>
      </c>
      <c r="AX571" s="12" t="s">
        <v>77</v>
      </c>
      <c r="AY571" s="202" t="s">
        <v>136</v>
      </c>
    </row>
    <row r="572" spans="2:65" s="1" customFormat="1" ht="16.5" customHeight="1" x14ac:dyDescent="0.3">
      <c r="B572" s="180"/>
      <c r="C572" s="181" t="s">
        <v>1135</v>
      </c>
      <c r="D572" s="181" t="s">
        <v>139</v>
      </c>
      <c r="E572" s="182" t="s">
        <v>1136</v>
      </c>
      <c r="F572" s="183" t="s">
        <v>1137</v>
      </c>
      <c r="G572" s="184" t="s">
        <v>171</v>
      </c>
      <c r="H572" s="185">
        <v>1</v>
      </c>
      <c r="I572" s="186"/>
      <c r="J572" s="187">
        <f>ROUND(I572*H572,2)</f>
        <v>0</v>
      </c>
      <c r="K572" s="183" t="s">
        <v>5</v>
      </c>
      <c r="L572" s="41"/>
      <c r="M572" s="188" t="s">
        <v>5</v>
      </c>
      <c r="N572" s="189" t="s">
        <v>42</v>
      </c>
      <c r="O572" s="42"/>
      <c r="P572" s="190">
        <f>O572*H572</f>
        <v>0</v>
      </c>
      <c r="Q572" s="190">
        <v>0</v>
      </c>
      <c r="R572" s="190">
        <f>Q572*H572</f>
        <v>0</v>
      </c>
      <c r="S572" s="190">
        <v>0</v>
      </c>
      <c r="T572" s="191">
        <f>S572*H572</f>
        <v>0</v>
      </c>
      <c r="AR572" s="24" t="s">
        <v>143</v>
      </c>
      <c r="AT572" s="24" t="s">
        <v>139</v>
      </c>
      <c r="AU572" s="24" t="s">
        <v>79</v>
      </c>
      <c r="AY572" s="24" t="s">
        <v>136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24" t="s">
        <v>77</v>
      </c>
      <c r="BK572" s="192">
        <f>ROUND(I572*H572,2)</f>
        <v>0</v>
      </c>
      <c r="BL572" s="24" t="s">
        <v>143</v>
      </c>
      <c r="BM572" s="24" t="s">
        <v>1138</v>
      </c>
    </row>
    <row r="573" spans="2:65" s="1" customFormat="1" x14ac:dyDescent="0.3">
      <c r="B573" s="41"/>
      <c r="D573" s="193" t="s">
        <v>145</v>
      </c>
      <c r="F573" s="194" t="s">
        <v>1137</v>
      </c>
      <c r="I573" s="195"/>
      <c r="L573" s="41"/>
      <c r="M573" s="196"/>
      <c r="N573" s="42"/>
      <c r="O573" s="42"/>
      <c r="P573" s="42"/>
      <c r="Q573" s="42"/>
      <c r="R573" s="42"/>
      <c r="S573" s="42"/>
      <c r="T573" s="70"/>
      <c r="AT573" s="24" t="s">
        <v>145</v>
      </c>
      <c r="AU573" s="24" t="s">
        <v>79</v>
      </c>
    </row>
    <row r="574" spans="2:65" s="1" customFormat="1" ht="27" x14ac:dyDescent="0.3">
      <c r="B574" s="41"/>
      <c r="D574" s="193" t="s">
        <v>147</v>
      </c>
      <c r="F574" s="197" t="s">
        <v>492</v>
      </c>
      <c r="I574" s="195"/>
      <c r="L574" s="41"/>
      <c r="M574" s="196"/>
      <c r="N574" s="42"/>
      <c r="O574" s="42"/>
      <c r="P574" s="42"/>
      <c r="Q574" s="42"/>
      <c r="R574" s="42"/>
      <c r="S574" s="42"/>
      <c r="T574" s="70"/>
      <c r="AT574" s="24" t="s">
        <v>147</v>
      </c>
      <c r="AU574" s="24" t="s">
        <v>79</v>
      </c>
    </row>
    <row r="575" spans="2:65" s="12" customFormat="1" x14ac:dyDescent="0.3">
      <c r="B575" s="201"/>
      <c r="D575" s="193" t="s">
        <v>167</v>
      </c>
      <c r="E575" s="202" t="s">
        <v>5</v>
      </c>
      <c r="F575" s="203" t="s">
        <v>77</v>
      </c>
      <c r="H575" s="204">
        <v>1</v>
      </c>
      <c r="I575" s="205"/>
      <c r="L575" s="201"/>
      <c r="M575" s="206"/>
      <c r="N575" s="207"/>
      <c r="O575" s="207"/>
      <c r="P575" s="207"/>
      <c r="Q575" s="207"/>
      <c r="R575" s="207"/>
      <c r="S575" s="207"/>
      <c r="T575" s="208"/>
      <c r="AT575" s="202" t="s">
        <v>167</v>
      </c>
      <c r="AU575" s="202" t="s">
        <v>79</v>
      </c>
      <c r="AV575" s="12" t="s">
        <v>79</v>
      </c>
      <c r="AW575" s="12" t="s">
        <v>35</v>
      </c>
      <c r="AX575" s="12" t="s">
        <v>77</v>
      </c>
      <c r="AY575" s="202" t="s">
        <v>136</v>
      </c>
    </row>
    <row r="576" spans="2:65" s="1" customFormat="1" ht="16.5" customHeight="1" x14ac:dyDescent="0.3">
      <c r="B576" s="180"/>
      <c r="C576" s="181" t="s">
        <v>1139</v>
      </c>
      <c r="D576" s="181" t="s">
        <v>139</v>
      </c>
      <c r="E576" s="182" t="s">
        <v>1140</v>
      </c>
      <c r="F576" s="183" t="s">
        <v>1141</v>
      </c>
      <c r="G576" s="184" t="s">
        <v>380</v>
      </c>
      <c r="H576" s="185">
        <v>18</v>
      </c>
      <c r="I576" s="186"/>
      <c r="J576" s="187">
        <f>ROUND(I576*H576,2)</f>
        <v>0</v>
      </c>
      <c r="K576" s="183" t="s">
        <v>177</v>
      </c>
      <c r="L576" s="41"/>
      <c r="M576" s="188" t="s">
        <v>5</v>
      </c>
      <c r="N576" s="189" t="s">
        <v>42</v>
      </c>
      <c r="O576" s="42"/>
      <c r="P576" s="190">
        <f>O576*H576</f>
        <v>0</v>
      </c>
      <c r="Q576" s="190">
        <v>0.12303</v>
      </c>
      <c r="R576" s="190">
        <f>Q576*H576</f>
        <v>2.21454</v>
      </c>
      <c r="S576" s="190">
        <v>0</v>
      </c>
      <c r="T576" s="191">
        <f>S576*H576</f>
        <v>0</v>
      </c>
      <c r="AR576" s="24" t="s">
        <v>143</v>
      </c>
      <c r="AT576" s="24" t="s">
        <v>139</v>
      </c>
      <c r="AU576" s="24" t="s">
        <v>79</v>
      </c>
      <c r="AY576" s="24" t="s">
        <v>136</v>
      </c>
      <c r="BE576" s="192">
        <f>IF(N576="základní",J576,0)</f>
        <v>0</v>
      </c>
      <c r="BF576" s="192">
        <f>IF(N576="snížená",J576,0)</f>
        <v>0</v>
      </c>
      <c r="BG576" s="192">
        <f>IF(N576="zákl. přenesená",J576,0)</f>
        <v>0</v>
      </c>
      <c r="BH576" s="192">
        <f>IF(N576="sníž. přenesená",J576,0)</f>
        <v>0</v>
      </c>
      <c r="BI576" s="192">
        <f>IF(N576="nulová",J576,0)</f>
        <v>0</v>
      </c>
      <c r="BJ576" s="24" t="s">
        <v>77</v>
      </c>
      <c r="BK576" s="192">
        <f>ROUND(I576*H576,2)</f>
        <v>0</v>
      </c>
      <c r="BL576" s="24" t="s">
        <v>143</v>
      </c>
      <c r="BM576" s="24" t="s">
        <v>1142</v>
      </c>
    </row>
    <row r="577" spans="2:65" s="1" customFormat="1" x14ac:dyDescent="0.3">
      <c r="B577" s="41"/>
      <c r="D577" s="193" t="s">
        <v>145</v>
      </c>
      <c r="F577" s="194" t="s">
        <v>1143</v>
      </c>
      <c r="I577" s="195"/>
      <c r="L577" s="41"/>
      <c r="M577" s="196"/>
      <c r="N577" s="42"/>
      <c r="O577" s="42"/>
      <c r="P577" s="42"/>
      <c r="Q577" s="42"/>
      <c r="R577" s="42"/>
      <c r="S577" s="42"/>
      <c r="T577" s="70"/>
      <c r="AT577" s="24" t="s">
        <v>145</v>
      </c>
      <c r="AU577" s="24" t="s">
        <v>79</v>
      </c>
    </row>
    <row r="578" spans="2:65" s="1" customFormat="1" ht="27" x14ac:dyDescent="0.3">
      <c r="B578" s="41"/>
      <c r="D578" s="193" t="s">
        <v>147</v>
      </c>
      <c r="F578" s="197" t="s">
        <v>492</v>
      </c>
      <c r="I578" s="195"/>
      <c r="L578" s="41"/>
      <c r="M578" s="196"/>
      <c r="N578" s="42"/>
      <c r="O578" s="42"/>
      <c r="P578" s="42"/>
      <c r="Q578" s="42"/>
      <c r="R578" s="42"/>
      <c r="S578" s="42"/>
      <c r="T578" s="70"/>
      <c r="AT578" s="24" t="s">
        <v>147</v>
      </c>
      <c r="AU578" s="24" t="s">
        <v>79</v>
      </c>
    </row>
    <row r="579" spans="2:65" s="12" customFormat="1" x14ac:dyDescent="0.3">
      <c r="B579" s="201"/>
      <c r="D579" s="193" t="s">
        <v>167</v>
      </c>
      <c r="E579" s="202" t="s">
        <v>5</v>
      </c>
      <c r="F579" s="203" t="s">
        <v>1144</v>
      </c>
      <c r="H579" s="204">
        <v>18</v>
      </c>
      <c r="I579" s="205"/>
      <c r="L579" s="201"/>
      <c r="M579" s="206"/>
      <c r="N579" s="207"/>
      <c r="O579" s="207"/>
      <c r="P579" s="207"/>
      <c r="Q579" s="207"/>
      <c r="R579" s="207"/>
      <c r="S579" s="207"/>
      <c r="T579" s="208"/>
      <c r="AT579" s="202" t="s">
        <v>167</v>
      </c>
      <c r="AU579" s="202" t="s">
        <v>79</v>
      </c>
      <c r="AV579" s="12" t="s">
        <v>79</v>
      </c>
      <c r="AW579" s="12" t="s">
        <v>35</v>
      </c>
      <c r="AX579" s="12" t="s">
        <v>77</v>
      </c>
      <c r="AY579" s="202" t="s">
        <v>136</v>
      </c>
    </row>
    <row r="580" spans="2:65" s="1" customFormat="1" ht="16.5" customHeight="1" x14ac:dyDescent="0.3">
      <c r="B580" s="180"/>
      <c r="C580" s="224" t="s">
        <v>1145</v>
      </c>
      <c r="D580" s="224" t="s">
        <v>390</v>
      </c>
      <c r="E580" s="225" t="s">
        <v>1146</v>
      </c>
      <c r="F580" s="226" t="s">
        <v>1147</v>
      </c>
      <c r="G580" s="227" t="s">
        <v>380</v>
      </c>
      <c r="H580" s="228">
        <v>18</v>
      </c>
      <c r="I580" s="229"/>
      <c r="J580" s="230">
        <f>ROUND(I580*H580,2)</f>
        <v>0</v>
      </c>
      <c r="K580" s="226" t="s">
        <v>177</v>
      </c>
      <c r="L580" s="231"/>
      <c r="M580" s="232" t="s">
        <v>5</v>
      </c>
      <c r="N580" s="233" t="s">
        <v>42</v>
      </c>
      <c r="O580" s="42"/>
      <c r="P580" s="190">
        <f>O580*H580</f>
        <v>0</v>
      </c>
      <c r="Q580" s="190">
        <v>1.3299999999999999E-2</v>
      </c>
      <c r="R580" s="190">
        <f>Q580*H580</f>
        <v>0.2394</v>
      </c>
      <c r="S580" s="190">
        <v>0</v>
      </c>
      <c r="T580" s="191">
        <f>S580*H580</f>
        <v>0</v>
      </c>
      <c r="AR580" s="24" t="s">
        <v>205</v>
      </c>
      <c r="AT580" s="24" t="s">
        <v>390</v>
      </c>
      <c r="AU580" s="24" t="s">
        <v>79</v>
      </c>
      <c r="AY580" s="24" t="s">
        <v>136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24" t="s">
        <v>77</v>
      </c>
      <c r="BK580" s="192">
        <f>ROUND(I580*H580,2)</f>
        <v>0</v>
      </c>
      <c r="BL580" s="24" t="s">
        <v>143</v>
      </c>
      <c r="BM580" s="24" t="s">
        <v>1148</v>
      </c>
    </row>
    <row r="581" spans="2:65" s="1" customFormat="1" x14ac:dyDescent="0.3">
      <c r="B581" s="41"/>
      <c r="D581" s="193" t="s">
        <v>145</v>
      </c>
      <c r="F581" s="194" t="s">
        <v>1149</v>
      </c>
      <c r="I581" s="195"/>
      <c r="L581" s="41"/>
      <c r="M581" s="196"/>
      <c r="N581" s="42"/>
      <c r="O581" s="42"/>
      <c r="P581" s="42"/>
      <c r="Q581" s="42"/>
      <c r="R581" s="42"/>
      <c r="S581" s="42"/>
      <c r="T581" s="70"/>
      <c r="AT581" s="24" t="s">
        <v>145</v>
      </c>
      <c r="AU581" s="24" t="s">
        <v>79</v>
      </c>
    </row>
    <row r="582" spans="2:65" s="1" customFormat="1" ht="16.5" customHeight="1" x14ac:dyDescent="0.3">
      <c r="B582" s="180"/>
      <c r="C582" s="224" t="s">
        <v>1150</v>
      </c>
      <c r="D582" s="224" t="s">
        <v>390</v>
      </c>
      <c r="E582" s="225" t="s">
        <v>1151</v>
      </c>
      <c r="F582" s="226" t="s">
        <v>1152</v>
      </c>
      <c r="G582" s="227" t="s">
        <v>380</v>
      </c>
      <c r="H582" s="228">
        <v>18</v>
      </c>
      <c r="I582" s="229"/>
      <c r="J582" s="230">
        <f>ROUND(I582*H582,2)</f>
        <v>0</v>
      </c>
      <c r="K582" s="226" t="s">
        <v>5</v>
      </c>
      <c r="L582" s="231"/>
      <c r="M582" s="232" t="s">
        <v>5</v>
      </c>
      <c r="N582" s="233" t="s">
        <v>42</v>
      </c>
      <c r="O582" s="42"/>
      <c r="P582" s="190">
        <f>O582*H582</f>
        <v>0</v>
      </c>
      <c r="Q582" s="190">
        <v>8.9999999999999998E-4</v>
      </c>
      <c r="R582" s="190">
        <f>Q582*H582</f>
        <v>1.6199999999999999E-2</v>
      </c>
      <c r="S582" s="190">
        <v>0</v>
      </c>
      <c r="T582" s="191">
        <f>S582*H582</f>
        <v>0</v>
      </c>
      <c r="AR582" s="24" t="s">
        <v>205</v>
      </c>
      <c r="AT582" s="24" t="s">
        <v>390</v>
      </c>
      <c r="AU582" s="24" t="s">
        <v>79</v>
      </c>
      <c r="AY582" s="24" t="s">
        <v>136</v>
      </c>
      <c r="BE582" s="192">
        <f>IF(N582="základní",J582,0)</f>
        <v>0</v>
      </c>
      <c r="BF582" s="192">
        <f>IF(N582="snížená",J582,0)</f>
        <v>0</v>
      </c>
      <c r="BG582" s="192">
        <f>IF(N582="zákl. přenesená",J582,0)</f>
        <v>0</v>
      </c>
      <c r="BH582" s="192">
        <f>IF(N582="sníž. přenesená",J582,0)</f>
        <v>0</v>
      </c>
      <c r="BI582" s="192">
        <f>IF(N582="nulová",J582,0)</f>
        <v>0</v>
      </c>
      <c r="BJ582" s="24" t="s">
        <v>77</v>
      </c>
      <c r="BK582" s="192">
        <f>ROUND(I582*H582,2)</f>
        <v>0</v>
      </c>
      <c r="BL582" s="24" t="s">
        <v>143</v>
      </c>
      <c r="BM582" s="24" t="s">
        <v>1153</v>
      </c>
    </row>
    <row r="583" spans="2:65" s="1" customFormat="1" x14ac:dyDescent="0.3">
      <c r="B583" s="41"/>
      <c r="D583" s="193" t="s">
        <v>145</v>
      </c>
      <c r="F583" s="194" t="s">
        <v>1154</v>
      </c>
      <c r="I583" s="195"/>
      <c r="L583" s="41"/>
      <c r="M583" s="196"/>
      <c r="N583" s="42"/>
      <c r="O583" s="42"/>
      <c r="P583" s="42"/>
      <c r="Q583" s="42"/>
      <c r="R583" s="42"/>
      <c r="S583" s="42"/>
      <c r="T583" s="70"/>
      <c r="AT583" s="24" t="s">
        <v>145</v>
      </c>
      <c r="AU583" s="24" t="s">
        <v>79</v>
      </c>
    </row>
    <row r="584" spans="2:65" s="1" customFormat="1" ht="16.5" customHeight="1" x14ac:dyDescent="0.3">
      <c r="B584" s="180"/>
      <c r="C584" s="181" t="s">
        <v>1155</v>
      </c>
      <c r="D584" s="181" t="s">
        <v>139</v>
      </c>
      <c r="E584" s="182" t="s">
        <v>1156</v>
      </c>
      <c r="F584" s="183" t="s">
        <v>1157</v>
      </c>
      <c r="G584" s="184" t="s">
        <v>380</v>
      </c>
      <c r="H584" s="185">
        <v>4</v>
      </c>
      <c r="I584" s="186"/>
      <c r="J584" s="187">
        <f>ROUND(I584*H584,2)</f>
        <v>0</v>
      </c>
      <c r="K584" s="183" t="s">
        <v>552</v>
      </c>
      <c r="L584" s="41"/>
      <c r="M584" s="188" t="s">
        <v>5</v>
      </c>
      <c r="N584" s="189" t="s">
        <v>42</v>
      </c>
      <c r="O584" s="42"/>
      <c r="P584" s="190">
        <f>O584*H584</f>
        <v>0</v>
      </c>
      <c r="Q584" s="190">
        <v>0.32906000000000002</v>
      </c>
      <c r="R584" s="190">
        <f>Q584*H584</f>
        <v>1.3162400000000001</v>
      </c>
      <c r="S584" s="190">
        <v>0</v>
      </c>
      <c r="T584" s="191">
        <f>S584*H584</f>
        <v>0</v>
      </c>
      <c r="AR584" s="24" t="s">
        <v>143</v>
      </c>
      <c r="AT584" s="24" t="s">
        <v>139</v>
      </c>
      <c r="AU584" s="24" t="s">
        <v>79</v>
      </c>
      <c r="AY584" s="24" t="s">
        <v>136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24" t="s">
        <v>77</v>
      </c>
      <c r="BK584" s="192">
        <f>ROUND(I584*H584,2)</f>
        <v>0</v>
      </c>
      <c r="BL584" s="24" t="s">
        <v>143</v>
      </c>
      <c r="BM584" s="24" t="s">
        <v>1158</v>
      </c>
    </row>
    <row r="585" spans="2:65" s="1" customFormat="1" x14ac:dyDescent="0.3">
      <c r="B585" s="41"/>
      <c r="D585" s="193" t="s">
        <v>145</v>
      </c>
      <c r="F585" s="194" t="s">
        <v>1157</v>
      </c>
      <c r="I585" s="195"/>
      <c r="L585" s="41"/>
      <c r="M585" s="196"/>
      <c r="N585" s="42"/>
      <c r="O585" s="42"/>
      <c r="P585" s="42"/>
      <c r="Q585" s="42"/>
      <c r="R585" s="42"/>
      <c r="S585" s="42"/>
      <c r="T585" s="70"/>
      <c r="AT585" s="24" t="s">
        <v>145</v>
      </c>
      <c r="AU585" s="24" t="s">
        <v>79</v>
      </c>
    </row>
    <row r="586" spans="2:65" s="12" customFormat="1" x14ac:dyDescent="0.3">
      <c r="B586" s="201"/>
      <c r="D586" s="193" t="s">
        <v>167</v>
      </c>
      <c r="E586" s="202" t="s">
        <v>5</v>
      </c>
      <c r="F586" s="203" t="s">
        <v>143</v>
      </c>
      <c r="H586" s="204">
        <v>4</v>
      </c>
      <c r="I586" s="205"/>
      <c r="L586" s="201"/>
      <c r="M586" s="206"/>
      <c r="N586" s="207"/>
      <c r="O586" s="207"/>
      <c r="P586" s="207"/>
      <c r="Q586" s="207"/>
      <c r="R586" s="207"/>
      <c r="S586" s="207"/>
      <c r="T586" s="208"/>
      <c r="AT586" s="202" t="s">
        <v>167</v>
      </c>
      <c r="AU586" s="202" t="s">
        <v>79</v>
      </c>
      <c r="AV586" s="12" t="s">
        <v>79</v>
      </c>
      <c r="AW586" s="12" t="s">
        <v>35</v>
      </c>
      <c r="AX586" s="12" t="s">
        <v>77</v>
      </c>
      <c r="AY586" s="202" t="s">
        <v>136</v>
      </c>
    </row>
    <row r="587" spans="2:65" s="1" customFormat="1" ht="16.5" customHeight="1" x14ac:dyDescent="0.3">
      <c r="B587" s="180"/>
      <c r="C587" s="224" t="s">
        <v>1159</v>
      </c>
      <c r="D587" s="224" t="s">
        <v>390</v>
      </c>
      <c r="E587" s="225" t="s">
        <v>1160</v>
      </c>
      <c r="F587" s="226" t="s">
        <v>1161</v>
      </c>
      <c r="G587" s="227" t="s">
        <v>380</v>
      </c>
      <c r="H587" s="228">
        <v>4</v>
      </c>
      <c r="I587" s="229"/>
      <c r="J587" s="230">
        <f>ROUND(I587*H587,2)</f>
        <v>0</v>
      </c>
      <c r="K587" s="226" t="s">
        <v>552</v>
      </c>
      <c r="L587" s="231"/>
      <c r="M587" s="232" t="s">
        <v>5</v>
      </c>
      <c r="N587" s="233" t="s">
        <v>42</v>
      </c>
      <c r="O587" s="42"/>
      <c r="P587" s="190">
        <f>O587*H587</f>
        <v>0</v>
      </c>
      <c r="Q587" s="190">
        <v>2.9499999999999998E-2</v>
      </c>
      <c r="R587" s="190">
        <f>Q587*H587</f>
        <v>0.11799999999999999</v>
      </c>
      <c r="S587" s="190">
        <v>0</v>
      </c>
      <c r="T587" s="191">
        <f>S587*H587</f>
        <v>0</v>
      </c>
      <c r="AR587" s="24" t="s">
        <v>205</v>
      </c>
      <c r="AT587" s="24" t="s">
        <v>390</v>
      </c>
      <c r="AU587" s="24" t="s">
        <v>79</v>
      </c>
      <c r="AY587" s="24" t="s">
        <v>136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24" t="s">
        <v>77</v>
      </c>
      <c r="BK587" s="192">
        <f>ROUND(I587*H587,2)</f>
        <v>0</v>
      </c>
      <c r="BL587" s="24" t="s">
        <v>143</v>
      </c>
      <c r="BM587" s="24" t="s">
        <v>1162</v>
      </c>
    </row>
    <row r="588" spans="2:65" s="1" customFormat="1" x14ac:dyDescent="0.3">
      <c r="B588" s="41"/>
      <c r="D588" s="193" t="s">
        <v>145</v>
      </c>
      <c r="F588" s="194" t="s">
        <v>1161</v>
      </c>
      <c r="I588" s="195"/>
      <c r="L588" s="41"/>
      <c r="M588" s="196"/>
      <c r="N588" s="42"/>
      <c r="O588" s="42"/>
      <c r="P588" s="42"/>
      <c r="Q588" s="42"/>
      <c r="R588" s="42"/>
      <c r="S588" s="42"/>
      <c r="T588" s="70"/>
      <c r="AT588" s="24" t="s">
        <v>145</v>
      </c>
      <c r="AU588" s="24" t="s">
        <v>79</v>
      </c>
    </row>
    <row r="589" spans="2:65" s="1" customFormat="1" ht="16.5" customHeight="1" x14ac:dyDescent="0.3">
      <c r="B589" s="180"/>
      <c r="C589" s="224" t="s">
        <v>1163</v>
      </c>
      <c r="D589" s="224" t="s">
        <v>390</v>
      </c>
      <c r="E589" s="225" t="s">
        <v>1164</v>
      </c>
      <c r="F589" s="226" t="s">
        <v>1165</v>
      </c>
      <c r="G589" s="227" t="s">
        <v>380</v>
      </c>
      <c r="H589" s="228">
        <v>4</v>
      </c>
      <c r="I589" s="229"/>
      <c r="J589" s="230">
        <f>ROUND(I589*H589,2)</f>
        <v>0</v>
      </c>
      <c r="K589" s="226" t="s">
        <v>5</v>
      </c>
      <c r="L589" s="231"/>
      <c r="M589" s="232" t="s">
        <v>5</v>
      </c>
      <c r="N589" s="233" t="s">
        <v>42</v>
      </c>
      <c r="O589" s="42"/>
      <c r="P589" s="190">
        <f>O589*H589</f>
        <v>0</v>
      </c>
      <c r="Q589" s="190">
        <v>1.9E-3</v>
      </c>
      <c r="R589" s="190">
        <f>Q589*H589</f>
        <v>7.6E-3</v>
      </c>
      <c r="S589" s="190">
        <v>0</v>
      </c>
      <c r="T589" s="191">
        <f>S589*H589</f>
        <v>0</v>
      </c>
      <c r="AR589" s="24" t="s">
        <v>205</v>
      </c>
      <c r="AT589" s="24" t="s">
        <v>390</v>
      </c>
      <c r="AU589" s="24" t="s">
        <v>79</v>
      </c>
      <c r="AY589" s="24" t="s">
        <v>136</v>
      </c>
      <c r="BE589" s="192">
        <f>IF(N589="základní",J589,0)</f>
        <v>0</v>
      </c>
      <c r="BF589" s="192">
        <f>IF(N589="snížená",J589,0)</f>
        <v>0</v>
      </c>
      <c r="BG589" s="192">
        <f>IF(N589="zákl. přenesená",J589,0)</f>
        <v>0</v>
      </c>
      <c r="BH589" s="192">
        <f>IF(N589="sníž. přenesená",J589,0)</f>
        <v>0</v>
      </c>
      <c r="BI589" s="192">
        <f>IF(N589="nulová",J589,0)</f>
        <v>0</v>
      </c>
      <c r="BJ589" s="24" t="s">
        <v>77</v>
      </c>
      <c r="BK589" s="192">
        <f>ROUND(I589*H589,2)</f>
        <v>0</v>
      </c>
      <c r="BL589" s="24" t="s">
        <v>143</v>
      </c>
      <c r="BM589" s="24" t="s">
        <v>1166</v>
      </c>
    </row>
    <row r="590" spans="2:65" s="1" customFormat="1" x14ac:dyDescent="0.3">
      <c r="B590" s="41"/>
      <c r="D590" s="193" t="s">
        <v>145</v>
      </c>
      <c r="F590" s="194" t="s">
        <v>1167</v>
      </c>
      <c r="I590" s="195"/>
      <c r="L590" s="41"/>
      <c r="M590" s="196"/>
      <c r="N590" s="42"/>
      <c r="O590" s="42"/>
      <c r="P590" s="42"/>
      <c r="Q590" s="42"/>
      <c r="R590" s="42"/>
      <c r="S590" s="42"/>
      <c r="T590" s="70"/>
      <c r="AT590" s="24" t="s">
        <v>145</v>
      </c>
      <c r="AU590" s="24" t="s">
        <v>79</v>
      </c>
    </row>
    <row r="591" spans="2:65" s="1" customFormat="1" ht="16.5" customHeight="1" x14ac:dyDescent="0.3">
      <c r="B591" s="180"/>
      <c r="C591" s="181" t="s">
        <v>1168</v>
      </c>
      <c r="D591" s="181" t="s">
        <v>139</v>
      </c>
      <c r="E591" s="182" t="s">
        <v>1169</v>
      </c>
      <c r="F591" s="183" t="s">
        <v>1170</v>
      </c>
      <c r="G591" s="184" t="s">
        <v>380</v>
      </c>
      <c r="H591" s="185">
        <v>14</v>
      </c>
      <c r="I591" s="186"/>
      <c r="J591" s="187">
        <f>ROUND(I591*H591,2)</f>
        <v>0</v>
      </c>
      <c r="K591" s="183" t="s">
        <v>177</v>
      </c>
      <c r="L591" s="41"/>
      <c r="M591" s="188" t="s">
        <v>5</v>
      </c>
      <c r="N591" s="189" t="s">
        <v>42</v>
      </c>
      <c r="O591" s="42"/>
      <c r="P591" s="190">
        <f>O591*H591</f>
        <v>0</v>
      </c>
      <c r="Q591" s="190">
        <v>1.6000000000000001E-4</v>
      </c>
      <c r="R591" s="190">
        <f>Q591*H591</f>
        <v>2.2400000000000002E-3</v>
      </c>
      <c r="S591" s="190">
        <v>0</v>
      </c>
      <c r="T591" s="191">
        <f>S591*H591</f>
        <v>0</v>
      </c>
      <c r="AR591" s="24" t="s">
        <v>143</v>
      </c>
      <c r="AT591" s="24" t="s">
        <v>139</v>
      </c>
      <c r="AU591" s="24" t="s">
        <v>79</v>
      </c>
      <c r="AY591" s="24" t="s">
        <v>136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24" t="s">
        <v>77</v>
      </c>
      <c r="BK591" s="192">
        <f>ROUND(I591*H591,2)</f>
        <v>0</v>
      </c>
      <c r="BL591" s="24" t="s">
        <v>143</v>
      </c>
      <c r="BM591" s="24" t="s">
        <v>1171</v>
      </c>
    </row>
    <row r="592" spans="2:65" s="1" customFormat="1" x14ac:dyDescent="0.3">
      <c r="B592" s="41"/>
      <c r="D592" s="193" t="s">
        <v>145</v>
      </c>
      <c r="F592" s="194" t="s">
        <v>1170</v>
      </c>
      <c r="I592" s="195"/>
      <c r="L592" s="41"/>
      <c r="M592" s="196"/>
      <c r="N592" s="42"/>
      <c r="O592" s="42"/>
      <c r="P592" s="42"/>
      <c r="Q592" s="42"/>
      <c r="R592" s="42"/>
      <c r="S592" s="42"/>
      <c r="T592" s="70"/>
      <c r="AT592" s="24" t="s">
        <v>145</v>
      </c>
      <c r="AU592" s="24" t="s">
        <v>79</v>
      </c>
    </row>
    <row r="593" spans="2:65" s="1" customFormat="1" ht="27" x14ac:dyDescent="0.3">
      <c r="B593" s="41"/>
      <c r="D593" s="193" t="s">
        <v>147</v>
      </c>
      <c r="F593" s="197" t="s">
        <v>492</v>
      </c>
      <c r="I593" s="195"/>
      <c r="L593" s="41"/>
      <c r="M593" s="196"/>
      <c r="N593" s="42"/>
      <c r="O593" s="42"/>
      <c r="P593" s="42"/>
      <c r="Q593" s="42"/>
      <c r="R593" s="42"/>
      <c r="S593" s="42"/>
      <c r="T593" s="70"/>
      <c r="AT593" s="24" t="s">
        <v>147</v>
      </c>
      <c r="AU593" s="24" t="s">
        <v>79</v>
      </c>
    </row>
    <row r="594" spans="2:65" s="12" customFormat="1" x14ac:dyDescent="0.3">
      <c r="B594" s="201"/>
      <c r="D594" s="193" t="s">
        <v>167</v>
      </c>
      <c r="E594" s="202" t="s">
        <v>5</v>
      </c>
      <c r="F594" s="203" t="s">
        <v>236</v>
      </c>
      <c r="H594" s="204">
        <v>14</v>
      </c>
      <c r="I594" s="205"/>
      <c r="L594" s="201"/>
      <c r="M594" s="206"/>
      <c r="N594" s="207"/>
      <c r="O594" s="207"/>
      <c r="P594" s="207"/>
      <c r="Q594" s="207"/>
      <c r="R594" s="207"/>
      <c r="S594" s="207"/>
      <c r="T594" s="208"/>
      <c r="AT594" s="202" t="s">
        <v>167</v>
      </c>
      <c r="AU594" s="202" t="s">
        <v>79</v>
      </c>
      <c r="AV594" s="12" t="s">
        <v>79</v>
      </c>
      <c r="AW594" s="12" t="s">
        <v>35</v>
      </c>
      <c r="AX594" s="12" t="s">
        <v>77</v>
      </c>
      <c r="AY594" s="202" t="s">
        <v>136</v>
      </c>
    </row>
    <row r="595" spans="2:65" s="1" customFormat="1" ht="16.5" customHeight="1" x14ac:dyDescent="0.3">
      <c r="B595" s="180"/>
      <c r="C595" s="181" t="s">
        <v>1172</v>
      </c>
      <c r="D595" s="181" t="s">
        <v>139</v>
      </c>
      <c r="E595" s="182" t="s">
        <v>1173</v>
      </c>
      <c r="F595" s="183" t="s">
        <v>1174</v>
      </c>
      <c r="G595" s="184" t="s">
        <v>402</v>
      </c>
      <c r="H595" s="185">
        <v>707</v>
      </c>
      <c r="I595" s="186"/>
      <c r="J595" s="187">
        <f>ROUND(I595*H595,2)</f>
        <v>0</v>
      </c>
      <c r="K595" s="183" t="s">
        <v>177</v>
      </c>
      <c r="L595" s="41"/>
      <c r="M595" s="188" t="s">
        <v>5</v>
      </c>
      <c r="N595" s="189" t="s">
        <v>42</v>
      </c>
      <c r="O595" s="42"/>
      <c r="P595" s="190">
        <f>O595*H595</f>
        <v>0</v>
      </c>
      <c r="Q595" s="190">
        <v>1.9000000000000001E-4</v>
      </c>
      <c r="R595" s="190">
        <f>Q595*H595</f>
        <v>0.13433</v>
      </c>
      <c r="S595" s="190">
        <v>0</v>
      </c>
      <c r="T595" s="191">
        <f>S595*H595</f>
        <v>0</v>
      </c>
      <c r="AR595" s="24" t="s">
        <v>143</v>
      </c>
      <c r="AT595" s="24" t="s">
        <v>139</v>
      </c>
      <c r="AU595" s="24" t="s">
        <v>79</v>
      </c>
      <c r="AY595" s="24" t="s">
        <v>136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24" t="s">
        <v>77</v>
      </c>
      <c r="BK595" s="192">
        <f>ROUND(I595*H595,2)</f>
        <v>0</v>
      </c>
      <c r="BL595" s="24" t="s">
        <v>143</v>
      </c>
      <c r="BM595" s="24" t="s">
        <v>1175</v>
      </c>
    </row>
    <row r="596" spans="2:65" s="1" customFormat="1" x14ac:dyDescent="0.3">
      <c r="B596" s="41"/>
      <c r="D596" s="193" t="s">
        <v>145</v>
      </c>
      <c r="F596" s="194" t="s">
        <v>1174</v>
      </c>
      <c r="I596" s="195"/>
      <c r="L596" s="41"/>
      <c r="M596" s="196"/>
      <c r="N596" s="42"/>
      <c r="O596" s="42"/>
      <c r="P596" s="42"/>
      <c r="Q596" s="42"/>
      <c r="R596" s="42"/>
      <c r="S596" s="42"/>
      <c r="T596" s="70"/>
      <c r="AT596" s="24" t="s">
        <v>145</v>
      </c>
      <c r="AU596" s="24" t="s">
        <v>79</v>
      </c>
    </row>
    <row r="597" spans="2:65" s="1" customFormat="1" ht="27" x14ac:dyDescent="0.3">
      <c r="B597" s="41"/>
      <c r="D597" s="193" t="s">
        <v>147</v>
      </c>
      <c r="F597" s="197" t="s">
        <v>492</v>
      </c>
      <c r="I597" s="195"/>
      <c r="L597" s="41"/>
      <c r="M597" s="196"/>
      <c r="N597" s="42"/>
      <c r="O597" s="42"/>
      <c r="P597" s="42"/>
      <c r="Q597" s="42"/>
      <c r="R597" s="42"/>
      <c r="S597" s="42"/>
      <c r="T597" s="70"/>
      <c r="AT597" s="24" t="s">
        <v>147</v>
      </c>
      <c r="AU597" s="24" t="s">
        <v>79</v>
      </c>
    </row>
    <row r="598" spans="2:65" s="12" customFormat="1" x14ac:dyDescent="0.3">
      <c r="B598" s="201"/>
      <c r="D598" s="193" t="s">
        <v>167</v>
      </c>
      <c r="E598" s="202" t="s">
        <v>5</v>
      </c>
      <c r="F598" s="203" t="s">
        <v>1176</v>
      </c>
      <c r="H598" s="204">
        <v>707</v>
      </c>
      <c r="I598" s="205"/>
      <c r="L598" s="201"/>
      <c r="M598" s="206"/>
      <c r="N598" s="207"/>
      <c r="O598" s="207"/>
      <c r="P598" s="207"/>
      <c r="Q598" s="207"/>
      <c r="R598" s="207"/>
      <c r="S598" s="207"/>
      <c r="T598" s="208"/>
      <c r="AT598" s="202" t="s">
        <v>167</v>
      </c>
      <c r="AU598" s="202" t="s">
        <v>79</v>
      </c>
      <c r="AV598" s="12" t="s">
        <v>79</v>
      </c>
      <c r="AW598" s="12" t="s">
        <v>35</v>
      </c>
      <c r="AX598" s="12" t="s">
        <v>77</v>
      </c>
      <c r="AY598" s="202" t="s">
        <v>136</v>
      </c>
    </row>
    <row r="599" spans="2:65" s="1" customFormat="1" ht="25.5" customHeight="1" x14ac:dyDescent="0.3">
      <c r="B599" s="180"/>
      <c r="C599" s="181" t="s">
        <v>1177</v>
      </c>
      <c r="D599" s="181" t="s">
        <v>139</v>
      </c>
      <c r="E599" s="182" t="s">
        <v>1178</v>
      </c>
      <c r="F599" s="183" t="s">
        <v>1179</v>
      </c>
      <c r="G599" s="184" t="s">
        <v>402</v>
      </c>
      <c r="H599" s="185">
        <v>310</v>
      </c>
      <c r="I599" s="186"/>
      <c r="J599" s="187">
        <f>ROUND(I599*H599,2)</f>
        <v>0</v>
      </c>
      <c r="K599" s="183" t="s">
        <v>177</v>
      </c>
      <c r="L599" s="41"/>
      <c r="M599" s="188" t="s">
        <v>5</v>
      </c>
      <c r="N599" s="189" t="s">
        <v>42</v>
      </c>
      <c r="O599" s="42"/>
      <c r="P599" s="190">
        <f>O599*H599</f>
        <v>0</v>
      </c>
      <c r="Q599" s="190">
        <v>6.9999999999999994E-5</v>
      </c>
      <c r="R599" s="190">
        <f>Q599*H599</f>
        <v>2.1699999999999997E-2</v>
      </c>
      <c r="S599" s="190">
        <v>0</v>
      </c>
      <c r="T599" s="191">
        <f>S599*H599</f>
        <v>0</v>
      </c>
      <c r="AR599" s="24" t="s">
        <v>143</v>
      </c>
      <c r="AT599" s="24" t="s">
        <v>139</v>
      </c>
      <c r="AU599" s="24" t="s">
        <v>79</v>
      </c>
      <c r="AY599" s="24" t="s">
        <v>136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24" t="s">
        <v>77</v>
      </c>
      <c r="BK599" s="192">
        <f>ROUND(I599*H599,2)</f>
        <v>0</v>
      </c>
      <c r="BL599" s="24" t="s">
        <v>143</v>
      </c>
      <c r="BM599" s="24" t="s">
        <v>1180</v>
      </c>
    </row>
    <row r="600" spans="2:65" s="1" customFormat="1" x14ac:dyDescent="0.3">
      <c r="B600" s="41"/>
      <c r="D600" s="193" t="s">
        <v>145</v>
      </c>
      <c r="F600" s="194" t="s">
        <v>1181</v>
      </c>
      <c r="I600" s="195"/>
      <c r="L600" s="41"/>
      <c r="M600" s="196"/>
      <c r="N600" s="42"/>
      <c r="O600" s="42"/>
      <c r="P600" s="42"/>
      <c r="Q600" s="42"/>
      <c r="R600" s="42"/>
      <c r="S600" s="42"/>
      <c r="T600" s="70"/>
      <c r="AT600" s="24" t="s">
        <v>145</v>
      </c>
      <c r="AU600" s="24" t="s">
        <v>79</v>
      </c>
    </row>
    <row r="601" spans="2:65" s="1" customFormat="1" ht="27" x14ac:dyDescent="0.3">
      <c r="B601" s="41"/>
      <c r="D601" s="193" t="s">
        <v>147</v>
      </c>
      <c r="F601" s="197" t="s">
        <v>492</v>
      </c>
      <c r="I601" s="195"/>
      <c r="L601" s="41"/>
      <c r="M601" s="196"/>
      <c r="N601" s="42"/>
      <c r="O601" s="42"/>
      <c r="P601" s="42"/>
      <c r="Q601" s="42"/>
      <c r="R601" s="42"/>
      <c r="S601" s="42"/>
      <c r="T601" s="70"/>
      <c r="AT601" s="24" t="s">
        <v>147</v>
      </c>
      <c r="AU601" s="24" t="s">
        <v>79</v>
      </c>
    </row>
    <row r="602" spans="2:65" s="12" customFormat="1" x14ac:dyDescent="0.3">
      <c r="B602" s="201"/>
      <c r="D602" s="193" t="s">
        <v>167</v>
      </c>
      <c r="E602" s="202" t="s">
        <v>5</v>
      </c>
      <c r="F602" s="203" t="s">
        <v>1182</v>
      </c>
      <c r="H602" s="204">
        <v>310</v>
      </c>
      <c r="I602" s="205"/>
      <c r="L602" s="201"/>
      <c r="M602" s="206"/>
      <c r="N602" s="207"/>
      <c r="O602" s="207"/>
      <c r="P602" s="207"/>
      <c r="Q602" s="207"/>
      <c r="R602" s="207"/>
      <c r="S602" s="207"/>
      <c r="T602" s="208"/>
      <c r="AT602" s="202" t="s">
        <v>167</v>
      </c>
      <c r="AU602" s="202" t="s">
        <v>79</v>
      </c>
      <c r="AV602" s="12" t="s">
        <v>79</v>
      </c>
      <c r="AW602" s="12" t="s">
        <v>35</v>
      </c>
      <c r="AX602" s="12" t="s">
        <v>77</v>
      </c>
      <c r="AY602" s="202" t="s">
        <v>136</v>
      </c>
    </row>
    <row r="603" spans="2:65" s="1" customFormat="1" ht="16.5" customHeight="1" x14ac:dyDescent="0.3">
      <c r="B603" s="180"/>
      <c r="C603" s="181" t="s">
        <v>1183</v>
      </c>
      <c r="D603" s="181" t="s">
        <v>139</v>
      </c>
      <c r="E603" s="182" t="s">
        <v>1184</v>
      </c>
      <c r="F603" s="183" t="s">
        <v>1185</v>
      </c>
      <c r="G603" s="184" t="s">
        <v>380</v>
      </c>
      <c r="H603" s="185">
        <v>9</v>
      </c>
      <c r="I603" s="186"/>
      <c r="J603" s="187">
        <f>ROUND(I603*H603,2)</f>
        <v>0</v>
      </c>
      <c r="K603" s="183" t="s">
        <v>177</v>
      </c>
      <c r="L603" s="41"/>
      <c r="M603" s="188" t="s">
        <v>5</v>
      </c>
      <c r="N603" s="189" t="s">
        <v>42</v>
      </c>
      <c r="O603" s="42"/>
      <c r="P603" s="190">
        <f>O603*H603</f>
        <v>0</v>
      </c>
      <c r="Q603" s="190">
        <v>1.1E-4</v>
      </c>
      <c r="R603" s="190">
        <f>Q603*H603</f>
        <v>9.8999999999999999E-4</v>
      </c>
      <c r="S603" s="190">
        <v>0</v>
      </c>
      <c r="T603" s="191">
        <f>S603*H603</f>
        <v>0</v>
      </c>
      <c r="AR603" s="24" t="s">
        <v>143</v>
      </c>
      <c r="AT603" s="24" t="s">
        <v>139</v>
      </c>
      <c r="AU603" s="24" t="s">
        <v>79</v>
      </c>
      <c r="AY603" s="24" t="s">
        <v>136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24" t="s">
        <v>77</v>
      </c>
      <c r="BK603" s="192">
        <f>ROUND(I603*H603,2)</f>
        <v>0</v>
      </c>
      <c r="BL603" s="24" t="s">
        <v>143</v>
      </c>
      <c r="BM603" s="24" t="s">
        <v>1186</v>
      </c>
    </row>
    <row r="604" spans="2:65" s="1" customFormat="1" ht="27" x14ac:dyDescent="0.3">
      <c r="B604" s="41"/>
      <c r="D604" s="193" t="s">
        <v>145</v>
      </c>
      <c r="F604" s="194" t="s">
        <v>1187</v>
      </c>
      <c r="I604" s="195"/>
      <c r="L604" s="41"/>
      <c r="M604" s="196"/>
      <c r="N604" s="42"/>
      <c r="O604" s="42"/>
      <c r="P604" s="42"/>
      <c r="Q604" s="42"/>
      <c r="R604" s="42"/>
      <c r="S604" s="42"/>
      <c r="T604" s="70"/>
      <c r="AT604" s="24" t="s">
        <v>145</v>
      </c>
      <c r="AU604" s="24" t="s">
        <v>79</v>
      </c>
    </row>
    <row r="605" spans="2:65" s="1" customFormat="1" ht="27" x14ac:dyDescent="0.3">
      <c r="B605" s="41"/>
      <c r="D605" s="193" t="s">
        <v>147</v>
      </c>
      <c r="F605" s="197" t="s">
        <v>492</v>
      </c>
      <c r="I605" s="195"/>
      <c r="L605" s="41"/>
      <c r="M605" s="196"/>
      <c r="N605" s="42"/>
      <c r="O605" s="42"/>
      <c r="P605" s="42"/>
      <c r="Q605" s="42"/>
      <c r="R605" s="42"/>
      <c r="S605" s="42"/>
      <c r="T605" s="70"/>
      <c r="AT605" s="24" t="s">
        <v>147</v>
      </c>
      <c r="AU605" s="24" t="s">
        <v>79</v>
      </c>
    </row>
    <row r="606" spans="2:65" s="12" customFormat="1" x14ac:dyDescent="0.3">
      <c r="B606" s="201"/>
      <c r="D606" s="193" t="s">
        <v>167</v>
      </c>
      <c r="E606" s="202" t="s">
        <v>5</v>
      </c>
      <c r="F606" s="203" t="s">
        <v>137</v>
      </c>
      <c r="H606" s="204">
        <v>9</v>
      </c>
      <c r="I606" s="205"/>
      <c r="L606" s="201"/>
      <c r="M606" s="206"/>
      <c r="N606" s="207"/>
      <c r="O606" s="207"/>
      <c r="P606" s="207"/>
      <c r="Q606" s="207"/>
      <c r="R606" s="207"/>
      <c r="S606" s="207"/>
      <c r="T606" s="208"/>
      <c r="AT606" s="202" t="s">
        <v>167</v>
      </c>
      <c r="AU606" s="202" t="s">
        <v>79</v>
      </c>
      <c r="AV606" s="12" t="s">
        <v>79</v>
      </c>
      <c r="AW606" s="12" t="s">
        <v>35</v>
      </c>
      <c r="AX606" s="12" t="s">
        <v>77</v>
      </c>
      <c r="AY606" s="202" t="s">
        <v>136</v>
      </c>
    </row>
    <row r="607" spans="2:65" s="1" customFormat="1" ht="16.5" customHeight="1" x14ac:dyDescent="0.3">
      <c r="B607" s="180"/>
      <c r="C607" s="181" t="s">
        <v>1188</v>
      </c>
      <c r="D607" s="181" t="s">
        <v>139</v>
      </c>
      <c r="E607" s="182" t="s">
        <v>1189</v>
      </c>
      <c r="F607" s="183" t="s">
        <v>1190</v>
      </c>
      <c r="G607" s="184" t="s">
        <v>380</v>
      </c>
      <c r="H607" s="185">
        <v>2</v>
      </c>
      <c r="I607" s="186"/>
      <c r="J607" s="187">
        <f>ROUND(I607*H607,2)</f>
        <v>0</v>
      </c>
      <c r="K607" s="183" t="s">
        <v>177</v>
      </c>
      <c r="L607" s="41"/>
      <c r="M607" s="188" t="s">
        <v>5</v>
      </c>
      <c r="N607" s="189" t="s">
        <v>42</v>
      </c>
      <c r="O607" s="42"/>
      <c r="P607" s="190">
        <f>O607*H607</f>
        <v>0</v>
      </c>
      <c r="Q607" s="190">
        <v>1.14E-3</v>
      </c>
      <c r="R607" s="190">
        <f>Q607*H607</f>
        <v>2.2799999999999999E-3</v>
      </c>
      <c r="S607" s="190">
        <v>0</v>
      </c>
      <c r="T607" s="191">
        <f>S607*H607</f>
        <v>0</v>
      </c>
      <c r="AR607" s="24" t="s">
        <v>143</v>
      </c>
      <c r="AT607" s="24" t="s">
        <v>139</v>
      </c>
      <c r="AU607" s="24" t="s">
        <v>79</v>
      </c>
      <c r="AY607" s="24" t="s">
        <v>136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24" t="s">
        <v>77</v>
      </c>
      <c r="BK607" s="192">
        <f>ROUND(I607*H607,2)</f>
        <v>0</v>
      </c>
      <c r="BL607" s="24" t="s">
        <v>143</v>
      </c>
      <c r="BM607" s="24" t="s">
        <v>1191</v>
      </c>
    </row>
    <row r="608" spans="2:65" s="1" customFormat="1" x14ac:dyDescent="0.3">
      <c r="B608" s="41"/>
      <c r="D608" s="193" t="s">
        <v>145</v>
      </c>
      <c r="F608" s="194" t="s">
        <v>1192</v>
      </c>
      <c r="I608" s="195"/>
      <c r="L608" s="41"/>
      <c r="M608" s="196"/>
      <c r="N608" s="42"/>
      <c r="O608" s="42"/>
      <c r="P608" s="42"/>
      <c r="Q608" s="42"/>
      <c r="R608" s="42"/>
      <c r="S608" s="42"/>
      <c r="T608" s="70"/>
      <c r="AT608" s="24" t="s">
        <v>145</v>
      </c>
      <c r="AU608" s="24" t="s">
        <v>79</v>
      </c>
    </row>
    <row r="609" spans="2:65" s="1" customFormat="1" ht="27" x14ac:dyDescent="0.3">
      <c r="B609" s="41"/>
      <c r="D609" s="193" t="s">
        <v>147</v>
      </c>
      <c r="F609" s="197" t="s">
        <v>492</v>
      </c>
      <c r="I609" s="195"/>
      <c r="L609" s="41"/>
      <c r="M609" s="196"/>
      <c r="N609" s="42"/>
      <c r="O609" s="42"/>
      <c r="P609" s="42"/>
      <c r="Q609" s="42"/>
      <c r="R609" s="42"/>
      <c r="S609" s="42"/>
      <c r="T609" s="70"/>
      <c r="AT609" s="24" t="s">
        <v>147</v>
      </c>
      <c r="AU609" s="24" t="s">
        <v>79</v>
      </c>
    </row>
    <row r="610" spans="2:65" s="12" customFormat="1" x14ac:dyDescent="0.3">
      <c r="B610" s="201"/>
      <c r="D610" s="193" t="s">
        <v>167</v>
      </c>
      <c r="E610" s="202" t="s">
        <v>5</v>
      </c>
      <c r="F610" s="203" t="s">
        <v>79</v>
      </c>
      <c r="H610" s="204">
        <v>2</v>
      </c>
      <c r="I610" s="205"/>
      <c r="L610" s="201"/>
      <c r="M610" s="206"/>
      <c r="N610" s="207"/>
      <c r="O610" s="207"/>
      <c r="P610" s="207"/>
      <c r="Q610" s="207"/>
      <c r="R610" s="207"/>
      <c r="S610" s="207"/>
      <c r="T610" s="208"/>
      <c r="AT610" s="202" t="s">
        <v>167</v>
      </c>
      <c r="AU610" s="202" t="s">
        <v>79</v>
      </c>
      <c r="AV610" s="12" t="s">
        <v>79</v>
      </c>
      <c r="AW610" s="12" t="s">
        <v>35</v>
      </c>
      <c r="AX610" s="12" t="s">
        <v>77</v>
      </c>
      <c r="AY610" s="202" t="s">
        <v>136</v>
      </c>
    </row>
    <row r="611" spans="2:65" s="11" customFormat="1" ht="29.85" customHeight="1" x14ac:dyDescent="0.3">
      <c r="B611" s="167"/>
      <c r="D611" s="168" t="s">
        <v>70</v>
      </c>
      <c r="E611" s="178" t="s">
        <v>137</v>
      </c>
      <c r="F611" s="178" t="s">
        <v>138</v>
      </c>
      <c r="I611" s="170"/>
      <c r="J611" s="179">
        <f>BK611</f>
        <v>0</v>
      </c>
      <c r="L611" s="167"/>
      <c r="M611" s="172"/>
      <c r="N611" s="173"/>
      <c r="O611" s="173"/>
      <c r="P611" s="174">
        <f>SUM(P612:P635)</f>
        <v>0</v>
      </c>
      <c r="Q611" s="173"/>
      <c r="R611" s="174">
        <f>SUM(R612:R635)</f>
        <v>0.91023999999999994</v>
      </c>
      <c r="S611" s="173"/>
      <c r="T611" s="175">
        <f>SUM(T612:T635)</f>
        <v>0</v>
      </c>
      <c r="AR611" s="168" t="s">
        <v>77</v>
      </c>
      <c r="AT611" s="176" t="s">
        <v>70</v>
      </c>
      <c r="AU611" s="176" t="s">
        <v>77</v>
      </c>
      <c r="AY611" s="168" t="s">
        <v>136</v>
      </c>
      <c r="BK611" s="177">
        <f>SUM(BK612:BK635)</f>
        <v>0</v>
      </c>
    </row>
    <row r="612" spans="2:65" s="1" customFormat="1" ht="25.5" customHeight="1" x14ac:dyDescent="0.3">
      <c r="B612" s="180"/>
      <c r="C612" s="181" t="s">
        <v>1193</v>
      </c>
      <c r="D612" s="181" t="s">
        <v>139</v>
      </c>
      <c r="E612" s="182" t="s">
        <v>1194</v>
      </c>
      <c r="F612" s="183" t="s">
        <v>1195</v>
      </c>
      <c r="G612" s="184" t="s">
        <v>402</v>
      </c>
      <c r="H612" s="185">
        <v>8</v>
      </c>
      <c r="I612" s="186"/>
      <c r="J612" s="187">
        <f>ROUND(I612*H612,2)</f>
        <v>0</v>
      </c>
      <c r="K612" s="183" t="s">
        <v>177</v>
      </c>
      <c r="L612" s="41"/>
      <c r="M612" s="188" t="s">
        <v>5</v>
      </c>
      <c r="N612" s="189" t="s">
        <v>42</v>
      </c>
      <c r="O612" s="42"/>
      <c r="P612" s="190">
        <f>O612*H612</f>
        <v>0</v>
      </c>
      <c r="Q612" s="190">
        <v>8.9779999999999999E-2</v>
      </c>
      <c r="R612" s="190">
        <f>Q612*H612</f>
        <v>0.71823999999999999</v>
      </c>
      <c r="S612" s="190">
        <v>0</v>
      </c>
      <c r="T612" s="191">
        <f>S612*H612</f>
        <v>0</v>
      </c>
      <c r="AR612" s="24" t="s">
        <v>143</v>
      </c>
      <c r="AT612" s="24" t="s">
        <v>139</v>
      </c>
      <c r="AU612" s="24" t="s">
        <v>79</v>
      </c>
      <c r="AY612" s="24" t="s">
        <v>136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24" t="s">
        <v>77</v>
      </c>
      <c r="BK612" s="192">
        <f>ROUND(I612*H612,2)</f>
        <v>0</v>
      </c>
      <c r="BL612" s="24" t="s">
        <v>143</v>
      </c>
      <c r="BM612" s="24" t="s">
        <v>1196</v>
      </c>
    </row>
    <row r="613" spans="2:65" s="1" customFormat="1" ht="40.5" x14ac:dyDescent="0.3">
      <c r="B613" s="41"/>
      <c r="D613" s="193" t="s">
        <v>145</v>
      </c>
      <c r="F613" s="194" t="s">
        <v>1197</v>
      </c>
      <c r="I613" s="195"/>
      <c r="L613" s="41"/>
      <c r="M613" s="196"/>
      <c r="N613" s="42"/>
      <c r="O613" s="42"/>
      <c r="P613" s="42"/>
      <c r="Q613" s="42"/>
      <c r="R613" s="42"/>
      <c r="S613" s="42"/>
      <c r="T613" s="70"/>
      <c r="AT613" s="24" t="s">
        <v>145</v>
      </c>
      <c r="AU613" s="24" t="s">
        <v>79</v>
      </c>
    </row>
    <row r="614" spans="2:65" s="1" customFormat="1" ht="27" x14ac:dyDescent="0.3">
      <c r="B614" s="41"/>
      <c r="D614" s="193" t="s">
        <v>147</v>
      </c>
      <c r="F614" s="197" t="s">
        <v>492</v>
      </c>
      <c r="I614" s="195"/>
      <c r="L614" s="41"/>
      <c r="M614" s="196"/>
      <c r="N614" s="42"/>
      <c r="O614" s="42"/>
      <c r="P614" s="42"/>
      <c r="Q614" s="42"/>
      <c r="R614" s="42"/>
      <c r="S614" s="42"/>
      <c r="T614" s="70"/>
      <c r="AT614" s="24" t="s">
        <v>147</v>
      </c>
      <c r="AU614" s="24" t="s">
        <v>79</v>
      </c>
    </row>
    <row r="615" spans="2:65" s="13" customFormat="1" x14ac:dyDescent="0.3">
      <c r="B615" s="209"/>
      <c r="D615" s="193" t="s">
        <v>167</v>
      </c>
      <c r="E615" s="210" t="s">
        <v>5</v>
      </c>
      <c r="F615" s="211" t="s">
        <v>1198</v>
      </c>
      <c r="H615" s="210" t="s">
        <v>5</v>
      </c>
      <c r="I615" s="212"/>
      <c r="L615" s="209"/>
      <c r="M615" s="213"/>
      <c r="N615" s="214"/>
      <c r="O615" s="214"/>
      <c r="P615" s="214"/>
      <c r="Q615" s="214"/>
      <c r="R615" s="214"/>
      <c r="S615" s="214"/>
      <c r="T615" s="215"/>
      <c r="AT615" s="210" t="s">
        <v>167</v>
      </c>
      <c r="AU615" s="210" t="s">
        <v>79</v>
      </c>
      <c r="AV615" s="13" t="s">
        <v>77</v>
      </c>
      <c r="AW615" s="13" t="s">
        <v>35</v>
      </c>
      <c r="AX615" s="13" t="s">
        <v>71</v>
      </c>
      <c r="AY615" s="210" t="s">
        <v>136</v>
      </c>
    </row>
    <row r="616" spans="2:65" s="12" customFormat="1" x14ac:dyDescent="0.3">
      <c r="B616" s="201"/>
      <c r="D616" s="193" t="s">
        <v>167</v>
      </c>
      <c r="E616" s="202" t="s">
        <v>5</v>
      </c>
      <c r="F616" s="203" t="s">
        <v>1199</v>
      </c>
      <c r="H616" s="204">
        <v>8</v>
      </c>
      <c r="I616" s="205"/>
      <c r="L616" s="201"/>
      <c r="M616" s="206"/>
      <c r="N616" s="207"/>
      <c r="O616" s="207"/>
      <c r="P616" s="207"/>
      <c r="Q616" s="207"/>
      <c r="R616" s="207"/>
      <c r="S616" s="207"/>
      <c r="T616" s="208"/>
      <c r="AT616" s="202" t="s">
        <v>167</v>
      </c>
      <c r="AU616" s="202" t="s">
        <v>79</v>
      </c>
      <c r="AV616" s="12" t="s">
        <v>79</v>
      </c>
      <c r="AW616" s="12" t="s">
        <v>35</v>
      </c>
      <c r="AX616" s="12" t="s">
        <v>77</v>
      </c>
      <c r="AY616" s="202" t="s">
        <v>136</v>
      </c>
    </row>
    <row r="617" spans="2:65" s="1" customFormat="1" ht="16.5" customHeight="1" x14ac:dyDescent="0.3">
      <c r="B617" s="180"/>
      <c r="C617" s="224" t="s">
        <v>1200</v>
      </c>
      <c r="D617" s="224" t="s">
        <v>390</v>
      </c>
      <c r="E617" s="225" t="s">
        <v>1201</v>
      </c>
      <c r="F617" s="226" t="s">
        <v>1202</v>
      </c>
      <c r="G617" s="227" t="s">
        <v>269</v>
      </c>
      <c r="H617" s="228">
        <v>0.192</v>
      </c>
      <c r="I617" s="229"/>
      <c r="J617" s="230">
        <f>ROUND(I617*H617,2)</f>
        <v>0</v>
      </c>
      <c r="K617" s="226" t="s">
        <v>177</v>
      </c>
      <c r="L617" s="231"/>
      <c r="M617" s="232" t="s">
        <v>5</v>
      </c>
      <c r="N617" s="233" t="s">
        <v>42</v>
      </c>
      <c r="O617" s="42"/>
      <c r="P617" s="190">
        <f>O617*H617</f>
        <v>0</v>
      </c>
      <c r="Q617" s="190">
        <v>1</v>
      </c>
      <c r="R617" s="190">
        <f>Q617*H617</f>
        <v>0.192</v>
      </c>
      <c r="S617" s="190">
        <v>0</v>
      </c>
      <c r="T617" s="191">
        <f>S617*H617</f>
        <v>0</v>
      </c>
      <c r="AR617" s="24" t="s">
        <v>205</v>
      </c>
      <c r="AT617" s="24" t="s">
        <v>390</v>
      </c>
      <c r="AU617" s="24" t="s">
        <v>79</v>
      </c>
      <c r="AY617" s="24" t="s">
        <v>136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24" t="s">
        <v>77</v>
      </c>
      <c r="BK617" s="192">
        <f>ROUND(I617*H617,2)</f>
        <v>0</v>
      </c>
      <c r="BL617" s="24" t="s">
        <v>143</v>
      </c>
      <c r="BM617" s="24" t="s">
        <v>1203</v>
      </c>
    </row>
    <row r="618" spans="2:65" s="1" customFormat="1" x14ac:dyDescent="0.3">
      <c r="B618" s="41"/>
      <c r="D618" s="193" t="s">
        <v>145</v>
      </c>
      <c r="F618" s="194" t="s">
        <v>1202</v>
      </c>
      <c r="I618" s="195"/>
      <c r="L618" s="41"/>
      <c r="M618" s="196"/>
      <c r="N618" s="42"/>
      <c r="O618" s="42"/>
      <c r="P618" s="42"/>
      <c r="Q618" s="42"/>
      <c r="R618" s="42"/>
      <c r="S618" s="42"/>
      <c r="T618" s="70"/>
      <c r="AT618" s="24" t="s">
        <v>145</v>
      </c>
      <c r="AU618" s="24" t="s">
        <v>79</v>
      </c>
    </row>
    <row r="619" spans="2:65" s="12" customFormat="1" x14ac:dyDescent="0.3">
      <c r="B619" s="201"/>
      <c r="D619" s="193" t="s">
        <v>167</v>
      </c>
      <c r="E619" s="202" t="s">
        <v>5</v>
      </c>
      <c r="F619" s="203" t="s">
        <v>1204</v>
      </c>
      <c r="H619" s="204">
        <v>0.192</v>
      </c>
      <c r="I619" s="205"/>
      <c r="L619" s="201"/>
      <c r="M619" s="206"/>
      <c r="N619" s="207"/>
      <c r="O619" s="207"/>
      <c r="P619" s="207"/>
      <c r="Q619" s="207"/>
      <c r="R619" s="207"/>
      <c r="S619" s="207"/>
      <c r="T619" s="208"/>
      <c r="AT619" s="202" t="s">
        <v>167</v>
      </c>
      <c r="AU619" s="202" t="s">
        <v>79</v>
      </c>
      <c r="AV619" s="12" t="s">
        <v>79</v>
      </c>
      <c r="AW619" s="12" t="s">
        <v>35</v>
      </c>
      <c r="AX619" s="12" t="s">
        <v>77</v>
      </c>
      <c r="AY619" s="202" t="s">
        <v>136</v>
      </c>
    </row>
    <row r="620" spans="2:65" s="1" customFormat="1" ht="25.5" customHeight="1" x14ac:dyDescent="0.3">
      <c r="B620" s="180"/>
      <c r="C620" s="181" t="s">
        <v>1205</v>
      </c>
      <c r="D620" s="181" t="s">
        <v>139</v>
      </c>
      <c r="E620" s="182" t="s">
        <v>1206</v>
      </c>
      <c r="F620" s="183" t="s">
        <v>1207</v>
      </c>
      <c r="G620" s="184" t="s">
        <v>171</v>
      </c>
      <c r="H620" s="185">
        <v>10</v>
      </c>
      <c r="I620" s="186"/>
      <c r="J620" s="187">
        <f>ROUND(I620*H620,2)</f>
        <v>0</v>
      </c>
      <c r="K620" s="183" t="s">
        <v>5</v>
      </c>
      <c r="L620" s="41"/>
      <c r="M620" s="188" t="s">
        <v>5</v>
      </c>
      <c r="N620" s="189" t="s">
        <v>42</v>
      </c>
      <c r="O620" s="42"/>
      <c r="P620" s="190">
        <f>O620*H620</f>
        <v>0</v>
      </c>
      <c r="Q620" s="190">
        <v>0</v>
      </c>
      <c r="R620" s="190">
        <f>Q620*H620</f>
        <v>0</v>
      </c>
      <c r="S620" s="190">
        <v>0</v>
      </c>
      <c r="T620" s="191">
        <f>S620*H620</f>
        <v>0</v>
      </c>
      <c r="AR620" s="24" t="s">
        <v>143</v>
      </c>
      <c r="AT620" s="24" t="s">
        <v>139</v>
      </c>
      <c r="AU620" s="24" t="s">
        <v>79</v>
      </c>
      <c r="AY620" s="24" t="s">
        <v>136</v>
      </c>
      <c r="BE620" s="192">
        <f>IF(N620="základní",J620,0)</f>
        <v>0</v>
      </c>
      <c r="BF620" s="192">
        <f>IF(N620="snížená",J620,0)</f>
        <v>0</v>
      </c>
      <c r="BG620" s="192">
        <f>IF(N620="zákl. přenesená",J620,0)</f>
        <v>0</v>
      </c>
      <c r="BH620" s="192">
        <f>IF(N620="sníž. přenesená",J620,0)</f>
        <v>0</v>
      </c>
      <c r="BI620" s="192">
        <f>IF(N620="nulová",J620,0)</f>
        <v>0</v>
      </c>
      <c r="BJ620" s="24" t="s">
        <v>77</v>
      </c>
      <c r="BK620" s="192">
        <f>ROUND(I620*H620,2)</f>
        <v>0</v>
      </c>
      <c r="BL620" s="24" t="s">
        <v>143</v>
      </c>
      <c r="BM620" s="24" t="s">
        <v>1208</v>
      </c>
    </row>
    <row r="621" spans="2:65" s="1" customFormat="1" ht="121.5" x14ac:dyDescent="0.3">
      <c r="B621" s="41"/>
      <c r="D621" s="193" t="s">
        <v>145</v>
      </c>
      <c r="F621" s="194" t="s">
        <v>1209</v>
      </c>
      <c r="I621" s="195"/>
      <c r="L621" s="41"/>
      <c r="M621" s="196"/>
      <c r="N621" s="42"/>
      <c r="O621" s="42"/>
      <c r="P621" s="42"/>
      <c r="Q621" s="42"/>
      <c r="R621" s="42"/>
      <c r="S621" s="42"/>
      <c r="T621" s="70"/>
      <c r="AT621" s="24" t="s">
        <v>145</v>
      </c>
      <c r="AU621" s="24" t="s">
        <v>79</v>
      </c>
    </row>
    <row r="622" spans="2:65" s="1" customFormat="1" ht="27" x14ac:dyDescent="0.3">
      <c r="B622" s="41"/>
      <c r="D622" s="193" t="s">
        <v>147</v>
      </c>
      <c r="F622" s="197" t="s">
        <v>1210</v>
      </c>
      <c r="I622" s="195"/>
      <c r="L622" s="41"/>
      <c r="M622" s="196"/>
      <c r="N622" s="42"/>
      <c r="O622" s="42"/>
      <c r="P622" s="42"/>
      <c r="Q622" s="42"/>
      <c r="R622" s="42"/>
      <c r="S622" s="42"/>
      <c r="T622" s="70"/>
      <c r="AT622" s="24" t="s">
        <v>147</v>
      </c>
      <c r="AU622" s="24" t="s">
        <v>79</v>
      </c>
    </row>
    <row r="623" spans="2:65" s="12" customFormat="1" x14ac:dyDescent="0.3">
      <c r="B623" s="201"/>
      <c r="D623" s="193" t="s">
        <v>167</v>
      </c>
      <c r="E623" s="202" t="s">
        <v>5</v>
      </c>
      <c r="F623" s="203" t="s">
        <v>215</v>
      </c>
      <c r="H623" s="204">
        <v>10</v>
      </c>
      <c r="I623" s="205"/>
      <c r="L623" s="201"/>
      <c r="M623" s="206"/>
      <c r="N623" s="207"/>
      <c r="O623" s="207"/>
      <c r="P623" s="207"/>
      <c r="Q623" s="207"/>
      <c r="R623" s="207"/>
      <c r="S623" s="207"/>
      <c r="T623" s="208"/>
      <c r="AT623" s="202" t="s">
        <v>167</v>
      </c>
      <c r="AU623" s="202" t="s">
        <v>79</v>
      </c>
      <c r="AV623" s="12" t="s">
        <v>79</v>
      </c>
      <c r="AW623" s="12" t="s">
        <v>35</v>
      </c>
      <c r="AX623" s="12" t="s">
        <v>77</v>
      </c>
      <c r="AY623" s="202" t="s">
        <v>136</v>
      </c>
    </row>
    <row r="624" spans="2:65" s="1" customFormat="1" ht="25.5" customHeight="1" x14ac:dyDescent="0.3">
      <c r="B624" s="180"/>
      <c r="C624" s="181" t="s">
        <v>1211</v>
      </c>
      <c r="D624" s="181" t="s">
        <v>139</v>
      </c>
      <c r="E624" s="182" t="s">
        <v>1212</v>
      </c>
      <c r="F624" s="183" t="s">
        <v>1213</v>
      </c>
      <c r="G624" s="184" t="s">
        <v>171</v>
      </c>
      <c r="H624" s="185">
        <v>2</v>
      </c>
      <c r="I624" s="186"/>
      <c r="J624" s="187">
        <f>ROUND(I624*H624,2)</f>
        <v>0</v>
      </c>
      <c r="K624" s="183" t="s">
        <v>5</v>
      </c>
      <c r="L624" s="41"/>
      <c r="M624" s="188" t="s">
        <v>5</v>
      </c>
      <c r="N624" s="189" t="s">
        <v>42</v>
      </c>
      <c r="O624" s="42"/>
      <c r="P624" s="190">
        <f>O624*H624</f>
        <v>0</v>
      </c>
      <c r="Q624" s="190">
        <v>0</v>
      </c>
      <c r="R624" s="190">
        <f>Q624*H624</f>
        <v>0</v>
      </c>
      <c r="S624" s="190">
        <v>0</v>
      </c>
      <c r="T624" s="191">
        <f>S624*H624</f>
        <v>0</v>
      </c>
      <c r="AR624" s="24" t="s">
        <v>143</v>
      </c>
      <c r="AT624" s="24" t="s">
        <v>139</v>
      </c>
      <c r="AU624" s="24" t="s">
        <v>79</v>
      </c>
      <c r="AY624" s="24" t="s">
        <v>136</v>
      </c>
      <c r="BE624" s="192">
        <f>IF(N624="základní",J624,0)</f>
        <v>0</v>
      </c>
      <c r="BF624" s="192">
        <f>IF(N624="snížená",J624,0)</f>
        <v>0</v>
      </c>
      <c r="BG624" s="192">
        <f>IF(N624="zákl. přenesená",J624,0)</f>
        <v>0</v>
      </c>
      <c r="BH624" s="192">
        <f>IF(N624="sníž. přenesená",J624,0)</f>
        <v>0</v>
      </c>
      <c r="BI624" s="192">
        <f>IF(N624="nulová",J624,0)</f>
        <v>0</v>
      </c>
      <c r="BJ624" s="24" t="s">
        <v>77</v>
      </c>
      <c r="BK624" s="192">
        <f>ROUND(I624*H624,2)</f>
        <v>0</v>
      </c>
      <c r="BL624" s="24" t="s">
        <v>143</v>
      </c>
      <c r="BM624" s="24" t="s">
        <v>1214</v>
      </c>
    </row>
    <row r="625" spans="2:65" s="1" customFormat="1" ht="27" x14ac:dyDescent="0.3">
      <c r="B625" s="41"/>
      <c r="D625" s="193" t="s">
        <v>145</v>
      </c>
      <c r="F625" s="194" t="s">
        <v>1215</v>
      </c>
      <c r="I625" s="195"/>
      <c r="L625" s="41"/>
      <c r="M625" s="196"/>
      <c r="N625" s="42"/>
      <c r="O625" s="42"/>
      <c r="P625" s="42"/>
      <c r="Q625" s="42"/>
      <c r="R625" s="42"/>
      <c r="S625" s="42"/>
      <c r="T625" s="70"/>
      <c r="AT625" s="24" t="s">
        <v>145</v>
      </c>
      <c r="AU625" s="24" t="s">
        <v>79</v>
      </c>
    </row>
    <row r="626" spans="2:65" s="1" customFormat="1" ht="40.5" x14ac:dyDescent="0.3">
      <c r="B626" s="41"/>
      <c r="D626" s="193" t="s">
        <v>147</v>
      </c>
      <c r="F626" s="197" t="s">
        <v>1216</v>
      </c>
      <c r="I626" s="195"/>
      <c r="L626" s="41"/>
      <c r="M626" s="196"/>
      <c r="N626" s="42"/>
      <c r="O626" s="42"/>
      <c r="P626" s="42"/>
      <c r="Q626" s="42"/>
      <c r="R626" s="42"/>
      <c r="S626" s="42"/>
      <c r="T626" s="70"/>
      <c r="AT626" s="24" t="s">
        <v>147</v>
      </c>
      <c r="AU626" s="24" t="s">
        <v>79</v>
      </c>
    </row>
    <row r="627" spans="2:65" s="12" customFormat="1" x14ac:dyDescent="0.3">
      <c r="B627" s="201"/>
      <c r="D627" s="193" t="s">
        <v>167</v>
      </c>
      <c r="E627" s="202" t="s">
        <v>5</v>
      </c>
      <c r="F627" s="203" t="s">
        <v>79</v>
      </c>
      <c r="H627" s="204">
        <v>2</v>
      </c>
      <c r="I627" s="205"/>
      <c r="L627" s="201"/>
      <c r="M627" s="206"/>
      <c r="N627" s="207"/>
      <c r="O627" s="207"/>
      <c r="P627" s="207"/>
      <c r="Q627" s="207"/>
      <c r="R627" s="207"/>
      <c r="S627" s="207"/>
      <c r="T627" s="208"/>
      <c r="AT627" s="202" t="s">
        <v>167</v>
      </c>
      <c r="AU627" s="202" t="s">
        <v>79</v>
      </c>
      <c r="AV627" s="12" t="s">
        <v>79</v>
      </c>
      <c r="AW627" s="12" t="s">
        <v>35</v>
      </c>
      <c r="AX627" s="12" t="s">
        <v>77</v>
      </c>
      <c r="AY627" s="202" t="s">
        <v>136</v>
      </c>
    </row>
    <row r="628" spans="2:65" s="1" customFormat="1" ht="16.5" customHeight="1" x14ac:dyDescent="0.3">
      <c r="B628" s="180"/>
      <c r="C628" s="181" t="s">
        <v>1217</v>
      </c>
      <c r="D628" s="181" t="s">
        <v>139</v>
      </c>
      <c r="E628" s="182" t="s">
        <v>1218</v>
      </c>
      <c r="F628" s="183" t="s">
        <v>1219</v>
      </c>
      <c r="G628" s="184" t="s">
        <v>171</v>
      </c>
      <c r="H628" s="185">
        <v>2</v>
      </c>
      <c r="I628" s="186"/>
      <c r="J628" s="187">
        <f>ROUND(I628*H628,2)</f>
        <v>0</v>
      </c>
      <c r="K628" s="183" t="s">
        <v>5</v>
      </c>
      <c r="L628" s="41"/>
      <c r="M628" s="188" t="s">
        <v>5</v>
      </c>
      <c r="N628" s="189" t="s">
        <v>42</v>
      </c>
      <c r="O628" s="42"/>
      <c r="P628" s="190">
        <f>O628*H628</f>
        <v>0</v>
      </c>
      <c r="Q628" s="190">
        <v>0</v>
      </c>
      <c r="R628" s="190">
        <f>Q628*H628</f>
        <v>0</v>
      </c>
      <c r="S628" s="190">
        <v>0</v>
      </c>
      <c r="T628" s="191">
        <f>S628*H628</f>
        <v>0</v>
      </c>
      <c r="AR628" s="24" t="s">
        <v>143</v>
      </c>
      <c r="AT628" s="24" t="s">
        <v>139</v>
      </c>
      <c r="AU628" s="24" t="s">
        <v>79</v>
      </c>
      <c r="AY628" s="24" t="s">
        <v>136</v>
      </c>
      <c r="BE628" s="192">
        <f>IF(N628="základní",J628,0)</f>
        <v>0</v>
      </c>
      <c r="BF628" s="192">
        <f>IF(N628="snížená",J628,0)</f>
        <v>0</v>
      </c>
      <c r="BG628" s="192">
        <f>IF(N628="zákl. přenesená",J628,0)</f>
        <v>0</v>
      </c>
      <c r="BH628" s="192">
        <f>IF(N628="sníž. přenesená",J628,0)</f>
        <v>0</v>
      </c>
      <c r="BI628" s="192">
        <f>IF(N628="nulová",J628,0)</f>
        <v>0</v>
      </c>
      <c r="BJ628" s="24" t="s">
        <v>77</v>
      </c>
      <c r="BK628" s="192">
        <f>ROUND(I628*H628,2)</f>
        <v>0</v>
      </c>
      <c r="BL628" s="24" t="s">
        <v>143</v>
      </c>
      <c r="BM628" s="24" t="s">
        <v>1220</v>
      </c>
    </row>
    <row r="629" spans="2:65" s="1" customFormat="1" x14ac:dyDescent="0.3">
      <c r="B629" s="41"/>
      <c r="D629" s="193" t="s">
        <v>145</v>
      </c>
      <c r="F629" s="194" t="s">
        <v>1219</v>
      </c>
      <c r="I629" s="195"/>
      <c r="L629" s="41"/>
      <c r="M629" s="196"/>
      <c r="N629" s="42"/>
      <c r="O629" s="42"/>
      <c r="P629" s="42"/>
      <c r="Q629" s="42"/>
      <c r="R629" s="42"/>
      <c r="S629" s="42"/>
      <c r="T629" s="70"/>
      <c r="AT629" s="24" t="s">
        <v>145</v>
      </c>
      <c r="AU629" s="24" t="s">
        <v>79</v>
      </c>
    </row>
    <row r="630" spans="2:65" s="1" customFormat="1" ht="27" x14ac:dyDescent="0.3">
      <c r="B630" s="41"/>
      <c r="D630" s="193" t="s">
        <v>147</v>
      </c>
      <c r="F630" s="197" t="s">
        <v>492</v>
      </c>
      <c r="I630" s="195"/>
      <c r="L630" s="41"/>
      <c r="M630" s="196"/>
      <c r="N630" s="42"/>
      <c r="O630" s="42"/>
      <c r="P630" s="42"/>
      <c r="Q630" s="42"/>
      <c r="R630" s="42"/>
      <c r="S630" s="42"/>
      <c r="T630" s="70"/>
      <c r="AT630" s="24" t="s">
        <v>147</v>
      </c>
      <c r="AU630" s="24" t="s">
        <v>79</v>
      </c>
    </row>
    <row r="631" spans="2:65" s="12" customFormat="1" x14ac:dyDescent="0.3">
      <c r="B631" s="201"/>
      <c r="D631" s="193" t="s">
        <v>167</v>
      </c>
      <c r="E631" s="202" t="s">
        <v>5</v>
      </c>
      <c r="F631" s="203" t="s">
        <v>79</v>
      </c>
      <c r="H631" s="204">
        <v>2</v>
      </c>
      <c r="I631" s="205"/>
      <c r="L631" s="201"/>
      <c r="M631" s="206"/>
      <c r="N631" s="207"/>
      <c r="O631" s="207"/>
      <c r="P631" s="207"/>
      <c r="Q631" s="207"/>
      <c r="R631" s="207"/>
      <c r="S631" s="207"/>
      <c r="T631" s="208"/>
      <c r="AT631" s="202" t="s">
        <v>167</v>
      </c>
      <c r="AU631" s="202" t="s">
        <v>79</v>
      </c>
      <c r="AV631" s="12" t="s">
        <v>79</v>
      </c>
      <c r="AW631" s="12" t="s">
        <v>35</v>
      </c>
      <c r="AX631" s="12" t="s">
        <v>77</v>
      </c>
      <c r="AY631" s="202" t="s">
        <v>136</v>
      </c>
    </row>
    <row r="632" spans="2:65" s="1" customFormat="1" ht="25.5" customHeight="1" x14ac:dyDescent="0.3">
      <c r="B632" s="180"/>
      <c r="C632" s="181" t="s">
        <v>1221</v>
      </c>
      <c r="D632" s="181" t="s">
        <v>139</v>
      </c>
      <c r="E632" s="182" t="s">
        <v>1222</v>
      </c>
      <c r="F632" s="183" t="s">
        <v>1223</v>
      </c>
      <c r="G632" s="184" t="s">
        <v>171</v>
      </c>
      <c r="H632" s="185">
        <v>14</v>
      </c>
      <c r="I632" s="186"/>
      <c r="J632" s="187">
        <f>ROUND(I632*H632,2)</f>
        <v>0</v>
      </c>
      <c r="K632" s="183" t="s">
        <v>5</v>
      </c>
      <c r="L632" s="41"/>
      <c r="M632" s="188" t="s">
        <v>5</v>
      </c>
      <c r="N632" s="189" t="s">
        <v>42</v>
      </c>
      <c r="O632" s="42"/>
      <c r="P632" s="190">
        <f>O632*H632</f>
        <v>0</v>
      </c>
      <c r="Q632" s="190">
        <v>0</v>
      </c>
      <c r="R632" s="190">
        <f>Q632*H632</f>
        <v>0</v>
      </c>
      <c r="S632" s="190">
        <v>0</v>
      </c>
      <c r="T632" s="191">
        <f>S632*H632</f>
        <v>0</v>
      </c>
      <c r="AR632" s="24" t="s">
        <v>143</v>
      </c>
      <c r="AT632" s="24" t="s">
        <v>139</v>
      </c>
      <c r="AU632" s="24" t="s">
        <v>79</v>
      </c>
      <c r="AY632" s="24" t="s">
        <v>136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24" t="s">
        <v>77</v>
      </c>
      <c r="BK632" s="192">
        <f>ROUND(I632*H632,2)</f>
        <v>0</v>
      </c>
      <c r="BL632" s="24" t="s">
        <v>143</v>
      </c>
      <c r="BM632" s="24" t="s">
        <v>1224</v>
      </c>
    </row>
    <row r="633" spans="2:65" s="1" customFormat="1" ht="27" x14ac:dyDescent="0.3">
      <c r="B633" s="41"/>
      <c r="D633" s="193" t="s">
        <v>145</v>
      </c>
      <c r="F633" s="194" t="s">
        <v>1225</v>
      </c>
      <c r="I633" s="195"/>
      <c r="L633" s="41"/>
      <c r="M633" s="196"/>
      <c r="N633" s="42"/>
      <c r="O633" s="42"/>
      <c r="P633" s="42"/>
      <c r="Q633" s="42"/>
      <c r="R633" s="42"/>
      <c r="S633" s="42"/>
      <c r="T633" s="70"/>
      <c r="AT633" s="24" t="s">
        <v>145</v>
      </c>
      <c r="AU633" s="24" t="s">
        <v>79</v>
      </c>
    </row>
    <row r="634" spans="2:65" s="1" customFormat="1" ht="27" x14ac:dyDescent="0.3">
      <c r="B634" s="41"/>
      <c r="D634" s="193" t="s">
        <v>147</v>
      </c>
      <c r="F634" s="197" t="s">
        <v>492</v>
      </c>
      <c r="I634" s="195"/>
      <c r="L634" s="41"/>
      <c r="M634" s="196"/>
      <c r="N634" s="42"/>
      <c r="O634" s="42"/>
      <c r="P634" s="42"/>
      <c r="Q634" s="42"/>
      <c r="R634" s="42"/>
      <c r="S634" s="42"/>
      <c r="T634" s="70"/>
      <c r="AT634" s="24" t="s">
        <v>147</v>
      </c>
      <c r="AU634" s="24" t="s">
        <v>79</v>
      </c>
    </row>
    <row r="635" spans="2:65" s="12" customFormat="1" x14ac:dyDescent="0.3">
      <c r="B635" s="201"/>
      <c r="D635" s="193" t="s">
        <v>167</v>
      </c>
      <c r="E635" s="202" t="s">
        <v>5</v>
      </c>
      <c r="F635" s="203" t="s">
        <v>236</v>
      </c>
      <c r="H635" s="204">
        <v>14</v>
      </c>
      <c r="I635" s="205"/>
      <c r="L635" s="201"/>
      <c r="M635" s="206"/>
      <c r="N635" s="207"/>
      <c r="O635" s="207"/>
      <c r="P635" s="207"/>
      <c r="Q635" s="207"/>
      <c r="R635" s="207"/>
      <c r="S635" s="207"/>
      <c r="T635" s="208"/>
      <c r="AT635" s="202" t="s">
        <v>167</v>
      </c>
      <c r="AU635" s="202" t="s">
        <v>79</v>
      </c>
      <c r="AV635" s="12" t="s">
        <v>79</v>
      </c>
      <c r="AW635" s="12" t="s">
        <v>35</v>
      </c>
      <c r="AX635" s="12" t="s">
        <v>77</v>
      </c>
      <c r="AY635" s="202" t="s">
        <v>136</v>
      </c>
    </row>
    <row r="636" spans="2:65" s="11" customFormat="1" ht="29.85" customHeight="1" x14ac:dyDescent="0.3">
      <c r="B636" s="167"/>
      <c r="D636" s="168" t="s">
        <v>70</v>
      </c>
      <c r="E636" s="178" t="s">
        <v>437</v>
      </c>
      <c r="F636" s="178" t="s">
        <v>438</v>
      </c>
      <c r="I636" s="170"/>
      <c r="J636" s="179">
        <f>BK636</f>
        <v>0</v>
      </c>
      <c r="L636" s="167"/>
      <c r="M636" s="172"/>
      <c r="N636" s="173"/>
      <c r="O636" s="173"/>
      <c r="P636" s="174">
        <f>SUM(P637:P638)</f>
        <v>0</v>
      </c>
      <c r="Q636" s="173"/>
      <c r="R636" s="174">
        <f>SUM(R637:R638)</f>
        <v>0</v>
      </c>
      <c r="S636" s="173"/>
      <c r="T636" s="175">
        <f>SUM(T637:T638)</f>
        <v>0</v>
      </c>
      <c r="AR636" s="168" t="s">
        <v>77</v>
      </c>
      <c r="AT636" s="176" t="s">
        <v>70</v>
      </c>
      <c r="AU636" s="176" t="s">
        <v>77</v>
      </c>
      <c r="AY636" s="168" t="s">
        <v>136</v>
      </c>
      <c r="BK636" s="177">
        <f>SUM(BK637:BK638)</f>
        <v>0</v>
      </c>
    </row>
    <row r="637" spans="2:65" s="1" customFormat="1" ht="16.5" customHeight="1" x14ac:dyDescent="0.3">
      <c r="B637" s="180"/>
      <c r="C637" s="181" t="s">
        <v>1226</v>
      </c>
      <c r="D637" s="181" t="s">
        <v>139</v>
      </c>
      <c r="E637" s="182" t="s">
        <v>1227</v>
      </c>
      <c r="F637" s="183" t="s">
        <v>1228</v>
      </c>
      <c r="G637" s="184" t="s">
        <v>269</v>
      </c>
      <c r="H637" s="185">
        <v>468.57499999999999</v>
      </c>
      <c r="I637" s="186"/>
      <c r="J637" s="187">
        <f>ROUND(I637*H637,2)</f>
        <v>0</v>
      </c>
      <c r="K637" s="183" t="s">
        <v>552</v>
      </c>
      <c r="L637" s="41"/>
      <c r="M637" s="188" t="s">
        <v>5</v>
      </c>
      <c r="N637" s="189" t="s">
        <v>42</v>
      </c>
      <c r="O637" s="42"/>
      <c r="P637" s="190">
        <f>O637*H637</f>
        <v>0</v>
      </c>
      <c r="Q637" s="190">
        <v>0</v>
      </c>
      <c r="R637" s="190">
        <f>Q637*H637</f>
        <v>0</v>
      </c>
      <c r="S637" s="190">
        <v>0</v>
      </c>
      <c r="T637" s="191">
        <f>S637*H637</f>
        <v>0</v>
      </c>
      <c r="AR637" s="24" t="s">
        <v>143</v>
      </c>
      <c r="AT637" s="24" t="s">
        <v>139</v>
      </c>
      <c r="AU637" s="24" t="s">
        <v>79</v>
      </c>
      <c r="AY637" s="24" t="s">
        <v>136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24" t="s">
        <v>77</v>
      </c>
      <c r="BK637" s="192">
        <f>ROUND(I637*H637,2)</f>
        <v>0</v>
      </c>
      <c r="BL637" s="24" t="s">
        <v>143</v>
      </c>
      <c r="BM637" s="24" t="s">
        <v>1229</v>
      </c>
    </row>
    <row r="638" spans="2:65" s="1" customFormat="1" ht="27" x14ac:dyDescent="0.3">
      <c r="B638" s="41"/>
      <c r="D638" s="193" t="s">
        <v>145</v>
      </c>
      <c r="F638" s="194" t="s">
        <v>1230</v>
      </c>
      <c r="I638" s="195"/>
      <c r="L638" s="41"/>
      <c r="M638" s="196"/>
      <c r="N638" s="42"/>
      <c r="O638" s="42"/>
      <c r="P638" s="42"/>
      <c r="Q638" s="42"/>
      <c r="R638" s="42"/>
      <c r="S638" s="42"/>
      <c r="T638" s="70"/>
      <c r="AT638" s="24" t="s">
        <v>145</v>
      </c>
      <c r="AU638" s="24" t="s">
        <v>79</v>
      </c>
    </row>
    <row r="639" spans="2:65" s="11" customFormat="1" ht="37.35" customHeight="1" x14ac:dyDescent="0.35">
      <c r="B639" s="167"/>
      <c r="D639" s="168" t="s">
        <v>70</v>
      </c>
      <c r="E639" s="169" t="s">
        <v>444</v>
      </c>
      <c r="F639" s="169" t="s">
        <v>445</v>
      </c>
      <c r="I639" s="170"/>
      <c r="J639" s="171">
        <f>BK639</f>
        <v>0</v>
      </c>
      <c r="L639" s="167"/>
      <c r="M639" s="172"/>
      <c r="N639" s="173"/>
      <c r="O639" s="173"/>
      <c r="P639" s="174">
        <f>P640</f>
        <v>0</v>
      </c>
      <c r="Q639" s="173"/>
      <c r="R639" s="174">
        <f>R640</f>
        <v>0</v>
      </c>
      <c r="S639" s="173"/>
      <c r="T639" s="175">
        <f>T640</f>
        <v>0</v>
      </c>
      <c r="AR639" s="168" t="s">
        <v>79</v>
      </c>
      <c r="AT639" s="176" t="s">
        <v>70</v>
      </c>
      <c r="AU639" s="176" t="s">
        <v>71</v>
      </c>
      <c r="AY639" s="168" t="s">
        <v>136</v>
      </c>
      <c r="BK639" s="177">
        <f>BK640</f>
        <v>0</v>
      </c>
    </row>
    <row r="640" spans="2:65" s="11" customFormat="1" ht="19.899999999999999" customHeight="1" x14ac:dyDescent="0.3">
      <c r="B640" s="167"/>
      <c r="D640" s="168" t="s">
        <v>70</v>
      </c>
      <c r="E640" s="178" t="s">
        <v>446</v>
      </c>
      <c r="F640" s="178" t="s">
        <v>447</v>
      </c>
      <c r="I640" s="170"/>
      <c r="J640" s="179">
        <f>BK640</f>
        <v>0</v>
      </c>
      <c r="L640" s="167"/>
      <c r="M640" s="172"/>
      <c r="N640" s="173"/>
      <c r="O640" s="173"/>
      <c r="P640" s="174">
        <f>SUM(P641:P645)</f>
        <v>0</v>
      </c>
      <c r="Q640" s="173"/>
      <c r="R640" s="174">
        <f>SUM(R641:R645)</f>
        <v>0</v>
      </c>
      <c r="S640" s="173"/>
      <c r="T640" s="175">
        <f>SUM(T641:T645)</f>
        <v>0</v>
      </c>
      <c r="AR640" s="168" t="s">
        <v>79</v>
      </c>
      <c r="AT640" s="176" t="s">
        <v>70</v>
      </c>
      <c r="AU640" s="176" t="s">
        <v>77</v>
      </c>
      <c r="AY640" s="168" t="s">
        <v>136</v>
      </c>
      <c r="BK640" s="177">
        <f>SUM(BK641:BK645)</f>
        <v>0</v>
      </c>
    </row>
    <row r="641" spans="2:65" s="1" customFormat="1" ht="25.5" customHeight="1" x14ac:dyDescent="0.3">
      <c r="B641" s="180"/>
      <c r="C641" s="181" t="s">
        <v>1231</v>
      </c>
      <c r="D641" s="181" t="s">
        <v>139</v>
      </c>
      <c r="E641" s="182" t="s">
        <v>449</v>
      </c>
      <c r="F641" s="183" t="s">
        <v>1232</v>
      </c>
      <c r="G641" s="184" t="s">
        <v>451</v>
      </c>
      <c r="H641" s="185">
        <v>300</v>
      </c>
      <c r="I641" s="186"/>
      <c r="J641" s="187">
        <f>ROUND(I641*H641,2)</f>
        <v>0</v>
      </c>
      <c r="K641" s="183" t="s">
        <v>5</v>
      </c>
      <c r="L641" s="41"/>
      <c r="M641" s="188" t="s">
        <v>5</v>
      </c>
      <c r="N641" s="189" t="s">
        <v>42</v>
      </c>
      <c r="O641" s="42"/>
      <c r="P641" s="190">
        <f>O641*H641</f>
        <v>0</v>
      </c>
      <c r="Q641" s="190">
        <v>0</v>
      </c>
      <c r="R641" s="190">
        <f>Q641*H641</f>
        <v>0</v>
      </c>
      <c r="S641" s="190">
        <v>0</v>
      </c>
      <c r="T641" s="191">
        <f>S641*H641</f>
        <v>0</v>
      </c>
      <c r="AR641" s="24" t="s">
        <v>251</v>
      </c>
      <c r="AT641" s="24" t="s">
        <v>139</v>
      </c>
      <c r="AU641" s="24" t="s">
        <v>79</v>
      </c>
      <c r="AY641" s="24" t="s">
        <v>136</v>
      </c>
      <c r="BE641" s="192">
        <f>IF(N641="základní",J641,0)</f>
        <v>0</v>
      </c>
      <c r="BF641" s="192">
        <f>IF(N641="snížená",J641,0)</f>
        <v>0</v>
      </c>
      <c r="BG641" s="192">
        <f>IF(N641="zákl. přenesená",J641,0)</f>
        <v>0</v>
      </c>
      <c r="BH641" s="192">
        <f>IF(N641="sníž. přenesená",J641,0)</f>
        <v>0</v>
      </c>
      <c r="BI641" s="192">
        <f>IF(N641="nulová",J641,0)</f>
        <v>0</v>
      </c>
      <c r="BJ641" s="24" t="s">
        <v>77</v>
      </c>
      <c r="BK641" s="192">
        <f>ROUND(I641*H641,2)</f>
        <v>0</v>
      </c>
      <c r="BL641" s="24" t="s">
        <v>251</v>
      </c>
      <c r="BM641" s="24" t="s">
        <v>1233</v>
      </c>
    </row>
    <row r="642" spans="2:65" s="1" customFormat="1" x14ac:dyDescent="0.3">
      <c r="B642" s="41"/>
      <c r="D642" s="193" t="s">
        <v>145</v>
      </c>
      <c r="F642" s="194" t="s">
        <v>1234</v>
      </c>
      <c r="I642" s="195"/>
      <c r="L642" s="41"/>
      <c r="M642" s="196"/>
      <c r="N642" s="42"/>
      <c r="O642" s="42"/>
      <c r="P642" s="42"/>
      <c r="Q642" s="42"/>
      <c r="R642" s="42"/>
      <c r="S642" s="42"/>
      <c r="T642" s="70"/>
      <c r="AT642" s="24" t="s">
        <v>145</v>
      </c>
      <c r="AU642" s="24" t="s">
        <v>79</v>
      </c>
    </row>
    <row r="643" spans="2:65" s="1" customFormat="1" ht="27" x14ac:dyDescent="0.3">
      <c r="B643" s="41"/>
      <c r="D643" s="193" t="s">
        <v>147</v>
      </c>
      <c r="F643" s="197" t="s">
        <v>492</v>
      </c>
      <c r="I643" s="195"/>
      <c r="L643" s="41"/>
      <c r="M643" s="196"/>
      <c r="N643" s="42"/>
      <c r="O643" s="42"/>
      <c r="P643" s="42"/>
      <c r="Q643" s="42"/>
      <c r="R643" s="42"/>
      <c r="S643" s="42"/>
      <c r="T643" s="70"/>
      <c r="AT643" s="24" t="s">
        <v>147</v>
      </c>
      <c r="AU643" s="24" t="s">
        <v>79</v>
      </c>
    </row>
    <row r="644" spans="2:65" s="13" customFormat="1" x14ac:dyDescent="0.3">
      <c r="B644" s="209"/>
      <c r="D644" s="193" t="s">
        <v>167</v>
      </c>
      <c r="E644" s="210" t="s">
        <v>5</v>
      </c>
      <c r="F644" s="211" t="s">
        <v>1235</v>
      </c>
      <c r="H644" s="210" t="s">
        <v>5</v>
      </c>
      <c r="I644" s="212"/>
      <c r="L644" s="209"/>
      <c r="M644" s="213"/>
      <c r="N644" s="214"/>
      <c r="O644" s="214"/>
      <c r="P644" s="214"/>
      <c r="Q644" s="214"/>
      <c r="R644" s="214"/>
      <c r="S644" s="214"/>
      <c r="T644" s="215"/>
      <c r="AT644" s="210" t="s">
        <v>167</v>
      </c>
      <c r="AU644" s="210" t="s">
        <v>79</v>
      </c>
      <c r="AV644" s="13" t="s">
        <v>77</v>
      </c>
      <c r="AW644" s="13" t="s">
        <v>35</v>
      </c>
      <c r="AX644" s="13" t="s">
        <v>71</v>
      </c>
      <c r="AY644" s="210" t="s">
        <v>136</v>
      </c>
    </row>
    <row r="645" spans="2:65" s="12" customFormat="1" x14ac:dyDescent="0.3">
      <c r="B645" s="201"/>
      <c r="D645" s="193" t="s">
        <v>167</v>
      </c>
      <c r="E645" s="202" t="s">
        <v>5</v>
      </c>
      <c r="F645" s="203" t="s">
        <v>1236</v>
      </c>
      <c r="H645" s="204">
        <v>300</v>
      </c>
      <c r="I645" s="205"/>
      <c r="L645" s="201"/>
      <c r="M645" s="234"/>
      <c r="N645" s="235"/>
      <c r="O645" s="235"/>
      <c r="P645" s="235"/>
      <c r="Q645" s="235"/>
      <c r="R645" s="235"/>
      <c r="S645" s="235"/>
      <c r="T645" s="236"/>
      <c r="AT645" s="202" t="s">
        <v>167</v>
      </c>
      <c r="AU645" s="202" t="s">
        <v>79</v>
      </c>
      <c r="AV645" s="12" t="s">
        <v>79</v>
      </c>
      <c r="AW645" s="12" t="s">
        <v>35</v>
      </c>
      <c r="AX645" s="12" t="s">
        <v>77</v>
      </c>
      <c r="AY645" s="202" t="s">
        <v>136</v>
      </c>
    </row>
    <row r="646" spans="2:65" s="1" customFormat="1" ht="6.95" customHeight="1" x14ac:dyDescent="0.3">
      <c r="B646" s="56"/>
      <c r="C646" s="57"/>
      <c r="D646" s="57"/>
      <c r="E646" s="57"/>
      <c r="F646" s="57"/>
      <c r="G646" s="57"/>
      <c r="H646" s="57"/>
      <c r="I646" s="134"/>
      <c r="J646" s="57"/>
      <c r="K646" s="57"/>
      <c r="L646" s="41"/>
    </row>
  </sheetData>
  <autoFilter ref="C90:K645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showZeros="0" view="pageBreakPreview" zoomScaleNormal="100" zoomScaleSheetLayoutView="100" workbookViewId="0">
      <selection activeCell="B177" sqref="B177"/>
    </sheetView>
  </sheetViews>
  <sheetFormatPr defaultRowHeight="12.75" x14ac:dyDescent="0.3"/>
  <cols>
    <col min="1" max="1" width="14.33203125" style="315" customWidth="1"/>
    <col min="2" max="2" width="100.33203125" style="315" customWidth="1"/>
    <col min="3" max="3" width="11.33203125" style="315" customWidth="1"/>
    <col min="4" max="4" width="12.6640625" style="474" customWidth="1"/>
    <col min="5" max="5" width="13.1640625" style="315" customWidth="1"/>
    <col min="6" max="6" width="14.6640625" style="315" customWidth="1"/>
    <col min="7" max="7" width="21.5" style="315" customWidth="1"/>
    <col min="8" max="9" width="13.33203125" style="315" customWidth="1"/>
    <col min="10" max="10" width="16.6640625" style="315" customWidth="1"/>
    <col min="11" max="11" width="15.1640625" style="315" customWidth="1"/>
    <col min="12" max="12" width="9.33203125" style="315"/>
    <col min="13" max="13" width="15.83203125" style="315" customWidth="1"/>
    <col min="14" max="256" width="9.33203125" style="315"/>
    <col min="257" max="257" width="14.33203125" style="315" customWidth="1"/>
    <col min="258" max="258" width="100.33203125" style="315" customWidth="1"/>
    <col min="259" max="259" width="11.33203125" style="315" customWidth="1"/>
    <col min="260" max="260" width="12.6640625" style="315" customWidth="1"/>
    <col min="261" max="261" width="13.1640625" style="315" customWidth="1"/>
    <col min="262" max="262" width="14.6640625" style="315" customWidth="1"/>
    <col min="263" max="263" width="21.5" style="315" customWidth="1"/>
    <col min="264" max="265" width="13.33203125" style="315" customWidth="1"/>
    <col min="266" max="266" width="16.6640625" style="315" customWidth="1"/>
    <col min="267" max="267" width="15.1640625" style="315" customWidth="1"/>
    <col min="268" max="268" width="9.33203125" style="315"/>
    <col min="269" max="269" width="15.83203125" style="315" customWidth="1"/>
    <col min="270" max="512" width="9.33203125" style="315"/>
    <col min="513" max="513" width="14.33203125" style="315" customWidth="1"/>
    <col min="514" max="514" width="100.33203125" style="315" customWidth="1"/>
    <col min="515" max="515" width="11.33203125" style="315" customWidth="1"/>
    <col min="516" max="516" width="12.6640625" style="315" customWidth="1"/>
    <col min="517" max="517" width="13.1640625" style="315" customWidth="1"/>
    <col min="518" max="518" width="14.6640625" style="315" customWidth="1"/>
    <col min="519" max="519" width="21.5" style="315" customWidth="1"/>
    <col min="520" max="521" width="13.33203125" style="315" customWidth="1"/>
    <col min="522" max="522" width="16.6640625" style="315" customWidth="1"/>
    <col min="523" max="523" width="15.1640625" style="315" customWidth="1"/>
    <col min="524" max="524" width="9.33203125" style="315"/>
    <col min="525" max="525" width="15.83203125" style="315" customWidth="1"/>
    <col min="526" max="768" width="9.33203125" style="315"/>
    <col min="769" max="769" width="14.33203125" style="315" customWidth="1"/>
    <col min="770" max="770" width="100.33203125" style="315" customWidth="1"/>
    <col min="771" max="771" width="11.33203125" style="315" customWidth="1"/>
    <col min="772" max="772" width="12.6640625" style="315" customWidth="1"/>
    <col min="773" max="773" width="13.1640625" style="315" customWidth="1"/>
    <col min="774" max="774" width="14.6640625" style="315" customWidth="1"/>
    <col min="775" max="775" width="21.5" style="315" customWidth="1"/>
    <col min="776" max="777" width="13.33203125" style="315" customWidth="1"/>
    <col min="778" max="778" width="16.6640625" style="315" customWidth="1"/>
    <col min="779" max="779" width="15.1640625" style="315" customWidth="1"/>
    <col min="780" max="780" width="9.33203125" style="315"/>
    <col min="781" max="781" width="15.83203125" style="315" customWidth="1"/>
    <col min="782" max="1024" width="9.33203125" style="315"/>
    <col min="1025" max="1025" width="14.33203125" style="315" customWidth="1"/>
    <col min="1026" max="1026" width="100.33203125" style="315" customWidth="1"/>
    <col min="1027" max="1027" width="11.33203125" style="315" customWidth="1"/>
    <col min="1028" max="1028" width="12.6640625" style="315" customWidth="1"/>
    <col min="1029" max="1029" width="13.1640625" style="315" customWidth="1"/>
    <col min="1030" max="1030" width="14.6640625" style="315" customWidth="1"/>
    <col min="1031" max="1031" width="21.5" style="315" customWidth="1"/>
    <col min="1032" max="1033" width="13.33203125" style="315" customWidth="1"/>
    <col min="1034" max="1034" width="16.6640625" style="315" customWidth="1"/>
    <col min="1035" max="1035" width="15.1640625" style="315" customWidth="1"/>
    <col min="1036" max="1036" width="9.33203125" style="315"/>
    <col min="1037" max="1037" width="15.83203125" style="315" customWidth="1"/>
    <col min="1038" max="1280" width="9.33203125" style="315"/>
    <col min="1281" max="1281" width="14.33203125" style="315" customWidth="1"/>
    <col min="1282" max="1282" width="100.33203125" style="315" customWidth="1"/>
    <col min="1283" max="1283" width="11.33203125" style="315" customWidth="1"/>
    <col min="1284" max="1284" width="12.6640625" style="315" customWidth="1"/>
    <col min="1285" max="1285" width="13.1640625" style="315" customWidth="1"/>
    <col min="1286" max="1286" width="14.6640625" style="315" customWidth="1"/>
    <col min="1287" max="1287" width="21.5" style="315" customWidth="1"/>
    <col min="1288" max="1289" width="13.33203125" style="315" customWidth="1"/>
    <col min="1290" max="1290" width="16.6640625" style="315" customWidth="1"/>
    <col min="1291" max="1291" width="15.1640625" style="315" customWidth="1"/>
    <col min="1292" max="1292" width="9.33203125" style="315"/>
    <col min="1293" max="1293" width="15.83203125" style="315" customWidth="1"/>
    <col min="1294" max="1536" width="9.33203125" style="315"/>
    <col min="1537" max="1537" width="14.33203125" style="315" customWidth="1"/>
    <col min="1538" max="1538" width="100.33203125" style="315" customWidth="1"/>
    <col min="1539" max="1539" width="11.33203125" style="315" customWidth="1"/>
    <col min="1540" max="1540" width="12.6640625" style="315" customWidth="1"/>
    <col min="1541" max="1541" width="13.1640625" style="315" customWidth="1"/>
    <col min="1542" max="1542" width="14.6640625" style="315" customWidth="1"/>
    <col min="1543" max="1543" width="21.5" style="315" customWidth="1"/>
    <col min="1544" max="1545" width="13.33203125" style="315" customWidth="1"/>
    <col min="1546" max="1546" width="16.6640625" style="315" customWidth="1"/>
    <col min="1547" max="1547" width="15.1640625" style="315" customWidth="1"/>
    <col min="1548" max="1548" width="9.33203125" style="315"/>
    <col min="1549" max="1549" width="15.83203125" style="315" customWidth="1"/>
    <col min="1550" max="1792" width="9.33203125" style="315"/>
    <col min="1793" max="1793" width="14.33203125" style="315" customWidth="1"/>
    <col min="1794" max="1794" width="100.33203125" style="315" customWidth="1"/>
    <col min="1795" max="1795" width="11.33203125" style="315" customWidth="1"/>
    <col min="1796" max="1796" width="12.6640625" style="315" customWidth="1"/>
    <col min="1797" max="1797" width="13.1640625" style="315" customWidth="1"/>
    <col min="1798" max="1798" width="14.6640625" style="315" customWidth="1"/>
    <col min="1799" max="1799" width="21.5" style="315" customWidth="1"/>
    <col min="1800" max="1801" width="13.33203125" style="315" customWidth="1"/>
    <col min="1802" max="1802" width="16.6640625" style="315" customWidth="1"/>
    <col min="1803" max="1803" width="15.1640625" style="315" customWidth="1"/>
    <col min="1804" max="1804" width="9.33203125" style="315"/>
    <col min="1805" max="1805" width="15.83203125" style="315" customWidth="1"/>
    <col min="1806" max="2048" width="9.33203125" style="315"/>
    <col min="2049" max="2049" width="14.33203125" style="315" customWidth="1"/>
    <col min="2050" max="2050" width="100.33203125" style="315" customWidth="1"/>
    <col min="2051" max="2051" width="11.33203125" style="315" customWidth="1"/>
    <col min="2052" max="2052" width="12.6640625" style="315" customWidth="1"/>
    <col min="2053" max="2053" width="13.1640625" style="315" customWidth="1"/>
    <col min="2054" max="2054" width="14.6640625" style="315" customWidth="1"/>
    <col min="2055" max="2055" width="21.5" style="315" customWidth="1"/>
    <col min="2056" max="2057" width="13.33203125" style="315" customWidth="1"/>
    <col min="2058" max="2058" width="16.6640625" style="315" customWidth="1"/>
    <col min="2059" max="2059" width="15.1640625" style="315" customWidth="1"/>
    <col min="2060" max="2060" width="9.33203125" style="315"/>
    <col min="2061" max="2061" width="15.83203125" style="315" customWidth="1"/>
    <col min="2062" max="2304" width="9.33203125" style="315"/>
    <col min="2305" max="2305" width="14.33203125" style="315" customWidth="1"/>
    <col min="2306" max="2306" width="100.33203125" style="315" customWidth="1"/>
    <col min="2307" max="2307" width="11.33203125" style="315" customWidth="1"/>
    <col min="2308" max="2308" width="12.6640625" style="315" customWidth="1"/>
    <col min="2309" max="2309" width="13.1640625" style="315" customWidth="1"/>
    <col min="2310" max="2310" width="14.6640625" style="315" customWidth="1"/>
    <col min="2311" max="2311" width="21.5" style="315" customWidth="1"/>
    <col min="2312" max="2313" width="13.33203125" style="315" customWidth="1"/>
    <col min="2314" max="2314" width="16.6640625" style="315" customWidth="1"/>
    <col min="2315" max="2315" width="15.1640625" style="315" customWidth="1"/>
    <col min="2316" max="2316" width="9.33203125" style="315"/>
    <col min="2317" max="2317" width="15.83203125" style="315" customWidth="1"/>
    <col min="2318" max="2560" width="9.33203125" style="315"/>
    <col min="2561" max="2561" width="14.33203125" style="315" customWidth="1"/>
    <col min="2562" max="2562" width="100.33203125" style="315" customWidth="1"/>
    <col min="2563" max="2563" width="11.33203125" style="315" customWidth="1"/>
    <col min="2564" max="2564" width="12.6640625" style="315" customWidth="1"/>
    <col min="2565" max="2565" width="13.1640625" style="315" customWidth="1"/>
    <col min="2566" max="2566" width="14.6640625" style="315" customWidth="1"/>
    <col min="2567" max="2567" width="21.5" style="315" customWidth="1"/>
    <col min="2568" max="2569" width="13.33203125" style="315" customWidth="1"/>
    <col min="2570" max="2570" width="16.6640625" style="315" customWidth="1"/>
    <col min="2571" max="2571" width="15.1640625" style="315" customWidth="1"/>
    <col min="2572" max="2572" width="9.33203125" style="315"/>
    <col min="2573" max="2573" width="15.83203125" style="315" customWidth="1"/>
    <col min="2574" max="2816" width="9.33203125" style="315"/>
    <col min="2817" max="2817" width="14.33203125" style="315" customWidth="1"/>
    <col min="2818" max="2818" width="100.33203125" style="315" customWidth="1"/>
    <col min="2819" max="2819" width="11.33203125" style="315" customWidth="1"/>
    <col min="2820" max="2820" width="12.6640625" style="315" customWidth="1"/>
    <col min="2821" max="2821" width="13.1640625" style="315" customWidth="1"/>
    <col min="2822" max="2822" width="14.6640625" style="315" customWidth="1"/>
    <col min="2823" max="2823" width="21.5" style="315" customWidth="1"/>
    <col min="2824" max="2825" width="13.33203125" style="315" customWidth="1"/>
    <col min="2826" max="2826" width="16.6640625" style="315" customWidth="1"/>
    <col min="2827" max="2827" width="15.1640625" style="315" customWidth="1"/>
    <col min="2828" max="2828" width="9.33203125" style="315"/>
    <col min="2829" max="2829" width="15.83203125" style="315" customWidth="1"/>
    <col min="2830" max="3072" width="9.33203125" style="315"/>
    <col min="3073" max="3073" width="14.33203125" style="315" customWidth="1"/>
    <col min="3074" max="3074" width="100.33203125" style="315" customWidth="1"/>
    <col min="3075" max="3075" width="11.33203125" style="315" customWidth="1"/>
    <col min="3076" max="3076" width="12.6640625" style="315" customWidth="1"/>
    <col min="3077" max="3077" width="13.1640625" style="315" customWidth="1"/>
    <col min="3078" max="3078" width="14.6640625" style="315" customWidth="1"/>
    <col min="3079" max="3079" width="21.5" style="315" customWidth="1"/>
    <col min="3080" max="3081" width="13.33203125" style="315" customWidth="1"/>
    <col min="3082" max="3082" width="16.6640625" style="315" customWidth="1"/>
    <col min="3083" max="3083" width="15.1640625" style="315" customWidth="1"/>
    <col min="3084" max="3084" width="9.33203125" style="315"/>
    <col min="3085" max="3085" width="15.83203125" style="315" customWidth="1"/>
    <col min="3086" max="3328" width="9.33203125" style="315"/>
    <col min="3329" max="3329" width="14.33203125" style="315" customWidth="1"/>
    <col min="3330" max="3330" width="100.33203125" style="315" customWidth="1"/>
    <col min="3331" max="3331" width="11.33203125" style="315" customWidth="1"/>
    <col min="3332" max="3332" width="12.6640625" style="315" customWidth="1"/>
    <col min="3333" max="3333" width="13.1640625" style="315" customWidth="1"/>
    <col min="3334" max="3334" width="14.6640625" style="315" customWidth="1"/>
    <col min="3335" max="3335" width="21.5" style="315" customWidth="1"/>
    <col min="3336" max="3337" width="13.33203125" style="315" customWidth="1"/>
    <col min="3338" max="3338" width="16.6640625" style="315" customWidth="1"/>
    <col min="3339" max="3339" width="15.1640625" style="315" customWidth="1"/>
    <col min="3340" max="3340" width="9.33203125" style="315"/>
    <col min="3341" max="3341" width="15.83203125" style="315" customWidth="1"/>
    <col min="3342" max="3584" width="9.33203125" style="315"/>
    <col min="3585" max="3585" width="14.33203125" style="315" customWidth="1"/>
    <col min="3586" max="3586" width="100.33203125" style="315" customWidth="1"/>
    <col min="3587" max="3587" width="11.33203125" style="315" customWidth="1"/>
    <col min="3588" max="3588" width="12.6640625" style="315" customWidth="1"/>
    <col min="3589" max="3589" width="13.1640625" style="315" customWidth="1"/>
    <col min="3590" max="3590" width="14.6640625" style="315" customWidth="1"/>
    <col min="3591" max="3591" width="21.5" style="315" customWidth="1"/>
    <col min="3592" max="3593" width="13.33203125" style="315" customWidth="1"/>
    <col min="3594" max="3594" width="16.6640625" style="315" customWidth="1"/>
    <col min="3595" max="3595" width="15.1640625" style="315" customWidth="1"/>
    <col min="3596" max="3596" width="9.33203125" style="315"/>
    <col min="3597" max="3597" width="15.83203125" style="315" customWidth="1"/>
    <col min="3598" max="3840" width="9.33203125" style="315"/>
    <col min="3841" max="3841" width="14.33203125" style="315" customWidth="1"/>
    <col min="3842" max="3842" width="100.33203125" style="315" customWidth="1"/>
    <col min="3843" max="3843" width="11.33203125" style="315" customWidth="1"/>
    <col min="3844" max="3844" width="12.6640625" style="315" customWidth="1"/>
    <col min="3845" max="3845" width="13.1640625" style="315" customWidth="1"/>
    <col min="3846" max="3846" width="14.6640625" style="315" customWidth="1"/>
    <col min="3847" max="3847" width="21.5" style="315" customWidth="1"/>
    <col min="3848" max="3849" width="13.33203125" style="315" customWidth="1"/>
    <col min="3850" max="3850" width="16.6640625" style="315" customWidth="1"/>
    <col min="3851" max="3851" width="15.1640625" style="315" customWidth="1"/>
    <col min="3852" max="3852" width="9.33203125" style="315"/>
    <col min="3853" max="3853" width="15.83203125" style="315" customWidth="1"/>
    <col min="3854" max="4096" width="9.33203125" style="315"/>
    <col min="4097" max="4097" width="14.33203125" style="315" customWidth="1"/>
    <col min="4098" max="4098" width="100.33203125" style="315" customWidth="1"/>
    <col min="4099" max="4099" width="11.33203125" style="315" customWidth="1"/>
    <col min="4100" max="4100" width="12.6640625" style="315" customWidth="1"/>
    <col min="4101" max="4101" width="13.1640625" style="315" customWidth="1"/>
    <col min="4102" max="4102" width="14.6640625" style="315" customWidth="1"/>
    <col min="4103" max="4103" width="21.5" style="315" customWidth="1"/>
    <col min="4104" max="4105" width="13.33203125" style="315" customWidth="1"/>
    <col min="4106" max="4106" width="16.6640625" style="315" customWidth="1"/>
    <col min="4107" max="4107" width="15.1640625" style="315" customWidth="1"/>
    <col min="4108" max="4108" width="9.33203125" style="315"/>
    <col min="4109" max="4109" width="15.83203125" style="315" customWidth="1"/>
    <col min="4110" max="4352" width="9.33203125" style="315"/>
    <col min="4353" max="4353" width="14.33203125" style="315" customWidth="1"/>
    <col min="4354" max="4354" width="100.33203125" style="315" customWidth="1"/>
    <col min="4355" max="4355" width="11.33203125" style="315" customWidth="1"/>
    <col min="4356" max="4356" width="12.6640625" style="315" customWidth="1"/>
    <col min="4357" max="4357" width="13.1640625" style="315" customWidth="1"/>
    <col min="4358" max="4358" width="14.6640625" style="315" customWidth="1"/>
    <col min="4359" max="4359" width="21.5" style="315" customWidth="1"/>
    <col min="4360" max="4361" width="13.33203125" style="315" customWidth="1"/>
    <col min="4362" max="4362" width="16.6640625" style="315" customWidth="1"/>
    <col min="4363" max="4363" width="15.1640625" style="315" customWidth="1"/>
    <col min="4364" max="4364" width="9.33203125" style="315"/>
    <col min="4365" max="4365" width="15.83203125" style="315" customWidth="1"/>
    <col min="4366" max="4608" width="9.33203125" style="315"/>
    <col min="4609" max="4609" width="14.33203125" style="315" customWidth="1"/>
    <col min="4610" max="4610" width="100.33203125" style="315" customWidth="1"/>
    <col min="4611" max="4611" width="11.33203125" style="315" customWidth="1"/>
    <col min="4612" max="4612" width="12.6640625" style="315" customWidth="1"/>
    <col min="4613" max="4613" width="13.1640625" style="315" customWidth="1"/>
    <col min="4614" max="4614" width="14.6640625" style="315" customWidth="1"/>
    <col min="4615" max="4615" width="21.5" style="315" customWidth="1"/>
    <col min="4616" max="4617" width="13.33203125" style="315" customWidth="1"/>
    <col min="4618" max="4618" width="16.6640625" style="315" customWidth="1"/>
    <col min="4619" max="4619" width="15.1640625" style="315" customWidth="1"/>
    <col min="4620" max="4620" width="9.33203125" style="315"/>
    <col min="4621" max="4621" width="15.83203125" style="315" customWidth="1"/>
    <col min="4622" max="4864" width="9.33203125" style="315"/>
    <col min="4865" max="4865" width="14.33203125" style="315" customWidth="1"/>
    <col min="4866" max="4866" width="100.33203125" style="315" customWidth="1"/>
    <col min="4867" max="4867" width="11.33203125" style="315" customWidth="1"/>
    <col min="4868" max="4868" width="12.6640625" style="315" customWidth="1"/>
    <col min="4869" max="4869" width="13.1640625" style="315" customWidth="1"/>
    <col min="4870" max="4870" width="14.6640625" style="315" customWidth="1"/>
    <col min="4871" max="4871" width="21.5" style="315" customWidth="1"/>
    <col min="4872" max="4873" width="13.33203125" style="315" customWidth="1"/>
    <col min="4874" max="4874" width="16.6640625" style="315" customWidth="1"/>
    <col min="4875" max="4875" width="15.1640625" style="315" customWidth="1"/>
    <col min="4876" max="4876" width="9.33203125" style="315"/>
    <col min="4877" max="4877" width="15.83203125" style="315" customWidth="1"/>
    <col min="4878" max="5120" width="9.33203125" style="315"/>
    <col min="5121" max="5121" width="14.33203125" style="315" customWidth="1"/>
    <col min="5122" max="5122" width="100.33203125" style="315" customWidth="1"/>
    <col min="5123" max="5123" width="11.33203125" style="315" customWidth="1"/>
    <col min="5124" max="5124" width="12.6640625" style="315" customWidth="1"/>
    <col min="5125" max="5125" width="13.1640625" style="315" customWidth="1"/>
    <col min="5126" max="5126" width="14.6640625" style="315" customWidth="1"/>
    <col min="5127" max="5127" width="21.5" style="315" customWidth="1"/>
    <col min="5128" max="5129" width="13.33203125" style="315" customWidth="1"/>
    <col min="5130" max="5130" width="16.6640625" style="315" customWidth="1"/>
    <col min="5131" max="5131" width="15.1640625" style="315" customWidth="1"/>
    <col min="5132" max="5132" width="9.33203125" style="315"/>
    <col min="5133" max="5133" width="15.83203125" style="315" customWidth="1"/>
    <col min="5134" max="5376" width="9.33203125" style="315"/>
    <col min="5377" max="5377" width="14.33203125" style="315" customWidth="1"/>
    <col min="5378" max="5378" width="100.33203125" style="315" customWidth="1"/>
    <col min="5379" max="5379" width="11.33203125" style="315" customWidth="1"/>
    <col min="5380" max="5380" width="12.6640625" style="315" customWidth="1"/>
    <col min="5381" max="5381" width="13.1640625" style="315" customWidth="1"/>
    <col min="5382" max="5382" width="14.6640625" style="315" customWidth="1"/>
    <col min="5383" max="5383" width="21.5" style="315" customWidth="1"/>
    <col min="5384" max="5385" width="13.33203125" style="315" customWidth="1"/>
    <col min="5386" max="5386" width="16.6640625" style="315" customWidth="1"/>
    <col min="5387" max="5387" width="15.1640625" style="315" customWidth="1"/>
    <col min="5388" max="5388" width="9.33203125" style="315"/>
    <col min="5389" max="5389" width="15.83203125" style="315" customWidth="1"/>
    <col min="5390" max="5632" width="9.33203125" style="315"/>
    <col min="5633" max="5633" width="14.33203125" style="315" customWidth="1"/>
    <col min="5634" max="5634" width="100.33203125" style="315" customWidth="1"/>
    <col min="5635" max="5635" width="11.33203125" style="315" customWidth="1"/>
    <col min="5636" max="5636" width="12.6640625" style="315" customWidth="1"/>
    <col min="5637" max="5637" width="13.1640625" style="315" customWidth="1"/>
    <col min="5638" max="5638" width="14.6640625" style="315" customWidth="1"/>
    <col min="5639" max="5639" width="21.5" style="315" customWidth="1"/>
    <col min="5640" max="5641" width="13.33203125" style="315" customWidth="1"/>
    <col min="5642" max="5642" width="16.6640625" style="315" customWidth="1"/>
    <col min="5643" max="5643" width="15.1640625" style="315" customWidth="1"/>
    <col min="5644" max="5644" width="9.33203125" style="315"/>
    <col min="5645" max="5645" width="15.83203125" style="315" customWidth="1"/>
    <col min="5646" max="5888" width="9.33203125" style="315"/>
    <col min="5889" max="5889" width="14.33203125" style="315" customWidth="1"/>
    <col min="5890" max="5890" width="100.33203125" style="315" customWidth="1"/>
    <col min="5891" max="5891" width="11.33203125" style="315" customWidth="1"/>
    <col min="5892" max="5892" width="12.6640625" style="315" customWidth="1"/>
    <col min="5893" max="5893" width="13.1640625" style="315" customWidth="1"/>
    <col min="5894" max="5894" width="14.6640625" style="315" customWidth="1"/>
    <col min="5895" max="5895" width="21.5" style="315" customWidth="1"/>
    <col min="5896" max="5897" width="13.33203125" style="315" customWidth="1"/>
    <col min="5898" max="5898" width="16.6640625" style="315" customWidth="1"/>
    <col min="5899" max="5899" width="15.1640625" style="315" customWidth="1"/>
    <col min="5900" max="5900" width="9.33203125" style="315"/>
    <col min="5901" max="5901" width="15.83203125" style="315" customWidth="1"/>
    <col min="5902" max="6144" width="9.33203125" style="315"/>
    <col min="6145" max="6145" width="14.33203125" style="315" customWidth="1"/>
    <col min="6146" max="6146" width="100.33203125" style="315" customWidth="1"/>
    <col min="6147" max="6147" width="11.33203125" style="315" customWidth="1"/>
    <col min="6148" max="6148" width="12.6640625" style="315" customWidth="1"/>
    <col min="6149" max="6149" width="13.1640625" style="315" customWidth="1"/>
    <col min="6150" max="6150" width="14.6640625" style="315" customWidth="1"/>
    <col min="6151" max="6151" width="21.5" style="315" customWidth="1"/>
    <col min="6152" max="6153" width="13.33203125" style="315" customWidth="1"/>
    <col min="6154" max="6154" width="16.6640625" style="315" customWidth="1"/>
    <col min="6155" max="6155" width="15.1640625" style="315" customWidth="1"/>
    <col min="6156" max="6156" width="9.33203125" style="315"/>
    <col min="6157" max="6157" width="15.83203125" style="315" customWidth="1"/>
    <col min="6158" max="6400" width="9.33203125" style="315"/>
    <col min="6401" max="6401" width="14.33203125" style="315" customWidth="1"/>
    <col min="6402" max="6402" width="100.33203125" style="315" customWidth="1"/>
    <col min="6403" max="6403" width="11.33203125" style="315" customWidth="1"/>
    <col min="6404" max="6404" width="12.6640625" style="315" customWidth="1"/>
    <col min="6405" max="6405" width="13.1640625" style="315" customWidth="1"/>
    <col min="6406" max="6406" width="14.6640625" style="315" customWidth="1"/>
    <col min="6407" max="6407" width="21.5" style="315" customWidth="1"/>
    <col min="6408" max="6409" width="13.33203125" style="315" customWidth="1"/>
    <col min="6410" max="6410" width="16.6640625" style="315" customWidth="1"/>
    <col min="6411" max="6411" width="15.1640625" style="315" customWidth="1"/>
    <col min="6412" max="6412" width="9.33203125" style="315"/>
    <col min="6413" max="6413" width="15.83203125" style="315" customWidth="1"/>
    <col min="6414" max="6656" width="9.33203125" style="315"/>
    <col min="6657" max="6657" width="14.33203125" style="315" customWidth="1"/>
    <col min="6658" max="6658" width="100.33203125" style="315" customWidth="1"/>
    <col min="6659" max="6659" width="11.33203125" style="315" customWidth="1"/>
    <col min="6660" max="6660" width="12.6640625" style="315" customWidth="1"/>
    <col min="6661" max="6661" width="13.1640625" style="315" customWidth="1"/>
    <col min="6662" max="6662" width="14.6640625" style="315" customWidth="1"/>
    <col min="6663" max="6663" width="21.5" style="315" customWidth="1"/>
    <col min="6664" max="6665" width="13.33203125" style="315" customWidth="1"/>
    <col min="6666" max="6666" width="16.6640625" style="315" customWidth="1"/>
    <col min="6667" max="6667" width="15.1640625" style="315" customWidth="1"/>
    <col min="6668" max="6668" width="9.33203125" style="315"/>
    <col min="6669" max="6669" width="15.83203125" style="315" customWidth="1"/>
    <col min="6670" max="6912" width="9.33203125" style="315"/>
    <col min="6913" max="6913" width="14.33203125" style="315" customWidth="1"/>
    <col min="6914" max="6914" width="100.33203125" style="315" customWidth="1"/>
    <col min="6915" max="6915" width="11.33203125" style="315" customWidth="1"/>
    <col min="6916" max="6916" width="12.6640625" style="315" customWidth="1"/>
    <col min="6917" max="6917" width="13.1640625" style="315" customWidth="1"/>
    <col min="6918" max="6918" width="14.6640625" style="315" customWidth="1"/>
    <col min="6919" max="6919" width="21.5" style="315" customWidth="1"/>
    <col min="6920" max="6921" width="13.33203125" style="315" customWidth="1"/>
    <col min="6922" max="6922" width="16.6640625" style="315" customWidth="1"/>
    <col min="6923" max="6923" width="15.1640625" style="315" customWidth="1"/>
    <col min="6924" max="6924" width="9.33203125" style="315"/>
    <col min="6925" max="6925" width="15.83203125" style="315" customWidth="1"/>
    <col min="6926" max="7168" width="9.33203125" style="315"/>
    <col min="7169" max="7169" width="14.33203125" style="315" customWidth="1"/>
    <col min="7170" max="7170" width="100.33203125" style="315" customWidth="1"/>
    <col min="7171" max="7171" width="11.33203125" style="315" customWidth="1"/>
    <col min="7172" max="7172" width="12.6640625" style="315" customWidth="1"/>
    <col min="7173" max="7173" width="13.1640625" style="315" customWidth="1"/>
    <col min="7174" max="7174" width="14.6640625" style="315" customWidth="1"/>
    <col min="7175" max="7175" width="21.5" style="315" customWidth="1"/>
    <col min="7176" max="7177" width="13.33203125" style="315" customWidth="1"/>
    <col min="7178" max="7178" width="16.6640625" style="315" customWidth="1"/>
    <col min="7179" max="7179" width="15.1640625" style="315" customWidth="1"/>
    <col min="7180" max="7180" width="9.33203125" style="315"/>
    <col min="7181" max="7181" width="15.83203125" style="315" customWidth="1"/>
    <col min="7182" max="7424" width="9.33203125" style="315"/>
    <col min="7425" max="7425" width="14.33203125" style="315" customWidth="1"/>
    <col min="7426" max="7426" width="100.33203125" style="315" customWidth="1"/>
    <col min="7427" max="7427" width="11.33203125" style="315" customWidth="1"/>
    <col min="7428" max="7428" width="12.6640625" style="315" customWidth="1"/>
    <col min="7429" max="7429" width="13.1640625" style="315" customWidth="1"/>
    <col min="7430" max="7430" width="14.6640625" style="315" customWidth="1"/>
    <col min="7431" max="7431" width="21.5" style="315" customWidth="1"/>
    <col min="7432" max="7433" width="13.33203125" style="315" customWidth="1"/>
    <col min="7434" max="7434" width="16.6640625" style="315" customWidth="1"/>
    <col min="7435" max="7435" width="15.1640625" style="315" customWidth="1"/>
    <col min="7436" max="7436" width="9.33203125" style="315"/>
    <col min="7437" max="7437" width="15.83203125" style="315" customWidth="1"/>
    <col min="7438" max="7680" width="9.33203125" style="315"/>
    <col min="7681" max="7681" width="14.33203125" style="315" customWidth="1"/>
    <col min="7682" max="7682" width="100.33203125" style="315" customWidth="1"/>
    <col min="7683" max="7683" width="11.33203125" style="315" customWidth="1"/>
    <col min="7684" max="7684" width="12.6640625" style="315" customWidth="1"/>
    <col min="7685" max="7685" width="13.1640625" style="315" customWidth="1"/>
    <col min="7686" max="7686" width="14.6640625" style="315" customWidth="1"/>
    <col min="7687" max="7687" width="21.5" style="315" customWidth="1"/>
    <col min="7688" max="7689" width="13.33203125" style="315" customWidth="1"/>
    <col min="7690" max="7690" width="16.6640625" style="315" customWidth="1"/>
    <col min="7691" max="7691" width="15.1640625" style="315" customWidth="1"/>
    <col min="7692" max="7692" width="9.33203125" style="315"/>
    <col min="7693" max="7693" width="15.83203125" style="315" customWidth="1"/>
    <col min="7694" max="7936" width="9.33203125" style="315"/>
    <col min="7937" max="7937" width="14.33203125" style="315" customWidth="1"/>
    <col min="7938" max="7938" width="100.33203125" style="315" customWidth="1"/>
    <col min="7939" max="7939" width="11.33203125" style="315" customWidth="1"/>
    <col min="7940" max="7940" width="12.6640625" style="315" customWidth="1"/>
    <col min="7941" max="7941" width="13.1640625" style="315" customWidth="1"/>
    <col min="7942" max="7942" width="14.6640625" style="315" customWidth="1"/>
    <col min="7943" max="7943" width="21.5" style="315" customWidth="1"/>
    <col min="7944" max="7945" width="13.33203125" style="315" customWidth="1"/>
    <col min="7946" max="7946" width="16.6640625" style="315" customWidth="1"/>
    <col min="7947" max="7947" width="15.1640625" style="315" customWidth="1"/>
    <col min="7948" max="7948" width="9.33203125" style="315"/>
    <col min="7949" max="7949" width="15.83203125" style="315" customWidth="1"/>
    <col min="7950" max="8192" width="9.33203125" style="315"/>
    <col min="8193" max="8193" width="14.33203125" style="315" customWidth="1"/>
    <col min="8194" max="8194" width="100.33203125" style="315" customWidth="1"/>
    <col min="8195" max="8195" width="11.33203125" style="315" customWidth="1"/>
    <col min="8196" max="8196" width="12.6640625" style="315" customWidth="1"/>
    <col min="8197" max="8197" width="13.1640625" style="315" customWidth="1"/>
    <col min="8198" max="8198" width="14.6640625" style="315" customWidth="1"/>
    <col min="8199" max="8199" width="21.5" style="315" customWidth="1"/>
    <col min="8200" max="8201" width="13.33203125" style="315" customWidth="1"/>
    <col min="8202" max="8202" width="16.6640625" style="315" customWidth="1"/>
    <col min="8203" max="8203" width="15.1640625" style="315" customWidth="1"/>
    <col min="8204" max="8204" width="9.33203125" style="315"/>
    <col min="8205" max="8205" width="15.83203125" style="315" customWidth="1"/>
    <col min="8206" max="8448" width="9.33203125" style="315"/>
    <col min="8449" max="8449" width="14.33203125" style="315" customWidth="1"/>
    <col min="8450" max="8450" width="100.33203125" style="315" customWidth="1"/>
    <col min="8451" max="8451" width="11.33203125" style="315" customWidth="1"/>
    <col min="8452" max="8452" width="12.6640625" style="315" customWidth="1"/>
    <col min="8453" max="8453" width="13.1640625" style="315" customWidth="1"/>
    <col min="8454" max="8454" width="14.6640625" style="315" customWidth="1"/>
    <col min="8455" max="8455" width="21.5" style="315" customWidth="1"/>
    <col min="8456" max="8457" width="13.33203125" style="315" customWidth="1"/>
    <col min="8458" max="8458" width="16.6640625" style="315" customWidth="1"/>
    <col min="8459" max="8459" width="15.1640625" style="315" customWidth="1"/>
    <col min="8460" max="8460" width="9.33203125" style="315"/>
    <col min="8461" max="8461" width="15.83203125" style="315" customWidth="1"/>
    <col min="8462" max="8704" width="9.33203125" style="315"/>
    <col min="8705" max="8705" width="14.33203125" style="315" customWidth="1"/>
    <col min="8706" max="8706" width="100.33203125" style="315" customWidth="1"/>
    <col min="8707" max="8707" width="11.33203125" style="315" customWidth="1"/>
    <col min="8708" max="8708" width="12.6640625" style="315" customWidth="1"/>
    <col min="8709" max="8709" width="13.1640625" style="315" customWidth="1"/>
    <col min="8710" max="8710" width="14.6640625" style="315" customWidth="1"/>
    <col min="8711" max="8711" width="21.5" style="315" customWidth="1"/>
    <col min="8712" max="8713" width="13.33203125" style="315" customWidth="1"/>
    <col min="8714" max="8714" width="16.6640625" style="315" customWidth="1"/>
    <col min="8715" max="8715" width="15.1640625" style="315" customWidth="1"/>
    <col min="8716" max="8716" width="9.33203125" style="315"/>
    <col min="8717" max="8717" width="15.83203125" style="315" customWidth="1"/>
    <col min="8718" max="8960" width="9.33203125" style="315"/>
    <col min="8961" max="8961" width="14.33203125" style="315" customWidth="1"/>
    <col min="8962" max="8962" width="100.33203125" style="315" customWidth="1"/>
    <col min="8963" max="8963" width="11.33203125" style="315" customWidth="1"/>
    <col min="8964" max="8964" width="12.6640625" style="315" customWidth="1"/>
    <col min="8965" max="8965" width="13.1640625" style="315" customWidth="1"/>
    <col min="8966" max="8966" width="14.6640625" style="315" customWidth="1"/>
    <col min="8967" max="8967" width="21.5" style="315" customWidth="1"/>
    <col min="8968" max="8969" width="13.33203125" style="315" customWidth="1"/>
    <col min="8970" max="8970" width="16.6640625" style="315" customWidth="1"/>
    <col min="8971" max="8971" width="15.1640625" style="315" customWidth="1"/>
    <col min="8972" max="8972" width="9.33203125" style="315"/>
    <col min="8973" max="8973" width="15.83203125" style="315" customWidth="1"/>
    <col min="8974" max="9216" width="9.33203125" style="315"/>
    <col min="9217" max="9217" width="14.33203125" style="315" customWidth="1"/>
    <col min="9218" max="9218" width="100.33203125" style="315" customWidth="1"/>
    <col min="9219" max="9219" width="11.33203125" style="315" customWidth="1"/>
    <col min="9220" max="9220" width="12.6640625" style="315" customWidth="1"/>
    <col min="9221" max="9221" width="13.1640625" style="315" customWidth="1"/>
    <col min="9222" max="9222" width="14.6640625" style="315" customWidth="1"/>
    <col min="9223" max="9223" width="21.5" style="315" customWidth="1"/>
    <col min="9224" max="9225" width="13.33203125" style="315" customWidth="1"/>
    <col min="9226" max="9226" width="16.6640625" style="315" customWidth="1"/>
    <col min="9227" max="9227" width="15.1640625" style="315" customWidth="1"/>
    <col min="9228" max="9228" width="9.33203125" style="315"/>
    <col min="9229" max="9229" width="15.83203125" style="315" customWidth="1"/>
    <col min="9230" max="9472" width="9.33203125" style="315"/>
    <col min="9473" max="9473" width="14.33203125" style="315" customWidth="1"/>
    <col min="9474" max="9474" width="100.33203125" style="315" customWidth="1"/>
    <col min="9475" max="9475" width="11.33203125" style="315" customWidth="1"/>
    <col min="9476" max="9476" width="12.6640625" style="315" customWidth="1"/>
    <col min="9477" max="9477" width="13.1640625" style="315" customWidth="1"/>
    <col min="9478" max="9478" width="14.6640625" style="315" customWidth="1"/>
    <col min="9479" max="9479" width="21.5" style="315" customWidth="1"/>
    <col min="9480" max="9481" width="13.33203125" style="315" customWidth="1"/>
    <col min="9482" max="9482" width="16.6640625" style="315" customWidth="1"/>
    <col min="9483" max="9483" width="15.1640625" style="315" customWidth="1"/>
    <col min="9484" max="9484" width="9.33203125" style="315"/>
    <col min="9485" max="9485" width="15.83203125" style="315" customWidth="1"/>
    <col min="9486" max="9728" width="9.33203125" style="315"/>
    <col min="9729" max="9729" width="14.33203125" style="315" customWidth="1"/>
    <col min="9730" max="9730" width="100.33203125" style="315" customWidth="1"/>
    <col min="9731" max="9731" width="11.33203125" style="315" customWidth="1"/>
    <col min="9732" max="9732" width="12.6640625" style="315" customWidth="1"/>
    <col min="9733" max="9733" width="13.1640625" style="315" customWidth="1"/>
    <col min="9734" max="9734" width="14.6640625" style="315" customWidth="1"/>
    <col min="9735" max="9735" width="21.5" style="315" customWidth="1"/>
    <col min="9736" max="9737" width="13.33203125" style="315" customWidth="1"/>
    <col min="9738" max="9738" width="16.6640625" style="315" customWidth="1"/>
    <col min="9739" max="9739" width="15.1640625" style="315" customWidth="1"/>
    <col min="9740" max="9740" width="9.33203125" style="315"/>
    <col min="9741" max="9741" width="15.83203125" style="315" customWidth="1"/>
    <col min="9742" max="9984" width="9.33203125" style="315"/>
    <col min="9985" max="9985" width="14.33203125" style="315" customWidth="1"/>
    <col min="9986" max="9986" width="100.33203125" style="315" customWidth="1"/>
    <col min="9987" max="9987" width="11.33203125" style="315" customWidth="1"/>
    <col min="9988" max="9988" width="12.6640625" style="315" customWidth="1"/>
    <col min="9989" max="9989" width="13.1640625" style="315" customWidth="1"/>
    <col min="9990" max="9990" width="14.6640625" style="315" customWidth="1"/>
    <col min="9991" max="9991" width="21.5" style="315" customWidth="1"/>
    <col min="9992" max="9993" width="13.33203125" style="315" customWidth="1"/>
    <col min="9994" max="9994" width="16.6640625" style="315" customWidth="1"/>
    <col min="9995" max="9995" width="15.1640625" style="315" customWidth="1"/>
    <col min="9996" max="9996" width="9.33203125" style="315"/>
    <col min="9997" max="9997" width="15.83203125" style="315" customWidth="1"/>
    <col min="9998" max="10240" width="9.33203125" style="315"/>
    <col min="10241" max="10241" width="14.33203125" style="315" customWidth="1"/>
    <col min="10242" max="10242" width="100.33203125" style="315" customWidth="1"/>
    <col min="10243" max="10243" width="11.33203125" style="315" customWidth="1"/>
    <col min="10244" max="10244" width="12.6640625" style="315" customWidth="1"/>
    <col min="10245" max="10245" width="13.1640625" style="315" customWidth="1"/>
    <col min="10246" max="10246" width="14.6640625" style="315" customWidth="1"/>
    <col min="10247" max="10247" width="21.5" style="315" customWidth="1"/>
    <col min="10248" max="10249" width="13.33203125" style="315" customWidth="1"/>
    <col min="10250" max="10250" width="16.6640625" style="315" customWidth="1"/>
    <col min="10251" max="10251" width="15.1640625" style="315" customWidth="1"/>
    <col min="10252" max="10252" width="9.33203125" style="315"/>
    <col min="10253" max="10253" width="15.83203125" style="315" customWidth="1"/>
    <col min="10254" max="10496" width="9.33203125" style="315"/>
    <col min="10497" max="10497" width="14.33203125" style="315" customWidth="1"/>
    <col min="10498" max="10498" width="100.33203125" style="315" customWidth="1"/>
    <col min="10499" max="10499" width="11.33203125" style="315" customWidth="1"/>
    <col min="10500" max="10500" width="12.6640625" style="315" customWidth="1"/>
    <col min="10501" max="10501" width="13.1640625" style="315" customWidth="1"/>
    <col min="10502" max="10502" width="14.6640625" style="315" customWidth="1"/>
    <col min="10503" max="10503" width="21.5" style="315" customWidth="1"/>
    <col min="10504" max="10505" width="13.33203125" style="315" customWidth="1"/>
    <col min="10506" max="10506" width="16.6640625" style="315" customWidth="1"/>
    <col min="10507" max="10507" width="15.1640625" style="315" customWidth="1"/>
    <col min="10508" max="10508" width="9.33203125" style="315"/>
    <col min="10509" max="10509" width="15.83203125" style="315" customWidth="1"/>
    <col min="10510" max="10752" width="9.33203125" style="315"/>
    <col min="10753" max="10753" width="14.33203125" style="315" customWidth="1"/>
    <col min="10754" max="10754" width="100.33203125" style="315" customWidth="1"/>
    <col min="10755" max="10755" width="11.33203125" style="315" customWidth="1"/>
    <col min="10756" max="10756" width="12.6640625" style="315" customWidth="1"/>
    <col min="10757" max="10757" width="13.1640625" style="315" customWidth="1"/>
    <col min="10758" max="10758" width="14.6640625" style="315" customWidth="1"/>
    <col min="10759" max="10759" width="21.5" style="315" customWidth="1"/>
    <col min="10760" max="10761" width="13.33203125" style="315" customWidth="1"/>
    <col min="10762" max="10762" width="16.6640625" style="315" customWidth="1"/>
    <col min="10763" max="10763" width="15.1640625" style="315" customWidth="1"/>
    <col min="10764" max="10764" width="9.33203125" style="315"/>
    <col min="10765" max="10765" width="15.83203125" style="315" customWidth="1"/>
    <col min="10766" max="11008" width="9.33203125" style="315"/>
    <col min="11009" max="11009" width="14.33203125" style="315" customWidth="1"/>
    <col min="11010" max="11010" width="100.33203125" style="315" customWidth="1"/>
    <col min="11011" max="11011" width="11.33203125" style="315" customWidth="1"/>
    <col min="11012" max="11012" width="12.6640625" style="315" customWidth="1"/>
    <col min="11013" max="11013" width="13.1640625" style="315" customWidth="1"/>
    <col min="11014" max="11014" width="14.6640625" style="315" customWidth="1"/>
    <col min="11015" max="11015" width="21.5" style="315" customWidth="1"/>
    <col min="11016" max="11017" width="13.33203125" style="315" customWidth="1"/>
    <col min="11018" max="11018" width="16.6640625" style="315" customWidth="1"/>
    <col min="11019" max="11019" width="15.1640625" style="315" customWidth="1"/>
    <col min="11020" max="11020" width="9.33203125" style="315"/>
    <col min="11021" max="11021" width="15.83203125" style="315" customWidth="1"/>
    <col min="11022" max="11264" width="9.33203125" style="315"/>
    <col min="11265" max="11265" width="14.33203125" style="315" customWidth="1"/>
    <col min="11266" max="11266" width="100.33203125" style="315" customWidth="1"/>
    <col min="11267" max="11267" width="11.33203125" style="315" customWidth="1"/>
    <col min="11268" max="11268" width="12.6640625" style="315" customWidth="1"/>
    <col min="11269" max="11269" width="13.1640625" style="315" customWidth="1"/>
    <col min="11270" max="11270" width="14.6640625" style="315" customWidth="1"/>
    <col min="11271" max="11271" width="21.5" style="315" customWidth="1"/>
    <col min="11272" max="11273" width="13.33203125" style="315" customWidth="1"/>
    <col min="11274" max="11274" width="16.6640625" style="315" customWidth="1"/>
    <col min="11275" max="11275" width="15.1640625" style="315" customWidth="1"/>
    <col min="11276" max="11276" width="9.33203125" style="315"/>
    <col min="11277" max="11277" width="15.83203125" style="315" customWidth="1"/>
    <col min="11278" max="11520" width="9.33203125" style="315"/>
    <col min="11521" max="11521" width="14.33203125" style="315" customWidth="1"/>
    <col min="11522" max="11522" width="100.33203125" style="315" customWidth="1"/>
    <col min="11523" max="11523" width="11.33203125" style="315" customWidth="1"/>
    <col min="11524" max="11524" width="12.6640625" style="315" customWidth="1"/>
    <col min="11525" max="11525" width="13.1640625" style="315" customWidth="1"/>
    <col min="11526" max="11526" width="14.6640625" style="315" customWidth="1"/>
    <col min="11527" max="11527" width="21.5" style="315" customWidth="1"/>
    <col min="11528" max="11529" width="13.33203125" style="315" customWidth="1"/>
    <col min="11530" max="11530" width="16.6640625" style="315" customWidth="1"/>
    <col min="11531" max="11531" width="15.1640625" style="315" customWidth="1"/>
    <col min="11532" max="11532" width="9.33203125" style="315"/>
    <col min="11533" max="11533" width="15.83203125" style="315" customWidth="1"/>
    <col min="11534" max="11776" width="9.33203125" style="315"/>
    <col min="11777" max="11777" width="14.33203125" style="315" customWidth="1"/>
    <col min="11778" max="11778" width="100.33203125" style="315" customWidth="1"/>
    <col min="11779" max="11779" width="11.33203125" style="315" customWidth="1"/>
    <col min="11780" max="11780" width="12.6640625" style="315" customWidth="1"/>
    <col min="11781" max="11781" width="13.1640625" style="315" customWidth="1"/>
    <col min="11782" max="11782" width="14.6640625" style="315" customWidth="1"/>
    <col min="11783" max="11783" width="21.5" style="315" customWidth="1"/>
    <col min="11784" max="11785" width="13.33203125" style="315" customWidth="1"/>
    <col min="11786" max="11786" width="16.6640625" style="315" customWidth="1"/>
    <col min="11787" max="11787" width="15.1640625" style="315" customWidth="1"/>
    <col min="11788" max="11788" width="9.33203125" style="315"/>
    <col min="11789" max="11789" width="15.83203125" style="315" customWidth="1"/>
    <col min="11790" max="12032" width="9.33203125" style="315"/>
    <col min="12033" max="12033" width="14.33203125" style="315" customWidth="1"/>
    <col min="12034" max="12034" width="100.33203125" style="315" customWidth="1"/>
    <col min="12035" max="12035" width="11.33203125" style="315" customWidth="1"/>
    <col min="12036" max="12036" width="12.6640625" style="315" customWidth="1"/>
    <col min="12037" max="12037" width="13.1640625" style="315" customWidth="1"/>
    <col min="12038" max="12038" width="14.6640625" style="315" customWidth="1"/>
    <col min="12039" max="12039" width="21.5" style="315" customWidth="1"/>
    <col min="12040" max="12041" width="13.33203125" style="315" customWidth="1"/>
    <col min="12042" max="12042" width="16.6640625" style="315" customWidth="1"/>
    <col min="12043" max="12043" width="15.1640625" style="315" customWidth="1"/>
    <col min="12044" max="12044" width="9.33203125" style="315"/>
    <col min="12045" max="12045" width="15.83203125" style="315" customWidth="1"/>
    <col min="12046" max="12288" width="9.33203125" style="315"/>
    <col min="12289" max="12289" width="14.33203125" style="315" customWidth="1"/>
    <col min="12290" max="12290" width="100.33203125" style="315" customWidth="1"/>
    <col min="12291" max="12291" width="11.33203125" style="315" customWidth="1"/>
    <col min="12292" max="12292" width="12.6640625" style="315" customWidth="1"/>
    <col min="12293" max="12293" width="13.1640625" style="315" customWidth="1"/>
    <col min="12294" max="12294" width="14.6640625" style="315" customWidth="1"/>
    <col min="12295" max="12295" width="21.5" style="315" customWidth="1"/>
    <col min="12296" max="12297" width="13.33203125" style="315" customWidth="1"/>
    <col min="12298" max="12298" width="16.6640625" style="315" customWidth="1"/>
    <col min="12299" max="12299" width="15.1640625" style="315" customWidth="1"/>
    <col min="12300" max="12300" width="9.33203125" style="315"/>
    <col min="12301" max="12301" width="15.83203125" style="315" customWidth="1"/>
    <col min="12302" max="12544" width="9.33203125" style="315"/>
    <col min="12545" max="12545" width="14.33203125" style="315" customWidth="1"/>
    <col min="12546" max="12546" width="100.33203125" style="315" customWidth="1"/>
    <col min="12547" max="12547" width="11.33203125" style="315" customWidth="1"/>
    <col min="12548" max="12548" width="12.6640625" style="315" customWidth="1"/>
    <col min="12549" max="12549" width="13.1640625" style="315" customWidth="1"/>
    <col min="12550" max="12550" width="14.6640625" style="315" customWidth="1"/>
    <col min="12551" max="12551" width="21.5" style="315" customWidth="1"/>
    <col min="12552" max="12553" width="13.33203125" style="315" customWidth="1"/>
    <col min="12554" max="12554" width="16.6640625" style="315" customWidth="1"/>
    <col min="12555" max="12555" width="15.1640625" style="315" customWidth="1"/>
    <col min="12556" max="12556" width="9.33203125" style="315"/>
    <col min="12557" max="12557" width="15.83203125" style="315" customWidth="1"/>
    <col min="12558" max="12800" width="9.33203125" style="315"/>
    <col min="12801" max="12801" width="14.33203125" style="315" customWidth="1"/>
    <col min="12802" max="12802" width="100.33203125" style="315" customWidth="1"/>
    <col min="12803" max="12803" width="11.33203125" style="315" customWidth="1"/>
    <col min="12804" max="12804" width="12.6640625" style="315" customWidth="1"/>
    <col min="12805" max="12805" width="13.1640625" style="315" customWidth="1"/>
    <col min="12806" max="12806" width="14.6640625" style="315" customWidth="1"/>
    <col min="12807" max="12807" width="21.5" style="315" customWidth="1"/>
    <col min="12808" max="12809" width="13.33203125" style="315" customWidth="1"/>
    <col min="12810" max="12810" width="16.6640625" style="315" customWidth="1"/>
    <col min="12811" max="12811" width="15.1640625" style="315" customWidth="1"/>
    <col min="12812" max="12812" width="9.33203125" style="315"/>
    <col min="12813" max="12813" width="15.83203125" style="315" customWidth="1"/>
    <col min="12814" max="13056" width="9.33203125" style="315"/>
    <col min="13057" max="13057" width="14.33203125" style="315" customWidth="1"/>
    <col min="13058" max="13058" width="100.33203125" style="315" customWidth="1"/>
    <col min="13059" max="13059" width="11.33203125" style="315" customWidth="1"/>
    <col min="13060" max="13060" width="12.6640625" style="315" customWidth="1"/>
    <col min="13061" max="13061" width="13.1640625" style="315" customWidth="1"/>
    <col min="13062" max="13062" width="14.6640625" style="315" customWidth="1"/>
    <col min="13063" max="13063" width="21.5" style="315" customWidth="1"/>
    <col min="13064" max="13065" width="13.33203125" style="315" customWidth="1"/>
    <col min="13066" max="13066" width="16.6640625" style="315" customWidth="1"/>
    <col min="13067" max="13067" width="15.1640625" style="315" customWidth="1"/>
    <col min="13068" max="13068" width="9.33203125" style="315"/>
    <col min="13069" max="13069" width="15.83203125" style="315" customWidth="1"/>
    <col min="13070" max="13312" width="9.33203125" style="315"/>
    <col min="13313" max="13313" width="14.33203125" style="315" customWidth="1"/>
    <col min="13314" max="13314" width="100.33203125" style="315" customWidth="1"/>
    <col min="13315" max="13315" width="11.33203125" style="315" customWidth="1"/>
    <col min="13316" max="13316" width="12.6640625" style="315" customWidth="1"/>
    <col min="13317" max="13317" width="13.1640625" style="315" customWidth="1"/>
    <col min="13318" max="13318" width="14.6640625" style="315" customWidth="1"/>
    <col min="13319" max="13319" width="21.5" style="315" customWidth="1"/>
    <col min="13320" max="13321" width="13.33203125" style="315" customWidth="1"/>
    <col min="13322" max="13322" width="16.6640625" style="315" customWidth="1"/>
    <col min="13323" max="13323" width="15.1640625" style="315" customWidth="1"/>
    <col min="13324" max="13324" width="9.33203125" style="315"/>
    <col min="13325" max="13325" width="15.83203125" style="315" customWidth="1"/>
    <col min="13326" max="13568" width="9.33203125" style="315"/>
    <col min="13569" max="13569" width="14.33203125" style="315" customWidth="1"/>
    <col min="13570" max="13570" width="100.33203125" style="315" customWidth="1"/>
    <col min="13571" max="13571" width="11.33203125" style="315" customWidth="1"/>
    <col min="13572" max="13572" width="12.6640625" style="315" customWidth="1"/>
    <col min="13573" max="13573" width="13.1640625" style="315" customWidth="1"/>
    <col min="13574" max="13574" width="14.6640625" style="315" customWidth="1"/>
    <col min="13575" max="13575" width="21.5" style="315" customWidth="1"/>
    <col min="13576" max="13577" width="13.33203125" style="315" customWidth="1"/>
    <col min="13578" max="13578" width="16.6640625" style="315" customWidth="1"/>
    <col min="13579" max="13579" width="15.1640625" style="315" customWidth="1"/>
    <col min="13580" max="13580" width="9.33203125" style="315"/>
    <col min="13581" max="13581" width="15.83203125" style="315" customWidth="1"/>
    <col min="13582" max="13824" width="9.33203125" style="315"/>
    <col min="13825" max="13825" width="14.33203125" style="315" customWidth="1"/>
    <col min="13826" max="13826" width="100.33203125" style="315" customWidth="1"/>
    <col min="13827" max="13827" width="11.33203125" style="315" customWidth="1"/>
    <col min="13828" max="13828" width="12.6640625" style="315" customWidth="1"/>
    <col min="13829" max="13829" width="13.1640625" style="315" customWidth="1"/>
    <col min="13830" max="13830" width="14.6640625" style="315" customWidth="1"/>
    <col min="13831" max="13831" width="21.5" style="315" customWidth="1"/>
    <col min="13832" max="13833" width="13.33203125" style="315" customWidth="1"/>
    <col min="13834" max="13834" width="16.6640625" style="315" customWidth="1"/>
    <col min="13835" max="13835" width="15.1640625" style="315" customWidth="1"/>
    <col min="13836" max="13836" width="9.33203125" style="315"/>
    <col min="13837" max="13837" width="15.83203125" style="315" customWidth="1"/>
    <col min="13838" max="14080" width="9.33203125" style="315"/>
    <col min="14081" max="14081" width="14.33203125" style="315" customWidth="1"/>
    <col min="14082" max="14082" width="100.33203125" style="315" customWidth="1"/>
    <col min="14083" max="14083" width="11.33203125" style="315" customWidth="1"/>
    <col min="14084" max="14084" width="12.6640625" style="315" customWidth="1"/>
    <col min="14085" max="14085" width="13.1640625" style="315" customWidth="1"/>
    <col min="14086" max="14086" width="14.6640625" style="315" customWidth="1"/>
    <col min="14087" max="14087" width="21.5" style="315" customWidth="1"/>
    <col min="14088" max="14089" width="13.33203125" style="315" customWidth="1"/>
    <col min="14090" max="14090" width="16.6640625" style="315" customWidth="1"/>
    <col min="14091" max="14091" width="15.1640625" style="315" customWidth="1"/>
    <col min="14092" max="14092" width="9.33203125" style="315"/>
    <col min="14093" max="14093" width="15.83203125" style="315" customWidth="1"/>
    <col min="14094" max="14336" width="9.33203125" style="315"/>
    <col min="14337" max="14337" width="14.33203125" style="315" customWidth="1"/>
    <col min="14338" max="14338" width="100.33203125" style="315" customWidth="1"/>
    <col min="14339" max="14339" width="11.33203125" style="315" customWidth="1"/>
    <col min="14340" max="14340" width="12.6640625" style="315" customWidth="1"/>
    <col min="14341" max="14341" width="13.1640625" style="315" customWidth="1"/>
    <col min="14342" max="14342" width="14.6640625" style="315" customWidth="1"/>
    <col min="14343" max="14343" width="21.5" style="315" customWidth="1"/>
    <col min="14344" max="14345" width="13.33203125" style="315" customWidth="1"/>
    <col min="14346" max="14346" width="16.6640625" style="315" customWidth="1"/>
    <col min="14347" max="14347" width="15.1640625" style="315" customWidth="1"/>
    <col min="14348" max="14348" width="9.33203125" style="315"/>
    <col min="14349" max="14349" width="15.83203125" style="315" customWidth="1"/>
    <col min="14350" max="14592" width="9.33203125" style="315"/>
    <col min="14593" max="14593" width="14.33203125" style="315" customWidth="1"/>
    <col min="14594" max="14594" width="100.33203125" style="315" customWidth="1"/>
    <col min="14595" max="14595" width="11.33203125" style="315" customWidth="1"/>
    <col min="14596" max="14596" width="12.6640625" style="315" customWidth="1"/>
    <col min="14597" max="14597" width="13.1640625" style="315" customWidth="1"/>
    <col min="14598" max="14598" width="14.6640625" style="315" customWidth="1"/>
    <col min="14599" max="14599" width="21.5" style="315" customWidth="1"/>
    <col min="14600" max="14601" width="13.33203125" style="315" customWidth="1"/>
    <col min="14602" max="14602" width="16.6640625" style="315" customWidth="1"/>
    <col min="14603" max="14603" width="15.1640625" style="315" customWidth="1"/>
    <col min="14604" max="14604" width="9.33203125" style="315"/>
    <col min="14605" max="14605" width="15.83203125" style="315" customWidth="1"/>
    <col min="14606" max="14848" width="9.33203125" style="315"/>
    <col min="14849" max="14849" width="14.33203125" style="315" customWidth="1"/>
    <col min="14850" max="14850" width="100.33203125" style="315" customWidth="1"/>
    <col min="14851" max="14851" width="11.33203125" style="315" customWidth="1"/>
    <col min="14852" max="14852" width="12.6640625" style="315" customWidth="1"/>
    <col min="14853" max="14853" width="13.1640625" style="315" customWidth="1"/>
    <col min="14854" max="14854" width="14.6640625" style="315" customWidth="1"/>
    <col min="14855" max="14855" width="21.5" style="315" customWidth="1"/>
    <col min="14856" max="14857" width="13.33203125" style="315" customWidth="1"/>
    <col min="14858" max="14858" width="16.6640625" style="315" customWidth="1"/>
    <col min="14859" max="14859" width="15.1640625" style="315" customWidth="1"/>
    <col min="14860" max="14860" width="9.33203125" style="315"/>
    <col min="14861" max="14861" width="15.83203125" style="315" customWidth="1"/>
    <col min="14862" max="15104" width="9.33203125" style="315"/>
    <col min="15105" max="15105" width="14.33203125" style="315" customWidth="1"/>
    <col min="15106" max="15106" width="100.33203125" style="315" customWidth="1"/>
    <col min="15107" max="15107" width="11.33203125" style="315" customWidth="1"/>
    <col min="15108" max="15108" width="12.6640625" style="315" customWidth="1"/>
    <col min="15109" max="15109" width="13.1640625" style="315" customWidth="1"/>
    <col min="15110" max="15110" width="14.6640625" style="315" customWidth="1"/>
    <col min="15111" max="15111" width="21.5" style="315" customWidth="1"/>
    <col min="15112" max="15113" width="13.33203125" style="315" customWidth="1"/>
    <col min="15114" max="15114" width="16.6640625" style="315" customWidth="1"/>
    <col min="15115" max="15115" width="15.1640625" style="315" customWidth="1"/>
    <col min="15116" max="15116" width="9.33203125" style="315"/>
    <col min="15117" max="15117" width="15.83203125" style="315" customWidth="1"/>
    <col min="15118" max="15360" width="9.33203125" style="315"/>
    <col min="15361" max="15361" width="14.33203125" style="315" customWidth="1"/>
    <col min="15362" max="15362" width="100.33203125" style="315" customWidth="1"/>
    <col min="15363" max="15363" width="11.33203125" style="315" customWidth="1"/>
    <col min="15364" max="15364" width="12.6640625" style="315" customWidth="1"/>
    <col min="15365" max="15365" width="13.1640625" style="315" customWidth="1"/>
    <col min="15366" max="15366" width="14.6640625" style="315" customWidth="1"/>
    <col min="15367" max="15367" width="21.5" style="315" customWidth="1"/>
    <col min="15368" max="15369" width="13.33203125" style="315" customWidth="1"/>
    <col min="15370" max="15370" width="16.6640625" style="315" customWidth="1"/>
    <col min="15371" max="15371" width="15.1640625" style="315" customWidth="1"/>
    <col min="15372" max="15372" width="9.33203125" style="315"/>
    <col min="15373" max="15373" width="15.83203125" style="315" customWidth="1"/>
    <col min="15374" max="15616" width="9.33203125" style="315"/>
    <col min="15617" max="15617" width="14.33203125" style="315" customWidth="1"/>
    <col min="15618" max="15618" width="100.33203125" style="315" customWidth="1"/>
    <col min="15619" max="15619" width="11.33203125" style="315" customWidth="1"/>
    <col min="15620" max="15620" width="12.6640625" style="315" customWidth="1"/>
    <col min="15621" max="15621" width="13.1640625" style="315" customWidth="1"/>
    <col min="15622" max="15622" width="14.6640625" style="315" customWidth="1"/>
    <col min="15623" max="15623" width="21.5" style="315" customWidth="1"/>
    <col min="15624" max="15625" width="13.33203125" style="315" customWidth="1"/>
    <col min="15626" max="15626" width="16.6640625" style="315" customWidth="1"/>
    <col min="15627" max="15627" width="15.1640625" style="315" customWidth="1"/>
    <col min="15628" max="15628" width="9.33203125" style="315"/>
    <col min="15629" max="15629" width="15.83203125" style="315" customWidth="1"/>
    <col min="15630" max="15872" width="9.33203125" style="315"/>
    <col min="15873" max="15873" width="14.33203125" style="315" customWidth="1"/>
    <col min="15874" max="15874" width="100.33203125" style="315" customWidth="1"/>
    <col min="15875" max="15875" width="11.33203125" style="315" customWidth="1"/>
    <col min="15876" max="15876" width="12.6640625" style="315" customWidth="1"/>
    <col min="15877" max="15877" width="13.1640625" style="315" customWidth="1"/>
    <col min="15878" max="15878" width="14.6640625" style="315" customWidth="1"/>
    <col min="15879" max="15879" width="21.5" style="315" customWidth="1"/>
    <col min="15880" max="15881" width="13.33203125" style="315" customWidth="1"/>
    <col min="15882" max="15882" width="16.6640625" style="315" customWidth="1"/>
    <col min="15883" max="15883" width="15.1640625" style="315" customWidth="1"/>
    <col min="15884" max="15884" width="9.33203125" style="315"/>
    <col min="15885" max="15885" width="15.83203125" style="315" customWidth="1"/>
    <col min="15886" max="16128" width="9.33203125" style="315"/>
    <col min="16129" max="16129" width="14.33203125" style="315" customWidth="1"/>
    <col min="16130" max="16130" width="100.33203125" style="315" customWidth="1"/>
    <col min="16131" max="16131" width="11.33203125" style="315" customWidth="1"/>
    <col min="16132" max="16132" width="12.6640625" style="315" customWidth="1"/>
    <col min="16133" max="16133" width="13.1640625" style="315" customWidth="1"/>
    <col min="16134" max="16134" width="14.6640625" style="315" customWidth="1"/>
    <col min="16135" max="16135" width="21.5" style="315" customWidth="1"/>
    <col min="16136" max="16137" width="13.33203125" style="315" customWidth="1"/>
    <col min="16138" max="16138" width="16.6640625" style="315" customWidth="1"/>
    <col min="16139" max="16139" width="15.1640625" style="315" customWidth="1"/>
    <col min="16140" max="16140" width="9.33203125" style="315"/>
    <col min="16141" max="16141" width="15.83203125" style="315" customWidth="1"/>
    <col min="16142" max="16384" width="9.33203125" style="315"/>
  </cols>
  <sheetData>
    <row r="1" spans="1:6" x14ac:dyDescent="0.3">
      <c r="A1" s="733" t="s">
        <v>1487</v>
      </c>
      <c r="B1" s="735" t="s">
        <v>1488</v>
      </c>
      <c r="C1" s="736"/>
      <c r="D1" s="736"/>
      <c r="E1" s="737"/>
      <c r="F1" s="737"/>
    </row>
    <row r="2" spans="1:6" ht="9.6" customHeight="1" thickBot="1" x14ac:dyDescent="0.35">
      <c r="A2" s="734"/>
      <c r="B2" s="738"/>
      <c r="C2" s="739"/>
      <c r="D2" s="739"/>
      <c r="E2" s="740"/>
      <c r="F2" s="740"/>
    </row>
    <row r="3" spans="1:6" s="322" customFormat="1" ht="25.5" x14ac:dyDescent="0.3">
      <c r="A3" s="316" t="s">
        <v>1489</v>
      </c>
      <c r="B3" s="317" t="s">
        <v>1490</v>
      </c>
      <c r="C3" s="318" t="s">
        <v>1491</v>
      </c>
      <c r="D3" s="319" t="s">
        <v>124</v>
      </c>
      <c r="E3" s="320" t="s">
        <v>1492</v>
      </c>
      <c r="F3" s="321" t="s">
        <v>1493</v>
      </c>
    </row>
    <row r="4" spans="1:6" s="322" customFormat="1" ht="12" customHeight="1" x14ac:dyDescent="0.3">
      <c r="A4" s="323">
        <v>1</v>
      </c>
      <c r="B4" s="324">
        <v>2</v>
      </c>
      <c r="C4" s="324">
        <v>3</v>
      </c>
      <c r="D4" s="325">
        <v>4</v>
      </c>
      <c r="E4" s="326">
        <v>5</v>
      </c>
      <c r="F4" s="327">
        <v>6</v>
      </c>
    </row>
    <row r="5" spans="1:6" s="322" customFormat="1" ht="13.5" thickBot="1" x14ac:dyDescent="0.35">
      <c r="A5" s="328" t="s">
        <v>1494</v>
      </c>
      <c r="B5" s="329" t="s">
        <v>1494</v>
      </c>
      <c r="C5" s="329" t="s">
        <v>1495</v>
      </c>
      <c r="D5" s="330" t="s">
        <v>1495</v>
      </c>
      <c r="E5" s="329" t="s">
        <v>1262</v>
      </c>
      <c r="F5" s="331" t="s">
        <v>1262</v>
      </c>
    </row>
    <row r="6" spans="1:6" ht="15" customHeight="1" x14ac:dyDescent="0.3">
      <c r="A6" s="332" t="s">
        <v>75</v>
      </c>
      <c r="B6" s="333" t="s">
        <v>1496</v>
      </c>
      <c r="C6" s="334" t="s">
        <v>171</v>
      </c>
      <c r="D6" s="335">
        <v>2</v>
      </c>
      <c r="E6" s="336"/>
      <c r="F6" s="337">
        <f>E6*D6</f>
        <v>0</v>
      </c>
    </row>
    <row r="7" spans="1:6" ht="24" customHeight="1" x14ac:dyDescent="0.3">
      <c r="A7" s="338"/>
      <c r="B7" s="339" t="s">
        <v>1497</v>
      </c>
      <c r="C7" s="334"/>
      <c r="D7" s="335"/>
      <c r="E7" s="340"/>
      <c r="F7" s="337">
        <f>E7*D7</f>
        <v>0</v>
      </c>
    </row>
    <row r="8" spans="1:6" ht="237.75" customHeight="1" x14ac:dyDescent="0.3">
      <c r="A8" s="341"/>
      <c r="B8" s="342" t="s">
        <v>1498</v>
      </c>
      <c r="C8" s="343"/>
      <c r="D8" s="344"/>
      <c r="E8" s="345"/>
      <c r="F8" s="346"/>
    </row>
    <row r="9" spans="1:6" ht="15" customHeight="1" x14ac:dyDescent="0.3">
      <c r="A9" s="338" t="s">
        <v>1499</v>
      </c>
      <c r="B9" s="333" t="s">
        <v>1500</v>
      </c>
      <c r="C9" s="334" t="s">
        <v>171</v>
      </c>
      <c r="D9" s="335">
        <v>1</v>
      </c>
      <c r="E9" s="336"/>
      <c r="F9" s="337">
        <f>E9*D9</f>
        <v>0</v>
      </c>
    </row>
    <row r="10" spans="1:6" ht="24.75" customHeight="1" x14ac:dyDescent="0.3">
      <c r="A10" s="347"/>
      <c r="B10" s="339" t="s">
        <v>1497</v>
      </c>
      <c r="C10" s="348"/>
      <c r="D10" s="349"/>
      <c r="E10" s="350"/>
      <c r="F10" s="351"/>
    </row>
    <row r="11" spans="1:6" ht="196.5" customHeight="1" x14ac:dyDescent="0.3">
      <c r="A11" s="352"/>
      <c r="B11" s="353" t="s">
        <v>1501</v>
      </c>
      <c r="C11" s="348"/>
      <c r="D11" s="354"/>
      <c r="E11" s="350"/>
      <c r="F11" s="351"/>
    </row>
    <row r="12" spans="1:6" ht="15" customHeight="1" x14ac:dyDescent="0.3">
      <c r="A12" s="338" t="s">
        <v>1502</v>
      </c>
      <c r="B12" s="355" t="s">
        <v>1503</v>
      </c>
      <c r="C12" s="334" t="s">
        <v>171</v>
      </c>
      <c r="D12" s="335">
        <v>1</v>
      </c>
      <c r="E12" s="340"/>
      <c r="F12" s="337">
        <f>E12*D12</f>
        <v>0</v>
      </c>
    </row>
    <row r="13" spans="1:6" ht="24" customHeight="1" x14ac:dyDescent="0.3">
      <c r="A13" s="338"/>
      <c r="B13" s="339" t="s">
        <v>1497</v>
      </c>
      <c r="C13" s="334"/>
      <c r="D13" s="335"/>
      <c r="E13" s="340"/>
      <c r="F13" s="337"/>
    </row>
    <row r="14" spans="1:6" s="362" customFormat="1" ht="145.5" customHeight="1" x14ac:dyDescent="0.3">
      <c r="A14" s="356"/>
      <c r="B14" s="357" t="s">
        <v>1504</v>
      </c>
      <c r="C14" s="358"/>
      <c r="D14" s="359"/>
      <c r="E14" s="360"/>
      <c r="F14" s="361"/>
    </row>
    <row r="15" spans="1:6" ht="15" customHeight="1" x14ac:dyDescent="0.3">
      <c r="A15" s="332">
        <v>4</v>
      </c>
      <c r="B15" s="333" t="s">
        <v>1505</v>
      </c>
      <c r="C15" s="334" t="s">
        <v>171</v>
      </c>
      <c r="D15" s="335">
        <v>2</v>
      </c>
      <c r="E15" s="336"/>
      <c r="F15" s="337">
        <f>E15*D15</f>
        <v>0</v>
      </c>
    </row>
    <row r="16" spans="1:6" ht="24" customHeight="1" x14ac:dyDescent="0.3">
      <c r="A16" s="338"/>
      <c r="B16" s="339" t="s">
        <v>1506</v>
      </c>
      <c r="C16" s="334"/>
      <c r="D16" s="335"/>
      <c r="E16" s="340"/>
      <c r="F16" s="337">
        <f>E16*D16</f>
        <v>0</v>
      </c>
    </row>
    <row r="17" spans="1:7" ht="196.5" customHeight="1" x14ac:dyDescent="0.3">
      <c r="A17" s="341"/>
      <c r="B17" s="342" t="s">
        <v>1507</v>
      </c>
      <c r="C17" s="343"/>
      <c r="D17" s="344"/>
      <c r="E17" s="345"/>
      <c r="F17" s="346"/>
    </row>
    <row r="18" spans="1:7" ht="15" customHeight="1" x14ac:dyDescent="0.3">
      <c r="A18" s="338" t="s">
        <v>1508</v>
      </c>
      <c r="B18" s="333" t="s">
        <v>1509</v>
      </c>
      <c r="C18" s="334" t="s">
        <v>171</v>
      </c>
      <c r="D18" s="335">
        <v>1</v>
      </c>
      <c r="E18" s="336"/>
      <c r="F18" s="337">
        <f>E18*D18</f>
        <v>0</v>
      </c>
    </row>
    <row r="19" spans="1:7" ht="24.75" customHeight="1" x14ac:dyDescent="0.3">
      <c r="A19" s="347"/>
      <c r="B19" s="339" t="s">
        <v>1506</v>
      </c>
      <c r="C19" s="348"/>
      <c r="D19" s="349"/>
      <c r="E19" s="350"/>
      <c r="F19" s="351"/>
    </row>
    <row r="20" spans="1:7" ht="196.5" customHeight="1" x14ac:dyDescent="0.3">
      <c r="A20" s="352"/>
      <c r="B20" s="353" t="s">
        <v>1510</v>
      </c>
      <c r="C20" s="348"/>
      <c r="D20" s="354"/>
      <c r="E20" s="350"/>
      <c r="F20" s="351"/>
    </row>
    <row r="21" spans="1:7" ht="15" customHeight="1" x14ac:dyDescent="0.3">
      <c r="A21" s="338" t="s">
        <v>1511</v>
      </c>
      <c r="B21" s="355" t="s">
        <v>1512</v>
      </c>
      <c r="C21" s="334" t="s">
        <v>171</v>
      </c>
      <c r="D21" s="335">
        <v>1</v>
      </c>
      <c r="E21" s="340"/>
      <c r="F21" s="337">
        <f>E21*D21</f>
        <v>0</v>
      </c>
    </row>
    <row r="22" spans="1:7" ht="29.25" customHeight="1" x14ac:dyDescent="0.3">
      <c r="A22" s="338"/>
      <c r="B22" s="339" t="s">
        <v>1497</v>
      </c>
      <c r="C22" s="334"/>
      <c r="D22" s="335"/>
      <c r="E22" s="340"/>
      <c r="F22" s="337"/>
    </row>
    <row r="23" spans="1:7" s="362" customFormat="1" ht="147.75" customHeight="1" x14ac:dyDescent="0.3">
      <c r="A23" s="356"/>
      <c r="B23" s="357" t="s">
        <v>1504</v>
      </c>
      <c r="C23" s="358"/>
      <c r="D23" s="359"/>
      <c r="E23" s="360"/>
      <c r="F23" s="361"/>
    </row>
    <row r="24" spans="1:7" ht="15" customHeight="1" x14ac:dyDescent="0.3">
      <c r="A24" s="338" t="s">
        <v>1513</v>
      </c>
      <c r="B24" s="355" t="s">
        <v>1514</v>
      </c>
      <c r="C24" s="334" t="s">
        <v>171</v>
      </c>
      <c r="D24" s="335">
        <v>1</v>
      </c>
      <c r="E24" s="340"/>
      <c r="F24" s="337">
        <f>E24*D24</f>
        <v>0</v>
      </c>
    </row>
    <row r="25" spans="1:7" ht="29.25" customHeight="1" x14ac:dyDescent="0.3">
      <c r="A25" s="338"/>
      <c r="B25" s="339" t="s">
        <v>1515</v>
      </c>
      <c r="C25" s="334"/>
      <c r="D25" s="335"/>
      <c r="E25" s="340"/>
      <c r="F25" s="337"/>
    </row>
    <row r="26" spans="1:7" s="362" customFormat="1" ht="339.75" customHeight="1" x14ac:dyDescent="0.3">
      <c r="A26" s="356"/>
      <c r="B26" s="357" t="s">
        <v>1516</v>
      </c>
      <c r="C26" s="358"/>
      <c r="D26" s="359"/>
      <c r="E26" s="360"/>
      <c r="F26" s="361"/>
    </row>
    <row r="27" spans="1:7" ht="14.45" customHeight="1" x14ac:dyDescent="0.3">
      <c r="A27" s="338" t="s">
        <v>1517</v>
      </c>
      <c r="B27" s="363"/>
      <c r="C27" s="334"/>
      <c r="D27" s="335"/>
      <c r="E27" s="340"/>
      <c r="F27" s="337">
        <f>E27*D27</f>
        <v>0</v>
      </c>
      <c r="G27" s="364"/>
    </row>
    <row r="28" spans="1:7" ht="17.25" customHeight="1" x14ac:dyDescent="0.3">
      <c r="A28" s="365"/>
      <c r="B28" s="366" t="s">
        <v>1518</v>
      </c>
      <c r="C28" s="367"/>
      <c r="D28" s="368"/>
      <c r="E28" s="369"/>
      <c r="F28" s="370"/>
      <c r="G28" s="364"/>
    </row>
    <row r="29" spans="1:7" ht="17.25" customHeight="1" x14ac:dyDescent="0.3">
      <c r="A29" s="365"/>
      <c r="B29" s="371" t="s">
        <v>1519</v>
      </c>
      <c r="C29" s="367"/>
      <c r="D29" s="368"/>
      <c r="E29" s="369"/>
      <c r="F29" s="370"/>
      <c r="G29" s="372"/>
    </row>
    <row r="30" spans="1:7" ht="16.5" customHeight="1" x14ac:dyDescent="0.3">
      <c r="A30" s="373"/>
      <c r="B30" s="374" t="s">
        <v>1520</v>
      </c>
      <c r="C30" s="375"/>
      <c r="D30" s="376"/>
      <c r="E30" s="377"/>
      <c r="F30" s="378"/>
    </row>
    <row r="31" spans="1:7" s="384" customFormat="1" ht="14.45" customHeight="1" x14ac:dyDescent="0.3">
      <c r="A31" s="341" t="s">
        <v>221</v>
      </c>
      <c r="B31" s="379" t="s">
        <v>1521</v>
      </c>
      <c r="C31" s="380" t="s">
        <v>171</v>
      </c>
      <c r="D31" s="381">
        <v>1</v>
      </c>
      <c r="E31" s="382"/>
      <c r="F31" s="383">
        <f>E31*D31</f>
        <v>0</v>
      </c>
    </row>
    <row r="32" spans="1:7" s="384" customFormat="1" ht="159.75" customHeight="1" x14ac:dyDescent="0.3">
      <c r="A32" s="385"/>
      <c r="B32" s="366" t="s">
        <v>1522</v>
      </c>
      <c r="C32" s="386"/>
      <c r="D32" s="387"/>
      <c r="E32" s="388"/>
      <c r="F32" s="389"/>
    </row>
    <row r="33" spans="1:6" s="384" customFormat="1" ht="14.45" customHeight="1" x14ac:dyDescent="0.3">
      <c r="A33" s="338" t="s">
        <v>226</v>
      </c>
      <c r="B33" s="379" t="s">
        <v>1523</v>
      </c>
      <c r="C33" s="358" t="s">
        <v>171</v>
      </c>
      <c r="D33" s="359">
        <v>4</v>
      </c>
      <c r="E33" s="390"/>
      <c r="F33" s="391">
        <f>E33*D33</f>
        <v>0</v>
      </c>
    </row>
    <row r="34" spans="1:6" s="384" customFormat="1" ht="159.75" customHeight="1" x14ac:dyDescent="0.3">
      <c r="A34" s="385"/>
      <c r="B34" s="366" t="s">
        <v>1524</v>
      </c>
      <c r="C34" s="386"/>
      <c r="D34" s="387"/>
      <c r="E34" s="392"/>
      <c r="F34" s="393"/>
    </row>
    <row r="35" spans="1:6" s="384" customFormat="1" ht="14.45" customHeight="1" x14ac:dyDescent="0.3">
      <c r="A35" s="338" t="s">
        <v>231</v>
      </c>
      <c r="B35" s="379" t="s">
        <v>1525</v>
      </c>
      <c r="C35" s="358" t="s">
        <v>171</v>
      </c>
      <c r="D35" s="359">
        <v>4</v>
      </c>
      <c r="E35" s="390"/>
      <c r="F35" s="391">
        <f>E35*D35</f>
        <v>0</v>
      </c>
    </row>
    <row r="36" spans="1:6" s="384" customFormat="1" ht="159.75" customHeight="1" x14ac:dyDescent="0.3">
      <c r="A36" s="385"/>
      <c r="B36" s="366" t="s">
        <v>1526</v>
      </c>
      <c r="C36" s="386"/>
      <c r="D36" s="387"/>
      <c r="E36" s="392"/>
      <c r="F36" s="393"/>
    </row>
    <row r="37" spans="1:6" s="384" customFormat="1" ht="14.45" customHeight="1" x14ac:dyDescent="0.3">
      <c r="A37" s="338" t="s">
        <v>236</v>
      </c>
      <c r="B37" s="379" t="s">
        <v>1527</v>
      </c>
      <c r="C37" s="358" t="s">
        <v>171</v>
      </c>
      <c r="D37" s="359">
        <v>5</v>
      </c>
      <c r="E37" s="390"/>
      <c r="F37" s="391">
        <f>E37*D37</f>
        <v>0</v>
      </c>
    </row>
    <row r="38" spans="1:6" s="384" customFormat="1" ht="159.75" customHeight="1" x14ac:dyDescent="0.3">
      <c r="A38" s="385"/>
      <c r="B38" s="366" t="s">
        <v>1528</v>
      </c>
      <c r="C38" s="386"/>
      <c r="D38" s="387"/>
      <c r="E38" s="392"/>
      <c r="F38" s="393"/>
    </row>
    <row r="39" spans="1:6" s="384" customFormat="1" ht="14.45" customHeight="1" x14ac:dyDescent="0.3">
      <c r="A39" s="338" t="s">
        <v>11</v>
      </c>
      <c r="B39" s="379" t="s">
        <v>1529</v>
      </c>
      <c r="C39" s="358" t="s">
        <v>171</v>
      </c>
      <c r="D39" s="359">
        <v>1</v>
      </c>
      <c r="E39" s="390"/>
      <c r="F39" s="391">
        <f>E39*D39</f>
        <v>0</v>
      </c>
    </row>
    <row r="40" spans="1:6" s="384" customFormat="1" ht="159.75" customHeight="1" x14ac:dyDescent="0.3">
      <c r="A40" s="385"/>
      <c r="B40" s="366" t="s">
        <v>1530</v>
      </c>
      <c r="C40" s="386"/>
      <c r="D40" s="387"/>
      <c r="E40" s="392"/>
      <c r="F40" s="393"/>
    </row>
    <row r="41" spans="1:6" s="384" customFormat="1" ht="14.45" customHeight="1" x14ac:dyDescent="0.3">
      <c r="A41" s="338" t="s">
        <v>251</v>
      </c>
      <c r="B41" s="333" t="s">
        <v>1531</v>
      </c>
      <c r="C41" s="358" t="s">
        <v>171</v>
      </c>
      <c r="D41" s="359">
        <v>2</v>
      </c>
      <c r="E41" s="390"/>
      <c r="F41" s="391">
        <f>E41*D41</f>
        <v>0</v>
      </c>
    </row>
    <row r="42" spans="1:6" s="384" customFormat="1" ht="138.75" customHeight="1" x14ac:dyDescent="0.3">
      <c r="A42" s="385"/>
      <c r="B42" s="366" t="s">
        <v>1532</v>
      </c>
      <c r="C42" s="386"/>
      <c r="D42" s="387"/>
      <c r="E42" s="392"/>
      <c r="F42" s="393"/>
    </row>
    <row r="43" spans="1:6" s="384" customFormat="1" ht="14.45" customHeight="1" x14ac:dyDescent="0.3">
      <c r="A43" s="338" t="s">
        <v>257</v>
      </c>
      <c r="B43" s="333" t="s">
        <v>1533</v>
      </c>
      <c r="C43" s="358" t="s">
        <v>171</v>
      </c>
      <c r="D43" s="359">
        <v>2</v>
      </c>
      <c r="E43" s="390"/>
      <c r="F43" s="391">
        <f>E43*D43</f>
        <v>0</v>
      </c>
    </row>
    <row r="44" spans="1:6" s="384" customFormat="1" ht="137.25" customHeight="1" x14ac:dyDescent="0.3">
      <c r="A44" s="385"/>
      <c r="B44" s="394" t="s">
        <v>1534</v>
      </c>
      <c r="C44" s="386"/>
      <c r="D44" s="387"/>
      <c r="E44" s="392"/>
      <c r="F44" s="393"/>
    </row>
    <row r="45" spans="1:6" s="384" customFormat="1" ht="14.45" customHeight="1" x14ac:dyDescent="0.3">
      <c r="A45" s="338" t="s">
        <v>262</v>
      </c>
      <c r="B45" s="333" t="s">
        <v>1535</v>
      </c>
      <c r="C45" s="358" t="s">
        <v>171</v>
      </c>
      <c r="D45" s="359">
        <v>1</v>
      </c>
      <c r="E45" s="390"/>
      <c r="F45" s="391">
        <f>E45*D45</f>
        <v>0</v>
      </c>
    </row>
    <row r="46" spans="1:6" s="384" customFormat="1" ht="135.75" customHeight="1" x14ac:dyDescent="0.3">
      <c r="A46" s="385"/>
      <c r="B46" s="366" t="s">
        <v>1536</v>
      </c>
      <c r="C46" s="386"/>
      <c r="D46" s="387"/>
      <c r="E46" s="392"/>
      <c r="F46" s="393"/>
    </row>
    <row r="47" spans="1:6" s="384" customFormat="1" ht="14.45" customHeight="1" x14ac:dyDescent="0.3">
      <c r="A47" s="338" t="s">
        <v>266</v>
      </c>
      <c r="B47" s="333" t="s">
        <v>1535</v>
      </c>
      <c r="C47" s="358" t="s">
        <v>171</v>
      </c>
      <c r="D47" s="359">
        <v>1</v>
      </c>
      <c r="E47" s="390"/>
      <c r="F47" s="391">
        <f>E47*D47</f>
        <v>0</v>
      </c>
    </row>
    <row r="48" spans="1:6" s="384" customFormat="1" ht="135.75" customHeight="1" x14ac:dyDescent="0.3">
      <c r="A48" s="385"/>
      <c r="B48" s="366" t="s">
        <v>1536</v>
      </c>
      <c r="C48" s="386"/>
      <c r="D48" s="387"/>
      <c r="E48" s="392"/>
      <c r="F48" s="393"/>
    </row>
    <row r="49" spans="1:6" s="384" customFormat="1" ht="14.45" customHeight="1" x14ac:dyDescent="0.3">
      <c r="A49" s="338" t="s">
        <v>273</v>
      </c>
      <c r="B49" s="333" t="s">
        <v>1537</v>
      </c>
      <c r="C49" s="358" t="s">
        <v>171</v>
      </c>
      <c r="D49" s="359">
        <v>1</v>
      </c>
      <c r="E49" s="390"/>
      <c r="F49" s="391">
        <f>E49*D49</f>
        <v>0</v>
      </c>
    </row>
    <row r="50" spans="1:6" s="384" customFormat="1" ht="172.5" customHeight="1" x14ac:dyDescent="0.3">
      <c r="A50" s="385"/>
      <c r="B50" s="394" t="s">
        <v>1538</v>
      </c>
      <c r="C50" s="386"/>
      <c r="D50" s="387"/>
      <c r="E50" s="392"/>
      <c r="F50" s="393"/>
    </row>
    <row r="51" spans="1:6" s="384" customFormat="1" ht="14.45" customHeight="1" x14ac:dyDescent="0.3">
      <c r="A51" s="338" t="s">
        <v>10</v>
      </c>
      <c r="B51" s="333" t="s">
        <v>1539</v>
      </c>
      <c r="C51" s="358" t="s">
        <v>171</v>
      </c>
      <c r="D51" s="359">
        <v>1</v>
      </c>
      <c r="E51" s="390"/>
      <c r="F51" s="391">
        <f>E51*D51</f>
        <v>0</v>
      </c>
    </row>
    <row r="52" spans="1:6" s="384" customFormat="1" ht="172.5" customHeight="1" x14ac:dyDescent="0.3">
      <c r="A52" s="385"/>
      <c r="B52" s="394" t="s">
        <v>1538</v>
      </c>
      <c r="C52" s="386"/>
      <c r="D52" s="387"/>
      <c r="E52" s="392"/>
      <c r="F52" s="393"/>
    </row>
    <row r="53" spans="1:6" s="384" customFormat="1" ht="14.1" customHeight="1" x14ac:dyDescent="0.3">
      <c r="A53" s="338" t="s">
        <v>288</v>
      </c>
      <c r="B53" s="333" t="s">
        <v>1540</v>
      </c>
      <c r="C53" s="358" t="s">
        <v>171</v>
      </c>
      <c r="D53" s="359">
        <v>2</v>
      </c>
      <c r="E53" s="390"/>
      <c r="F53" s="391">
        <f>E53*D53</f>
        <v>0</v>
      </c>
    </row>
    <row r="54" spans="1:6" s="384" customFormat="1" ht="39" customHeight="1" x14ac:dyDescent="0.3">
      <c r="A54" s="385"/>
      <c r="B54" s="366" t="s">
        <v>1541</v>
      </c>
      <c r="C54" s="386"/>
      <c r="D54" s="387"/>
      <c r="E54" s="392"/>
      <c r="F54" s="393"/>
    </row>
    <row r="55" spans="1:6" s="384" customFormat="1" ht="14.1" customHeight="1" x14ac:dyDescent="0.3">
      <c r="A55" s="338" t="s">
        <v>295</v>
      </c>
      <c r="B55" s="333" t="s">
        <v>1542</v>
      </c>
      <c r="C55" s="358" t="s">
        <v>171</v>
      </c>
      <c r="D55" s="359">
        <v>4</v>
      </c>
      <c r="E55" s="390"/>
      <c r="F55" s="391">
        <f>E55*D55</f>
        <v>0</v>
      </c>
    </row>
    <row r="56" spans="1:6" s="384" customFormat="1" ht="39" customHeight="1" x14ac:dyDescent="0.3">
      <c r="A56" s="385"/>
      <c r="B56" s="366" t="s">
        <v>1543</v>
      </c>
      <c r="C56" s="386"/>
      <c r="D56" s="387"/>
      <c r="E56" s="392"/>
      <c r="F56" s="393"/>
    </row>
    <row r="57" spans="1:6" ht="15" customHeight="1" x14ac:dyDescent="0.3">
      <c r="A57" s="395" t="s">
        <v>301</v>
      </c>
      <c r="B57" s="396" t="s">
        <v>1544</v>
      </c>
      <c r="C57" s="397" t="s">
        <v>1545</v>
      </c>
      <c r="D57" s="398">
        <v>1</v>
      </c>
      <c r="E57" s="390"/>
      <c r="F57" s="391">
        <f>E57*D57</f>
        <v>0</v>
      </c>
    </row>
    <row r="58" spans="1:6" s="362" customFormat="1" ht="207" customHeight="1" x14ac:dyDescent="0.3">
      <c r="A58" s="399"/>
      <c r="B58" s="400" t="s">
        <v>1546</v>
      </c>
      <c r="C58" s="401"/>
      <c r="D58" s="402"/>
      <c r="E58" s="390"/>
      <c r="F58" s="391"/>
    </row>
    <row r="59" spans="1:6" ht="15" customHeight="1" x14ac:dyDescent="0.3">
      <c r="A59" s="395" t="s">
        <v>308</v>
      </c>
      <c r="B59" s="396" t="s">
        <v>1547</v>
      </c>
      <c r="C59" s="397" t="s">
        <v>1545</v>
      </c>
      <c r="D59" s="398">
        <v>1</v>
      </c>
      <c r="E59" s="390"/>
      <c r="F59" s="391">
        <f>E59*D59</f>
        <v>0</v>
      </c>
    </row>
    <row r="60" spans="1:6" s="362" customFormat="1" ht="207" customHeight="1" x14ac:dyDescent="0.3">
      <c r="A60" s="399"/>
      <c r="B60" s="400" t="s">
        <v>1548</v>
      </c>
      <c r="C60" s="401"/>
      <c r="D60" s="402"/>
      <c r="E60" s="390"/>
      <c r="F60" s="391"/>
    </row>
    <row r="61" spans="1:6" s="384" customFormat="1" ht="14.1" customHeight="1" x14ac:dyDescent="0.3">
      <c r="A61" s="338" t="s">
        <v>315</v>
      </c>
      <c r="B61" s="333" t="s">
        <v>1549</v>
      </c>
      <c r="C61" s="358" t="s">
        <v>171</v>
      </c>
      <c r="D61" s="359">
        <v>2</v>
      </c>
      <c r="E61" s="390"/>
      <c r="F61" s="391">
        <f>E61*D61</f>
        <v>0</v>
      </c>
    </row>
    <row r="62" spans="1:6" s="384" customFormat="1" ht="27.75" customHeight="1" x14ac:dyDescent="0.3">
      <c r="A62" s="385"/>
      <c r="B62" s="394" t="s">
        <v>1550</v>
      </c>
      <c r="C62" s="386"/>
      <c r="D62" s="387"/>
      <c r="E62" s="392"/>
      <c r="F62" s="393"/>
    </row>
    <row r="63" spans="1:6" s="384" customFormat="1" ht="14.1" customHeight="1" x14ac:dyDescent="0.3">
      <c r="A63" s="338" t="s">
        <v>326</v>
      </c>
      <c r="B63" s="333" t="s">
        <v>1551</v>
      </c>
      <c r="C63" s="358" t="s">
        <v>171</v>
      </c>
      <c r="D63" s="359">
        <v>2</v>
      </c>
      <c r="E63" s="390"/>
      <c r="F63" s="391">
        <f>E63*D63</f>
        <v>0</v>
      </c>
    </row>
    <row r="64" spans="1:6" s="384" customFormat="1" ht="27.75" customHeight="1" x14ac:dyDescent="0.3">
      <c r="A64" s="385"/>
      <c r="B64" s="394" t="s">
        <v>1552</v>
      </c>
      <c r="C64" s="386"/>
      <c r="D64" s="387"/>
      <c r="E64" s="392"/>
      <c r="F64" s="393"/>
    </row>
    <row r="65" spans="1:7" s="384" customFormat="1" ht="14.45" customHeight="1" x14ac:dyDescent="0.3">
      <c r="A65" s="341" t="s">
        <v>340</v>
      </c>
      <c r="B65" s="379" t="s">
        <v>1553</v>
      </c>
      <c r="C65" s="380" t="s">
        <v>171</v>
      </c>
      <c r="D65" s="381">
        <v>2</v>
      </c>
      <c r="E65" s="382"/>
      <c r="F65" s="383">
        <f>E65*D65</f>
        <v>0</v>
      </c>
    </row>
    <row r="66" spans="1:7" s="384" customFormat="1" ht="159.75" customHeight="1" x14ac:dyDescent="0.3">
      <c r="A66" s="385"/>
      <c r="B66" s="366" t="s">
        <v>1554</v>
      </c>
      <c r="C66" s="386"/>
      <c r="D66" s="387"/>
      <c r="E66" s="388"/>
      <c r="F66" s="389"/>
    </row>
    <row r="67" spans="1:7" s="362" customFormat="1" ht="14.45" customHeight="1" x14ac:dyDescent="0.3">
      <c r="A67" s="403" t="s">
        <v>1555</v>
      </c>
      <c r="B67" s="404" t="s">
        <v>1556</v>
      </c>
      <c r="C67" s="405"/>
      <c r="D67" s="406"/>
      <c r="E67" s="407"/>
      <c r="F67" s="408">
        <f>E67*D67</f>
        <v>0</v>
      </c>
      <c r="G67" s="364"/>
    </row>
    <row r="68" spans="1:7" ht="18" customHeight="1" x14ac:dyDescent="0.3">
      <c r="A68" s="409"/>
      <c r="B68" s="410" t="s">
        <v>1557</v>
      </c>
      <c r="C68" s="411"/>
      <c r="D68" s="412"/>
      <c r="E68" s="413"/>
      <c r="F68" s="414"/>
    </row>
    <row r="69" spans="1:7" ht="14.1" customHeight="1" x14ac:dyDescent="0.3">
      <c r="A69" s="415" t="s">
        <v>358</v>
      </c>
      <c r="B69" s="416" t="s">
        <v>1558</v>
      </c>
      <c r="C69" s="367" t="s">
        <v>1559</v>
      </c>
      <c r="D69" s="368">
        <v>1.5</v>
      </c>
      <c r="E69" s="392"/>
      <c r="F69" s="393">
        <f>E69*D69</f>
        <v>0</v>
      </c>
      <c r="G69" s="417"/>
    </row>
    <row r="70" spans="1:7" ht="14.1" customHeight="1" x14ac:dyDescent="0.3">
      <c r="A70" s="415"/>
      <c r="B70" s="418" t="s">
        <v>1560</v>
      </c>
      <c r="C70" s="367"/>
      <c r="D70" s="368"/>
      <c r="E70" s="392"/>
      <c r="F70" s="393"/>
    </row>
    <row r="71" spans="1:7" ht="14.1" customHeight="1" x14ac:dyDescent="0.3">
      <c r="A71" s="415" t="s">
        <v>364</v>
      </c>
      <c r="B71" s="416" t="s">
        <v>1561</v>
      </c>
      <c r="C71" s="367" t="s">
        <v>1559</v>
      </c>
      <c r="D71" s="368">
        <v>8</v>
      </c>
      <c r="E71" s="392"/>
      <c r="F71" s="393">
        <f>E71*D71</f>
        <v>0</v>
      </c>
      <c r="G71" s="362"/>
    </row>
    <row r="72" spans="1:7" ht="14.1" customHeight="1" x14ac:dyDescent="0.3">
      <c r="A72" s="415"/>
      <c r="B72" s="418" t="s">
        <v>1562</v>
      </c>
      <c r="C72" s="367"/>
      <c r="D72" s="368"/>
      <c r="E72" s="392"/>
      <c r="F72" s="393"/>
    </row>
    <row r="73" spans="1:7" ht="14.1" customHeight="1" x14ac:dyDescent="0.3">
      <c r="A73" s="415" t="s">
        <v>371</v>
      </c>
      <c r="B73" s="416" t="s">
        <v>1563</v>
      </c>
      <c r="C73" s="367" t="s">
        <v>1559</v>
      </c>
      <c r="D73" s="368">
        <v>1</v>
      </c>
      <c r="E73" s="392"/>
      <c r="F73" s="393">
        <f>E73*D73</f>
        <v>0</v>
      </c>
      <c r="G73" s="362"/>
    </row>
    <row r="74" spans="1:7" ht="14.1" customHeight="1" x14ac:dyDescent="0.3">
      <c r="A74" s="415"/>
      <c r="B74" s="418" t="s">
        <v>1564</v>
      </c>
      <c r="C74" s="367"/>
      <c r="D74" s="368"/>
      <c r="E74" s="392"/>
      <c r="F74" s="393"/>
    </row>
    <row r="75" spans="1:7" ht="14.1" customHeight="1" x14ac:dyDescent="0.3">
      <c r="A75" s="415" t="s">
        <v>371</v>
      </c>
      <c r="B75" s="416" t="s">
        <v>1565</v>
      </c>
      <c r="C75" s="367" t="s">
        <v>1559</v>
      </c>
      <c r="D75" s="368">
        <v>2</v>
      </c>
      <c r="E75" s="392"/>
      <c r="F75" s="393">
        <f>E75*D75</f>
        <v>0</v>
      </c>
      <c r="G75" s="362"/>
    </row>
    <row r="76" spans="1:7" ht="14.1" customHeight="1" x14ac:dyDescent="0.3">
      <c r="A76" s="415"/>
      <c r="B76" s="418" t="s">
        <v>1566</v>
      </c>
      <c r="C76" s="367"/>
      <c r="D76" s="368"/>
      <c r="E76" s="392"/>
      <c r="F76" s="393"/>
    </row>
    <row r="77" spans="1:7" ht="14.1" customHeight="1" x14ac:dyDescent="0.3">
      <c r="A77" s="415" t="s">
        <v>371</v>
      </c>
      <c r="B77" s="416" t="s">
        <v>1567</v>
      </c>
      <c r="C77" s="367" t="s">
        <v>1559</v>
      </c>
      <c r="D77" s="368">
        <v>12</v>
      </c>
      <c r="E77" s="392"/>
      <c r="F77" s="393">
        <f>E77*D77</f>
        <v>0</v>
      </c>
      <c r="G77" s="362"/>
    </row>
    <row r="78" spans="1:7" ht="14.1" customHeight="1" x14ac:dyDescent="0.3">
      <c r="A78" s="415"/>
      <c r="B78" s="418" t="s">
        <v>1568</v>
      </c>
      <c r="C78" s="367"/>
      <c r="D78" s="368"/>
      <c r="E78" s="392"/>
      <c r="F78" s="393"/>
    </row>
    <row r="79" spans="1:7" ht="14.1" customHeight="1" x14ac:dyDescent="0.3">
      <c r="A79" s="415" t="s">
        <v>371</v>
      </c>
      <c r="B79" s="416" t="s">
        <v>1569</v>
      </c>
      <c r="C79" s="367" t="s">
        <v>1559</v>
      </c>
      <c r="D79" s="368">
        <v>1.5</v>
      </c>
      <c r="E79" s="392"/>
      <c r="F79" s="393">
        <f>E79*D79</f>
        <v>0</v>
      </c>
      <c r="G79" s="417"/>
    </row>
    <row r="80" spans="1:7" ht="14.1" customHeight="1" x14ac:dyDescent="0.3">
      <c r="A80" s="415"/>
      <c r="B80" s="418" t="s">
        <v>1570</v>
      </c>
      <c r="C80" s="367"/>
      <c r="D80" s="368"/>
      <c r="E80" s="392"/>
      <c r="F80" s="393"/>
    </row>
    <row r="81" spans="1:8" ht="14.1" customHeight="1" x14ac:dyDescent="0.3">
      <c r="A81" s="415" t="s">
        <v>371</v>
      </c>
      <c r="B81" s="416" t="s">
        <v>1571</v>
      </c>
      <c r="C81" s="367" t="s">
        <v>1559</v>
      </c>
      <c r="D81" s="368">
        <v>2</v>
      </c>
      <c r="E81" s="392"/>
      <c r="F81" s="393">
        <f>E81*D81</f>
        <v>0</v>
      </c>
      <c r="G81" s="362"/>
    </row>
    <row r="82" spans="1:8" ht="14.1" customHeight="1" x14ac:dyDescent="0.3">
      <c r="A82" s="415"/>
      <c r="B82" s="418" t="s">
        <v>1572</v>
      </c>
      <c r="C82" s="367"/>
      <c r="D82" s="368"/>
      <c r="E82" s="392"/>
      <c r="F82" s="393"/>
    </row>
    <row r="83" spans="1:8" ht="14.1" customHeight="1" x14ac:dyDescent="0.3">
      <c r="A83" s="415" t="s">
        <v>371</v>
      </c>
      <c r="B83" s="416" t="s">
        <v>1573</v>
      </c>
      <c r="C83" s="367" t="s">
        <v>1559</v>
      </c>
      <c r="D83" s="368">
        <v>1</v>
      </c>
      <c r="E83" s="392"/>
      <c r="F83" s="393">
        <f>E83*D83</f>
        <v>0</v>
      </c>
      <c r="G83" s="362"/>
    </row>
    <row r="84" spans="1:8" ht="14.1" customHeight="1" x14ac:dyDescent="0.3">
      <c r="A84" s="415"/>
      <c r="B84" s="418" t="s">
        <v>1574</v>
      </c>
      <c r="C84" s="367"/>
      <c r="D84" s="368"/>
      <c r="E84" s="392"/>
      <c r="F84" s="393"/>
    </row>
    <row r="85" spans="1:8" ht="14.1" customHeight="1" x14ac:dyDescent="0.3">
      <c r="A85" s="415" t="s">
        <v>1575</v>
      </c>
      <c r="B85" s="416" t="s">
        <v>1556</v>
      </c>
      <c r="C85" s="367"/>
      <c r="D85" s="368"/>
      <c r="E85" s="392"/>
      <c r="F85" s="393">
        <f>E85*D85</f>
        <v>0</v>
      </c>
    </row>
    <row r="86" spans="1:8" ht="14.1" customHeight="1" x14ac:dyDescent="0.3">
      <c r="A86" s="415"/>
      <c r="B86" s="419" t="s">
        <v>1576</v>
      </c>
      <c r="C86" s="367"/>
      <c r="D86" s="368"/>
      <c r="E86" s="392"/>
      <c r="F86" s="393"/>
      <c r="H86" s="362"/>
    </row>
    <row r="87" spans="1:8" ht="14.1" customHeight="1" x14ac:dyDescent="0.3">
      <c r="A87" s="338" t="s">
        <v>421</v>
      </c>
      <c r="B87" s="333" t="s">
        <v>1577</v>
      </c>
      <c r="C87" s="334" t="s">
        <v>171</v>
      </c>
      <c r="D87" s="335">
        <v>4</v>
      </c>
      <c r="E87" s="390"/>
      <c r="F87" s="391">
        <f>E87*D87</f>
        <v>0</v>
      </c>
    </row>
    <row r="88" spans="1:8" ht="14.1" customHeight="1" x14ac:dyDescent="0.3">
      <c r="A88" s="341"/>
      <c r="B88" s="420" t="s">
        <v>1578</v>
      </c>
      <c r="C88" s="343"/>
      <c r="D88" s="344"/>
      <c r="E88" s="421"/>
      <c r="F88" s="422"/>
    </row>
    <row r="89" spans="1:8" ht="14.1" customHeight="1" x14ac:dyDescent="0.3">
      <c r="A89" s="415" t="s">
        <v>427</v>
      </c>
      <c r="B89" s="416" t="s">
        <v>1579</v>
      </c>
      <c r="C89" s="367" t="s">
        <v>171</v>
      </c>
      <c r="D89" s="368">
        <v>2</v>
      </c>
      <c r="E89" s="392"/>
      <c r="F89" s="393">
        <f>E89*D89</f>
        <v>0</v>
      </c>
    </row>
    <row r="90" spans="1:8" ht="14.1" customHeight="1" x14ac:dyDescent="0.3">
      <c r="A90" s="338"/>
      <c r="B90" s="355" t="s">
        <v>1580</v>
      </c>
      <c r="C90" s="334"/>
      <c r="D90" s="335"/>
      <c r="E90" s="390"/>
      <c r="F90" s="391"/>
    </row>
    <row r="91" spans="1:8" ht="14.1" customHeight="1" x14ac:dyDescent="0.3">
      <c r="A91" s="415" t="s">
        <v>427</v>
      </c>
      <c r="B91" s="416" t="s">
        <v>1581</v>
      </c>
      <c r="C91" s="367" t="s">
        <v>171</v>
      </c>
      <c r="D91" s="368">
        <v>4</v>
      </c>
      <c r="E91" s="392"/>
      <c r="F91" s="393">
        <f>E91*D91</f>
        <v>0</v>
      </c>
    </row>
    <row r="92" spans="1:8" ht="14.1" customHeight="1" x14ac:dyDescent="0.3">
      <c r="A92" s="338"/>
      <c r="B92" s="355" t="s">
        <v>1582</v>
      </c>
      <c r="C92" s="334"/>
      <c r="D92" s="335"/>
      <c r="E92" s="390"/>
      <c r="F92" s="391"/>
    </row>
    <row r="93" spans="1:8" ht="14.1" customHeight="1" x14ac:dyDescent="0.3">
      <c r="A93" s="415" t="s">
        <v>439</v>
      </c>
      <c r="B93" s="416" t="s">
        <v>1583</v>
      </c>
      <c r="C93" s="367" t="s">
        <v>171</v>
      </c>
      <c r="D93" s="368">
        <v>9</v>
      </c>
      <c r="E93" s="392"/>
      <c r="F93" s="393">
        <f>E93*D93</f>
        <v>0</v>
      </c>
    </row>
    <row r="94" spans="1:8" ht="14.1" customHeight="1" x14ac:dyDescent="0.3">
      <c r="A94" s="338"/>
      <c r="B94" s="355" t="s">
        <v>1584</v>
      </c>
      <c r="C94" s="334"/>
      <c r="D94" s="335"/>
      <c r="E94" s="390"/>
      <c r="F94" s="391"/>
    </row>
    <row r="95" spans="1:8" ht="14.1" customHeight="1" x14ac:dyDescent="0.3">
      <c r="A95" s="415" t="s">
        <v>448</v>
      </c>
      <c r="B95" s="416" t="s">
        <v>1585</v>
      </c>
      <c r="C95" s="367" t="s">
        <v>171</v>
      </c>
      <c r="D95" s="368">
        <v>3</v>
      </c>
      <c r="E95" s="392"/>
      <c r="F95" s="393">
        <f>E95*D95</f>
        <v>0</v>
      </c>
    </row>
    <row r="96" spans="1:8" ht="14.1" customHeight="1" x14ac:dyDescent="0.3">
      <c r="A96" s="338"/>
      <c r="B96" s="355" t="s">
        <v>1586</v>
      </c>
      <c r="C96" s="334"/>
      <c r="D96" s="335"/>
      <c r="E96" s="390"/>
      <c r="F96" s="391"/>
    </row>
    <row r="97" spans="1:6" ht="14.1" customHeight="1" x14ac:dyDescent="0.3">
      <c r="A97" s="415" t="s">
        <v>453</v>
      </c>
      <c r="B97" s="416" t="s">
        <v>1587</v>
      </c>
      <c r="C97" s="367" t="s">
        <v>171</v>
      </c>
      <c r="D97" s="368">
        <v>1</v>
      </c>
      <c r="E97" s="392"/>
      <c r="F97" s="393">
        <f>E97*D97</f>
        <v>0</v>
      </c>
    </row>
    <row r="98" spans="1:6" ht="14.1" customHeight="1" x14ac:dyDescent="0.3">
      <c r="A98" s="338"/>
      <c r="B98" s="355" t="s">
        <v>1588</v>
      </c>
      <c r="C98" s="334"/>
      <c r="D98" s="335"/>
      <c r="E98" s="390"/>
      <c r="F98" s="391"/>
    </row>
    <row r="99" spans="1:6" ht="14.1" customHeight="1" x14ac:dyDescent="0.3">
      <c r="A99" s="415" t="s">
        <v>458</v>
      </c>
      <c r="B99" s="416" t="s">
        <v>1589</v>
      </c>
      <c r="C99" s="367" t="s">
        <v>171</v>
      </c>
      <c r="D99" s="368">
        <v>3</v>
      </c>
      <c r="E99" s="392"/>
      <c r="F99" s="393">
        <f>E99*D99</f>
        <v>0</v>
      </c>
    </row>
    <row r="100" spans="1:6" ht="14.1" customHeight="1" x14ac:dyDescent="0.3">
      <c r="A100" s="338"/>
      <c r="B100" s="355" t="s">
        <v>1590</v>
      </c>
      <c r="C100" s="334"/>
      <c r="D100" s="335"/>
      <c r="E100" s="390"/>
      <c r="F100" s="391"/>
    </row>
    <row r="101" spans="1:6" ht="14.1" customHeight="1" x14ac:dyDescent="0.3">
      <c r="A101" s="415" t="s">
        <v>463</v>
      </c>
      <c r="B101" s="416" t="s">
        <v>1591</v>
      </c>
      <c r="C101" s="367" t="s">
        <v>171</v>
      </c>
      <c r="D101" s="368">
        <v>6</v>
      </c>
      <c r="E101" s="392"/>
      <c r="F101" s="393">
        <f>E101*D101</f>
        <v>0</v>
      </c>
    </row>
    <row r="102" spans="1:6" ht="14.1" customHeight="1" x14ac:dyDescent="0.3">
      <c r="A102" s="338"/>
      <c r="B102" s="355" t="s">
        <v>1592</v>
      </c>
      <c r="C102" s="334"/>
      <c r="D102" s="335"/>
      <c r="E102" s="390"/>
      <c r="F102" s="391"/>
    </row>
    <row r="103" spans="1:6" ht="14.1" customHeight="1" x14ac:dyDescent="0.3">
      <c r="A103" s="415" t="s">
        <v>468</v>
      </c>
      <c r="B103" s="416" t="s">
        <v>1593</v>
      </c>
      <c r="C103" s="367" t="s">
        <v>171</v>
      </c>
      <c r="D103" s="368">
        <v>4</v>
      </c>
      <c r="E103" s="392"/>
      <c r="F103" s="393">
        <f>E103*D103</f>
        <v>0</v>
      </c>
    </row>
    <row r="104" spans="1:6" ht="14.1" customHeight="1" x14ac:dyDescent="0.3">
      <c r="A104" s="338"/>
      <c r="B104" s="355" t="s">
        <v>1594</v>
      </c>
      <c r="C104" s="334"/>
      <c r="D104" s="335"/>
      <c r="E104" s="390"/>
      <c r="F104" s="391"/>
    </row>
    <row r="105" spans="1:6" ht="14.1" customHeight="1" x14ac:dyDescent="0.3">
      <c r="A105" s="415" t="s">
        <v>719</v>
      </c>
      <c r="B105" s="416" t="s">
        <v>1595</v>
      </c>
      <c r="C105" s="367" t="s">
        <v>171</v>
      </c>
      <c r="D105" s="368">
        <v>5</v>
      </c>
      <c r="E105" s="392"/>
      <c r="F105" s="393">
        <f>E105*D105</f>
        <v>0</v>
      </c>
    </row>
    <row r="106" spans="1:6" ht="14.1" customHeight="1" x14ac:dyDescent="0.3">
      <c r="A106" s="338"/>
      <c r="B106" s="355" t="s">
        <v>1596</v>
      </c>
      <c r="C106" s="334"/>
      <c r="D106" s="335"/>
      <c r="E106" s="390"/>
      <c r="F106" s="391"/>
    </row>
    <row r="107" spans="1:6" ht="14.1" customHeight="1" x14ac:dyDescent="0.3">
      <c r="A107" s="415" t="s">
        <v>723</v>
      </c>
      <c r="B107" s="416" t="s">
        <v>1597</v>
      </c>
      <c r="C107" s="367" t="s">
        <v>171</v>
      </c>
      <c r="D107" s="368">
        <v>1</v>
      </c>
      <c r="E107" s="392"/>
      <c r="F107" s="393">
        <f>E107*D107</f>
        <v>0</v>
      </c>
    </row>
    <row r="108" spans="1:6" ht="14.1" customHeight="1" x14ac:dyDescent="0.3">
      <c r="A108" s="338"/>
      <c r="B108" s="355" t="s">
        <v>1598</v>
      </c>
      <c r="C108" s="334"/>
      <c r="D108" s="335"/>
      <c r="E108" s="390"/>
      <c r="F108" s="391"/>
    </row>
    <row r="109" spans="1:6" ht="14.1" customHeight="1" x14ac:dyDescent="0.3">
      <c r="A109" s="415" t="s">
        <v>727</v>
      </c>
      <c r="B109" s="416" t="s">
        <v>1599</v>
      </c>
      <c r="C109" s="367" t="s">
        <v>171</v>
      </c>
      <c r="D109" s="368">
        <v>1</v>
      </c>
      <c r="E109" s="392"/>
      <c r="F109" s="393">
        <f>E109*D109</f>
        <v>0</v>
      </c>
    </row>
    <row r="110" spans="1:6" ht="14.1" customHeight="1" x14ac:dyDescent="0.3">
      <c r="A110" s="338"/>
      <c r="B110" s="355" t="s">
        <v>1600</v>
      </c>
      <c r="C110" s="334"/>
      <c r="D110" s="335"/>
      <c r="E110" s="390"/>
      <c r="F110" s="391"/>
    </row>
    <row r="111" spans="1:6" ht="14.1" customHeight="1" x14ac:dyDescent="0.3">
      <c r="A111" s="415" t="s">
        <v>733</v>
      </c>
      <c r="B111" s="416" t="s">
        <v>1601</v>
      </c>
      <c r="C111" s="367" t="s">
        <v>171</v>
      </c>
      <c r="D111" s="368">
        <v>2</v>
      </c>
      <c r="E111" s="392"/>
      <c r="F111" s="393">
        <f>E111*D111</f>
        <v>0</v>
      </c>
    </row>
    <row r="112" spans="1:6" ht="14.1" customHeight="1" x14ac:dyDescent="0.3">
      <c r="A112" s="338"/>
      <c r="B112" s="355" t="s">
        <v>1602</v>
      </c>
      <c r="C112" s="334"/>
      <c r="D112" s="335"/>
      <c r="E112" s="390"/>
      <c r="F112" s="391"/>
    </row>
    <row r="113" spans="1:6" ht="14.1" customHeight="1" x14ac:dyDescent="0.3">
      <c r="A113" s="415" t="s">
        <v>738</v>
      </c>
      <c r="B113" s="416" t="s">
        <v>1603</v>
      </c>
      <c r="C113" s="367" t="s">
        <v>171</v>
      </c>
      <c r="D113" s="368">
        <v>4</v>
      </c>
      <c r="E113" s="392"/>
      <c r="F113" s="393">
        <f>E113*D113</f>
        <v>0</v>
      </c>
    </row>
    <row r="114" spans="1:6" ht="14.1" customHeight="1" x14ac:dyDescent="0.3">
      <c r="A114" s="338"/>
      <c r="B114" s="355" t="s">
        <v>1604</v>
      </c>
      <c r="C114" s="334"/>
      <c r="D114" s="335"/>
      <c r="E114" s="390"/>
      <c r="F114" s="391"/>
    </row>
    <row r="115" spans="1:6" ht="14.1" customHeight="1" x14ac:dyDescent="0.3">
      <c r="A115" s="415" t="s">
        <v>744</v>
      </c>
      <c r="B115" s="416" t="s">
        <v>1605</v>
      </c>
      <c r="C115" s="367" t="s">
        <v>171</v>
      </c>
      <c r="D115" s="368">
        <v>2</v>
      </c>
      <c r="E115" s="392"/>
      <c r="F115" s="393">
        <f>E115*D115</f>
        <v>0</v>
      </c>
    </row>
    <row r="116" spans="1:6" ht="14.1" customHeight="1" x14ac:dyDescent="0.3">
      <c r="A116" s="338"/>
      <c r="B116" s="355" t="s">
        <v>1606</v>
      </c>
      <c r="C116" s="334"/>
      <c r="D116" s="335"/>
      <c r="E116" s="390"/>
      <c r="F116" s="391"/>
    </row>
    <row r="117" spans="1:6" ht="15" customHeight="1" x14ac:dyDescent="0.3">
      <c r="A117" s="347" t="s">
        <v>1607</v>
      </c>
      <c r="B117" s="423" t="s">
        <v>1556</v>
      </c>
      <c r="C117" s="367"/>
      <c r="D117" s="368"/>
      <c r="E117" s="392"/>
      <c r="F117" s="393"/>
    </row>
    <row r="118" spans="1:6" ht="18" customHeight="1" x14ac:dyDescent="0.3">
      <c r="A118" s="373"/>
      <c r="B118" s="424" t="s">
        <v>1608</v>
      </c>
      <c r="C118" s="375"/>
      <c r="D118" s="376"/>
      <c r="E118" s="425"/>
      <c r="F118" s="426"/>
    </row>
    <row r="119" spans="1:6" ht="14.1" customHeight="1" x14ac:dyDescent="0.3">
      <c r="A119" s="415" t="s">
        <v>777</v>
      </c>
      <c r="B119" s="416" t="s">
        <v>1609</v>
      </c>
      <c r="C119" s="367" t="s">
        <v>171</v>
      </c>
      <c r="D119" s="368">
        <v>1</v>
      </c>
      <c r="E119" s="392"/>
      <c r="F119" s="393">
        <f>E119*D119</f>
        <v>0</v>
      </c>
    </row>
    <row r="120" spans="1:6" ht="14.1" customHeight="1" x14ac:dyDescent="0.3">
      <c r="A120" s="338"/>
      <c r="B120" s="355" t="s">
        <v>1610</v>
      </c>
      <c r="C120" s="334"/>
      <c r="D120" s="335"/>
      <c r="E120" s="390"/>
      <c r="F120" s="391"/>
    </row>
    <row r="121" spans="1:6" ht="14.1" customHeight="1" x14ac:dyDescent="0.3">
      <c r="A121" s="415" t="s">
        <v>782</v>
      </c>
      <c r="B121" s="416" t="s">
        <v>1611</v>
      </c>
      <c r="C121" s="367" t="s">
        <v>171</v>
      </c>
      <c r="D121" s="368">
        <v>6</v>
      </c>
      <c r="E121" s="392"/>
      <c r="F121" s="393">
        <f>E121*D121</f>
        <v>0</v>
      </c>
    </row>
    <row r="122" spans="1:6" ht="14.1" customHeight="1" x14ac:dyDescent="0.3">
      <c r="A122" s="338"/>
      <c r="B122" s="355" t="s">
        <v>1612</v>
      </c>
      <c r="C122" s="334"/>
      <c r="D122" s="335"/>
      <c r="E122" s="390"/>
      <c r="F122" s="391"/>
    </row>
    <row r="123" spans="1:6" ht="14.1" customHeight="1" x14ac:dyDescent="0.3">
      <c r="A123" s="415" t="s">
        <v>787</v>
      </c>
      <c r="B123" s="416" t="s">
        <v>1613</v>
      </c>
      <c r="C123" s="367" t="s">
        <v>171</v>
      </c>
      <c r="D123" s="368">
        <v>8</v>
      </c>
      <c r="E123" s="392"/>
      <c r="F123" s="393">
        <f>E123*D123</f>
        <v>0</v>
      </c>
    </row>
    <row r="124" spans="1:6" ht="14.1" customHeight="1" x14ac:dyDescent="0.3">
      <c r="A124" s="338"/>
      <c r="B124" s="355" t="s">
        <v>1614</v>
      </c>
      <c r="C124" s="334"/>
      <c r="D124" s="335"/>
      <c r="E124" s="390"/>
      <c r="F124" s="391"/>
    </row>
    <row r="125" spans="1:6" ht="14.1" customHeight="1" x14ac:dyDescent="0.3">
      <c r="A125" s="415" t="s">
        <v>558</v>
      </c>
      <c r="B125" s="416" t="s">
        <v>1615</v>
      </c>
      <c r="C125" s="367" t="s">
        <v>171</v>
      </c>
      <c r="D125" s="368">
        <v>18</v>
      </c>
      <c r="E125" s="392"/>
      <c r="F125" s="393">
        <f>E125*D125</f>
        <v>0</v>
      </c>
    </row>
    <row r="126" spans="1:6" ht="14.1" customHeight="1" x14ac:dyDescent="0.3">
      <c r="A126" s="338"/>
      <c r="B126" s="355" t="s">
        <v>1616</v>
      </c>
      <c r="C126" s="334"/>
      <c r="D126" s="335"/>
      <c r="E126" s="390"/>
      <c r="F126" s="391"/>
    </row>
    <row r="127" spans="1:6" ht="14.1" customHeight="1" x14ac:dyDescent="0.3">
      <c r="A127" s="415" t="s">
        <v>797</v>
      </c>
      <c r="B127" s="416" t="s">
        <v>1617</v>
      </c>
      <c r="C127" s="367" t="s">
        <v>171</v>
      </c>
      <c r="D127" s="368">
        <v>12</v>
      </c>
      <c r="E127" s="392"/>
      <c r="F127" s="393">
        <f>E127*D127</f>
        <v>0</v>
      </c>
    </row>
    <row r="128" spans="1:6" ht="14.1" customHeight="1" x14ac:dyDescent="0.3">
      <c r="A128" s="338"/>
      <c r="B128" s="355" t="s">
        <v>1618</v>
      </c>
      <c r="C128" s="334"/>
      <c r="D128" s="335"/>
      <c r="E128" s="390"/>
      <c r="F128" s="391"/>
    </row>
    <row r="129" spans="1:6" ht="14.1" customHeight="1" x14ac:dyDescent="0.3">
      <c r="A129" s="415" t="s">
        <v>802</v>
      </c>
      <c r="B129" s="416" t="s">
        <v>1619</v>
      </c>
      <c r="C129" s="367" t="s">
        <v>171</v>
      </c>
      <c r="D129" s="368">
        <v>7</v>
      </c>
      <c r="E129" s="392"/>
      <c r="F129" s="393">
        <f>E129*D129</f>
        <v>0</v>
      </c>
    </row>
    <row r="130" spans="1:6" ht="14.1" customHeight="1" x14ac:dyDescent="0.3">
      <c r="A130" s="338"/>
      <c r="B130" s="355" t="s">
        <v>1620</v>
      </c>
      <c r="C130" s="334"/>
      <c r="D130" s="335"/>
      <c r="E130" s="390"/>
      <c r="F130" s="391"/>
    </row>
    <row r="131" spans="1:6" ht="13.15" customHeight="1" x14ac:dyDescent="0.3">
      <c r="A131" s="415" t="s">
        <v>812</v>
      </c>
      <c r="B131" s="416" t="s">
        <v>1621</v>
      </c>
      <c r="C131" s="367" t="s">
        <v>171</v>
      </c>
      <c r="D131" s="368">
        <v>1</v>
      </c>
      <c r="E131" s="427"/>
      <c r="F131" s="428">
        <f>E131*D131</f>
        <v>0</v>
      </c>
    </row>
    <row r="132" spans="1:6" ht="15" customHeight="1" x14ac:dyDescent="0.3">
      <c r="A132" s="338"/>
      <c r="B132" s="355" t="s">
        <v>1622</v>
      </c>
      <c r="C132" s="334"/>
      <c r="D132" s="335"/>
      <c r="E132" s="340"/>
      <c r="F132" s="337"/>
    </row>
    <row r="133" spans="1:6" ht="13.15" customHeight="1" x14ac:dyDescent="0.3">
      <c r="A133" s="415" t="s">
        <v>812</v>
      </c>
      <c r="B133" s="416" t="s">
        <v>1623</v>
      </c>
      <c r="C133" s="367" t="s">
        <v>171</v>
      </c>
      <c r="D133" s="368">
        <v>6</v>
      </c>
      <c r="E133" s="369"/>
      <c r="F133" s="370">
        <f>E133*D133</f>
        <v>0</v>
      </c>
    </row>
    <row r="134" spans="1:6" ht="15" customHeight="1" x14ac:dyDescent="0.3">
      <c r="A134" s="338"/>
      <c r="B134" s="355" t="s">
        <v>1624</v>
      </c>
      <c r="C134" s="334"/>
      <c r="D134" s="335"/>
      <c r="E134" s="340"/>
      <c r="F134" s="337"/>
    </row>
    <row r="135" spans="1:6" ht="13.15" customHeight="1" x14ac:dyDescent="0.3">
      <c r="A135" s="415" t="s">
        <v>812</v>
      </c>
      <c r="B135" s="416" t="s">
        <v>1625</v>
      </c>
      <c r="C135" s="367" t="s">
        <v>171</v>
      </c>
      <c r="D135" s="368">
        <v>12</v>
      </c>
      <c r="E135" s="369"/>
      <c r="F135" s="370">
        <f>E135*D135</f>
        <v>0</v>
      </c>
    </row>
    <row r="136" spans="1:6" ht="15" customHeight="1" x14ac:dyDescent="0.3">
      <c r="A136" s="338"/>
      <c r="B136" s="355" t="s">
        <v>1626</v>
      </c>
      <c r="C136" s="334"/>
      <c r="D136" s="335"/>
      <c r="E136" s="340"/>
      <c r="F136" s="337"/>
    </row>
    <row r="137" spans="1:6" ht="13.15" customHeight="1" x14ac:dyDescent="0.3">
      <c r="A137" s="415" t="s">
        <v>812</v>
      </c>
      <c r="B137" s="416" t="s">
        <v>1627</v>
      </c>
      <c r="C137" s="367" t="s">
        <v>171</v>
      </c>
      <c r="D137" s="368">
        <v>18</v>
      </c>
      <c r="E137" s="369"/>
      <c r="F137" s="370">
        <f>E137*D137</f>
        <v>0</v>
      </c>
    </row>
    <row r="138" spans="1:6" ht="15" customHeight="1" x14ac:dyDescent="0.3">
      <c r="A138" s="338"/>
      <c r="B138" s="355" t="s">
        <v>1628</v>
      </c>
      <c r="C138" s="334"/>
      <c r="D138" s="335"/>
      <c r="E138" s="340"/>
      <c r="F138" s="337"/>
    </row>
    <row r="139" spans="1:6" ht="13.15" customHeight="1" x14ac:dyDescent="0.3">
      <c r="A139" s="415" t="s">
        <v>807</v>
      </c>
      <c r="B139" s="416" t="s">
        <v>1629</v>
      </c>
      <c r="C139" s="367" t="s">
        <v>171</v>
      </c>
      <c r="D139" s="368">
        <v>16</v>
      </c>
      <c r="E139" s="369"/>
      <c r="F139" s="370">
        <f>E139*D139</f>
        <v>0</v>
      </c>
    </row>
    <row r="140" spans="1:6" ht="15.75" customHeight="1" x14ac:dyDescent="0.3">
      <c r="A140" s="338"/>
      <c r="B140" s="355" t="s">
        <v>1630</v>
      </c>
      <c r="C140" s="334"/>
      <c r="D140" s="335"/>
      <c r="E140" s="340"/>
      <c r="F140" s="337"/>
    </row>
    <row r="141" spans="1:6" ht="13.15" customHeight="1" x14ac:dyDescent="0.3">
      <c r="A141" s="415" t="s">
        <v>812</v>
      </c>
      <c r="B141" s="416" t="s">
        <v>1631</v>
      </c>
      <c r="C141" s="367" t="s">
        <v>171</v>
      </c>
      <c r="D141" s="368">
        <v>8</v>
      </c>
      <c r="E141" s="369"/>
      <c r="F141" s="370">
        <f>E141*D141</f>
        <v>0</v>
      </c>
    </row>
    <row r="142" spans="1:6" ht="15" customHeight="1" x14ac:dyDescent="0.3">
      <c r="A142" s="338"/>
      <c r="B142" s="355" t="s">
        <v>1632</v>
      </c>
      <c r="C142" s="334"/>
      <c r="D142" s="335"/>
      <c r="E142" s="340"/>
      <c r="F142" s="337"/>
    </row>
    <row r="143" spans="1:6" ht="13.15" customHeight="1" x14ac:dyDescent="0.3">
      <c r="A143" s="415" t="s">
        <v>817</v>
      </c>
      <c r="B143" s="416" t="s">
        <v>1633</v>
      </c>
      <c r="C143" s="367" t="s">
        <v>171</v>
      </c>
      <c r="D143" s="368">
        <v>10</v>
      </c>
      <c r="E143" s="369"/>
      <c r="F143" s="370">
        <f>E143*D143</f>
        <v>0</v>
      </c>
    </row>
    <row r="144" spans="1:6" ht="15" customHeight="1" x14ac:dyDescent="0.3">
      <c r="A144" s="338"/>
      <c r="B144" s="355" t="s">
        <v>1624</v>
      </c>
      <c r="C144" s="334"/>
      <c r="D144" s="335"/>
      <c r="E144" s="340"/>
      <c r="F144" s="337"/>
    </row>
    <row r="145" spans="1:10" ht="15.75" customHeight="1" x14ac:dyDescent="0.3">
      <c r="A145" s="415" t="s">
        <v>822</v>
      </c>
      <c r="B145" s="416" t="s">
        <v>1556</v>
      </c>
      <c r="C145" s="367"/>
      <c r="D145" s="368"/>
      <c r="E145" s="369"/>
      <c r="F145" s="370"/>
    </row>
    <row r="146" spans="1:10" s="435" customFormat="1" ht="18" customHeight="1" x14ac:dyDescent="0.3">
      <c r="A146" s="429"/>
      <c r="B146" s="430" t="s">
        <v>1634</v>
      </c>
      <c r="C146" s="431"/>
      <c r="D146" s="432"/>
      <c r="E146" s="433"/>
      <c r="F146" s="434"/>
    </row>
    <row r="147" spans="1:10" s="435" customFormat="1" ht="13.15" customHeight="1" x14ac:dyDescent="0.3">
      <c r="A147" s="436" t="s">
        <v>826</v>
      </c>
      <c r="B147" s="437" t="s">
        <v>1635</v>
      </c>
      <c r="C147" s="438" t="s">
        <v>1545</v>
      </c>
      <c r="D147" s="439">
        <v>1</v>
      </c>
      <c r="E147" s="440"/>
      <c r="F147" s="441">
        <f>E147*D147</f>
        <v>0</v>
      </c>
      <c r="G147" s="364"/>
    </row>
    <row r="148" spans="1:10" s="435" customFormat="1" ht="27" customHeight="1" x14ac:dyDescent="0.3">
      <c r="A148" s="442"/>
      <c r="B148" s="443" t="s">
        <v>1636</v>
      </c>
      <c r="C148" s="444"/>
      <c r="D148" s="445"/>
      <c r="E148" s="427"/>
      <c r="F148" s="428"/>
    </row>
    <row r="149" spans="1:10" s="435" customFormat="1" ht="17.25" customHeight="1" x14ac:dyDescent="0.3">
      <c r="A149" s="442" t="s">
        <v>1637</v>
      </c>
      <c r="B149" s="443" t="s">
        <v>1556</v>
      </c>
      <c r="C149" s="444"/>
      <c r="D149" s="445"/>
      <c r="E149" s="427"/>
      <c r="F149" s="428"/>
    </row>
    <row r="150" spans="1:10" s="435" customFormat="1" ht="18" customHeight="1" x14ac:dyDescent="0.3">
      <c r="A150" s="429"/>
      <c r="B150" s="430" t="s">
        <v>1638</v>
      </c>
      <c r="C150" s="431"/>
      <c r="D150" s="432"/>
      <c r="E150" s="433"/>
      <c r="F150" s="434"/>
    </row>
    <row r="151" spans="1:10" s="435" customFormat="1" ht="13.15" customHeight="1" x14ac:dyDescent="0.3">
      <c r="A151" s="436" t="s">
        <v>851</v>
      </c>
      <c r="B151" s="437" t="s">
        <v>1639</v>
      </c>
      <c r="C151" s="438" t="s">
        <v>1545</v>
      </c>
      <c r="D151" s="439">
        <v>1</v>
      </c>
      <c r="E151" s="440"/>
      <c r="F151" s="441">
        <f>E151*D151</f>
        <v>0</v>
      </c>
      <c r="G151" s="446"/>
      <c r="J151" s="447"/>
    </row>
    <row r="152" spans="1:10" s="435" customFormat="1" ht="17.25" customHeight="1" x14ac:dyDescent="0.3">
      <c r="A152" s="448"/>
      <c r="B152" s="449" t="s">
        <v>1640</v>
      </c>
      <c r="C152" s="444"/>
      <c r="D152" s="445"/>
      <c r="E152" s="427"/>
      <c r="F152" s="428"/>
      <c r="G152" s="450"/>
    </row>
    <row r="153" spans="1:10" s="435" customFormat="1" ht="196.5" customHeight="1" x14ac:dyDescent="0.3">
      <c r="A153" s="442"/>
      <c r="B153" s="451" t="s">
        <v>1641</v>
      </c>
      <c r="C153" s="444"/>
      <c r="D153" s="445"/>
      <c r="E153" s="427"/>
      <c r="F153" s="428"/>
    </row>
    <row r="154" spans="1:10" s="435" customFormat="1" ht="17.25" customHeight="1" x14ac:dyDescent="0.3">
      <c r="A154" s="442" t="s">
        <v>1642</v>
      </c>
      <c r="B154" s="443" t="s">
        <v>1556</v>
      </c>
      <c r="C154" s="444"/>
      <c r="D154" s="445"/>
      <c r="E154" s="427"/>
      <c r="F154" s="428"/>
    </row>
    <row r="155" spans="1:10" s="435" customFormat="1" ht="22.5" customHeight="1" x14ac:dyDescent="0.3">
      <c r="A155" s="429"/>
      <c r="B155" s="452" t="s">
        <v>1323</v>
      </c>
      <c r="C155" s="431"/>
      <c r="D155" s="432"/>
      <c r="E155" s="433"/>
      <c r="F155" s="434"/>
    </row>
    <row r="156" spans="1:10" s="457" customFormat="1" ht="13.15" customHeight="1" x14ac:dyDescent="0.3">
      <c r="A156" s="453" t="s">
        <v>875</v>
      </c>
      <c r="B156" s="454" t="s">
        <v>1643</v>
      </c>
      <c r="C156" s="455" t="s">
        <v>1545</v>
      </c>
      <c r="D156" s="456">
        <v>1</v>
      </c>
      <c r="E156" s="421"/>
      <c r="F156" s="422">
        <f>E156*D156</f>
        <v>0</v>
      </c>
    </row>
    <row r="157" spans="1:10" s="457" customFormat="1" ht="39.75" customHeight="1" x14ac:dyDescent="0.3">
      <c r="A157" s="395"/>
      <c r="B157" s="458" t="s">
        <v>1644</v>
      </c>
      <c r="C157" s="401"/>
      <c r="D157" s="402"/>
      <c r="E157" s="390"/>
      <c r="F157" s="391"/>
    </row>
    <row r="158" spans="1:10" s="457" customFormat="1" ht="13.15" customHeight="1" x14ac:dyDescent="0.3">
      <c r="A158" s="453" t="s">
        <v>880</v>
      </c>
      <c r="B158" s="454" t="s">
        <v>1645</v>
      </c>
      <c r="C158" s="455" t="s">
        <v>1545</v>
      </c>
      <c r="D158" s="456">
        <v>2</v>
      </c>
      <c r="E158" s="421"/>
      <c r="F158" s="422">
        <f>E158*D158</f>
        <v>0</v>
      </c>
    </row>
    <row r="159" spans="1:10" s="457" customFormat="1" ht="26.25" customHeight="1" x14ac:dyDescent="0.3">
      <c r="A159" s="395"/>
      <c r="B159" s="458" t="s">
        <v>1646</v>
      </c>
      <c r="C159" s="401"/>
      <c r="D159" s="402"/>
      <c r="E159" s="390"/>
      <c r="F159" s="391"/>
    </row>
    <row r="160" spans="1:10" s="457" customFormat="1" ht="13.15" customHeight="1" x14ac:dyDescent="0.3">
      <c r="A160" s="453" t="s">
        <v>885</v>
      </c>
      <c r="B160" s="454" t="s">
        <v>1647</v>
      </c>
      <c r="C160" s="455" t="s">
        <v>1545</v>
      </c>
      <c r="D160" s="456">
        <v>1</v>
      </c>
      <c r="E160" s="421"/>
      <c r="F160" s="422">
        <f>E160*D160</f>
        <v>0</v>
      </c>
    </row>
    <row r="161" spans="1:6" s="457" customFormat="1" ht="27.75" customHeight="1" x14ac:dyDescent="0.3">
      <c r="A161" s="395"/>
      <c r="B161" s="459" t="s">
        <v>1648</v>
      </c>
      <c r="C161" s="401"/>
      <c r="D161" s="402"/>
      <c r="E161" s="390"/>
      <c r="F161" s="391"/>
    </row>
    <row r="162" spans="1:6" s="457" customFormat="1" ht="15" customHeight="1" x14ac:dyDescent="0.3">
      <c r="A162" s="436" t="s">
        <v>889</v>
      </c>
      <c r="B162" s="460" t="s">
        <v>1649</v>
      </c>
      <c r="C162" s="401" t="s">
        <v>1545</v>
      </c>
      <c r="D162" s="402">
        <v>1</v>
      </c>
      <c r="E162" s="390"/>
      <c r="F162" s="391">
        <f>E162*D162</f>
        <v>0</v>
      </c>
    </row>
    <row r="163" spans="1:6" s="457" customFormat="1" ht="24.75" customHeight="1" thickBot="1" x14ac:dyDescent="0.35">
      <c r="A163" s="461"/>
      <c r="B163" s="462" t="s">
        <v>1650</v>
      </c>
      <c r="C163" s="463"/>
      <c r="D163" s="464"/>
      <c r="E163" s="465"/>
      <c r="F163" s="466"/>
    </row>
    <row r="164" spans="1:6" ht="9.75" hidden="1" customHeight="1" thickBot="1" x14ac:dyDescent="0.35">
      <c r="A164" s="352"/>
      <c r="B164" s="467"/>
      <c r="C164" s="468"/>
      <c r="D164" s="469"/>
      <c r="E164" s="470"/>
      <c r="F164" s="471"/>
    </row>
    <row r="165" spans="1:6" ht="13.5" customHeight="1" thickBot="1" x14ac:dyDescent="0.35">
      <c r="A165" s="472" t="s">
        <v>1651</v>
      </c>
      <c r="B165" s="730" t="s">
        <v>1652</v>
      </c>
      <c r="C165" s="731"/>
      <c r="D165" s="731"/>
      <c r="E165" s="732"/>
      <c r="F165" s="473">
        <f>SUM(F6:F163)</f>
        <v>0</v>
      </c>
    </row>
  </sheetData>
  <mergeCells count="6">
    <mergeCell ref="B165:E165"/>
    <mergeCell ref="A1:A2"/>
    <mergeCell ref="B1:D1"/>
    <mergeCell ref="E1:F1"/>
    <mergeCell ref="B2:D2"/>
    <mergeCell ref="E2:F2"/>
  </mergeCells>
  <printOptions horizontalCentered="1"/>
  <pageMargins left="0.7" right="0.7" top="0.75" bottom="0.75" header="0.3" footer="0.3"/>
  <pageSetup paperSize="9" scale="66" fitToHeight="0" orientation="landscape" r:id="rId1"/>
  <headerFooter alignWithMargins="0">
    <oddFooter>&amp;RPS 01</oddFooter>
  </headerFooter>
  <rowBreaks count="1" manualBreakCount="1">
    <brk id="15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"/>
  <sheetViews>
    <sheetView showGridLines="0" workbookViewId="0">
      <pane ySplit="1" topLeftCell="A2" activePane="bottomLeft" state="frozen"/>
      <selection pane="bottomLeft" activeCell="I88" sqref="I8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07"/>
      <c r="C1" s="107"/>
      <c r="D1" s="108" t="s">
        <v>1</v>
      </c>
      <c r="E1" s="107"/>
      <c r="F1" s="109" t="s">
        <v>103</v>
      </c>
      <c r="G1" s="722" t="s">
        <v>104</v>
      </c>
      <c r="H1" s="722"/>
      <c r="I1" s="110"/>
      <c r="J1" s="109" t="s">
        <v>105</v>
      </c>
      <c r="K1" s="108" t="s">
        <v>106</v>
      </c>
      <c r="L1" s="109" t="s">
        <v>107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708" t="s">
        <v>8</v>
      </c>
      <c r="M2" s="709"/>
      <c r="N2" s="709"/>
      <c r="O2" s="709"/>
      <c r="P2" s="709"/>
      <c r="Q2" s="709"/>
      <c r="R2" s="709"/>
      <c r="S2" s="709"/>
      <c r="T2" s="709"/>
      <c r="U2" s="709"/>
      <c r="V2" s="709"/>
      <c r="AT2" s="24" t="s">
        <v>99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79</v>
      </c>
    </row>
    <row r="4" spans="1:70" ht="36.950000000000003" customHeight="1" x14ac:dyDescent="0.3">
      <c r="B4" s="28"/>
      <c r="C4" s="29"/>
      <c r="D4" s="30" t="s">
        <v>108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 ht="15" x14ac:dyDescent="0.3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16.5" customHeight="1" x14ac:dyDescent="0.3">
      <c r="B7" s="28"/>
      <c r="C7" s="29"/>
      <c r="D7" s="29"/>
      <c r="E7" s="723" t="str">
        <f>'Rekapitulace stavby'!K6</f>
        <v>Rekonstrukce hydrantové sítě v areálu ČEPRO Loukov</v>
      </c>
      <c r="F7" s="729"/>
      <c r="G7" s="729"/>
      <c r="H7" s="729"/>
      <c r="I7" s="112"/>
      <c r="J7" s="29"/>
      <c r="K7" s="31"/>
    </row>
    <row r="8" spans="1:70" ht="15" x14ac:dyDescent="0.3">
      <c r="B8" s="28"/>
      <c r="C8" s="29"/>
      <c r="D8" s="37" t="s">
        <v>109</v>
      </c>
      <c r="E8" s="29"/>
      <c r="F8" s="29"/>
      <c r="G8" s="29"/>
      <c r="H8" s="29"/>
      <c r="I8" s="112"/>
      <c r="J8" s="29"/>
      <c r="K8" s="31"/>
    </row>
    <row r="9" spans="1:70" s="1" customFormat="1" ht="16.5" customHeight="1" x14ac:dyDescent="0.3">
      <c r="B9" s="41"/>
      <c r="C9" s="42"/>
      <c r="D9" s="42"/>
      <c r="E9" s="723" t="s">
        <v>110</v>
      </c>
      <c r="F9" s="724"/>
      <c r="G9" s="724"/>
      <c r="H9" s="724"/>
      <c r="I9" s="113"/>
      <c r="J9" s="42"/>
      <c r="K9" s="45"/>
    </row>
    <row r="10" spans="1:70" s="1" customFormat="1" ht="15" x14ac:dyDescent="0.3">
      <c r="B10" s="41"/>
      <c r="C10" s="42"/>
      <c r="D10" s="37" t="s">
        <v>111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 x14ac:dyDescent="0.3">
      <c r="B11" s="41"/>
      <c r="C11" s="42"/>
      <c r="D11" s="42"/>
      <c r="E11" s="725" t="s">
        <v>1239</v>
      </c>
      <c r="F11" s="724"/>
      <c r="G11" s="724"/>
      <c r="H11" s="724"/>
      <c r="I11" s="113"/>
      <c r="J11" s="42"/>
      <c r="K11" s="45"/>
    </row>
    <row r="12" spans="1:70" s="1" customFormat="1" x14ac:dyDescent="0.3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 x14ac:dyDescent="0.3">
      <c r="B13" s="41"/>
      <c r="C13" s="42"/>
      <c r="D13" s="37" t="s">
        <v>21</v>
      </c>
      <c r="E13" s="42"/>
      <c r="F13" s="35" t="s">
        <v>5</v>
      </c>
      <c r="G13" s="42"/>
      <c r="H13" s="42"/>
      <c r="I13" s="114" t="s">
        <v>22</v>
      </c>
      <c r="J13" s="35" t="s">
        <v>5</v>
      </c>
      <c r="K13" s="45"/>
    </row>
    <row r="14" spans="1:70" s="1" customFormat="1" ht="14.45" customHeight="1" x14ac:dyDescent="0.3">
      <c r="B14" s="41"/>
      <c r="C14" s="42"/>
      <c r="D14" s="37" t="s">
        <v>23</v>
      </c>
      <c r="E14" s="42"/>
      <c r="F14" s="35" t="s">
        <v>24</v>
      </c>
      <c r="G14" s="42"/>
      <c r="H14" s="42"/>
      <c r="I14" s="114" t="s">
        <v>25</v>
      </c>
      <c r="J14" s="115" t="str">
        <f>'Rekapitulace stavby'!AN8</f>
        <v>29. 1. 2018</v>
      </c>
      <c r="K14" s="45"/>
    </row>
    <row r="15" spans="1:70" s="1" customFormat="1" ht="10.9" customHeight="1" x14ac:dyDescent="0.3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 x14ac:dyDescent="0.3">
      <c r="B16" s="41"/>
      <c r="C16" s="42"/>
      <c r="D16" s="37" t="s">
        <v>27</v>
      </c>
      <c r="E16" s="42"/>
      <c r="F16" s="42"/>
      <c r="G16" s="42"/>
      <c r="H16" s="42"/>
      <c r="I16" s="114" t="s">
        <v>28</v>
      </c>
      <c r="J16" s="35" t="s">
        <v>5</v>
      </c>
      <c r="K16" s="45"/>
    </row>
    <row r="17" spans="2:11" s="1" customFormat="1" ht="18" customHeight="1" x14ac:dyDescent="0.3">
      <c r="B17" s="41"/>
      <c r="C17" s="42"/>
      <c r="D17" s="42"/>
      <c r="E17" s="35" t="s">
        <v>29</v>
      </c>
      <c r="F17" s="42"/>
      <c r="G17" s="42"/>
      <c r="H17" s="42"/>
      <c r="I17" s="114" t="s">
        <v>30</v>
      </c>
      <c r="J17" s="35" t="s">
        <v>5</v>
      </c>
      <c r="K17" s="45"/>
    </row>
    <row r="18" spans="2:11" s="1" customFormat="1" ht="6.95" customHeight="1" x14ac:dyDescent="0.3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 x14ac:dyDescent="0.3">
      <c r="B19" s="41"/>
      <c r="C19" s="42"/>
      <c r="D19" s="37" t="s">
        <v>31</v>
      </c>
      <c r="E19" s="42"/>
      <c r="F19" s="42"/>
      <c r="G19" s="42"/>
      <c r="H19" s="42"/>
      <c r="I19" s="114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 x14ac:dyDescent="0.3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 x14ac:dyDescent="0.3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 x14ac:dyDescent="0.3">
      <c r="B22" s="41"/>
      <c r="C22" s="42"/>
      <c r="D22" s="37" t="s">
        <v>33</v>
      </c>
      <c r="E22" s="42"/>
      <c r="F22" s="42"/>
      <c r="G22" s="42"/>
      <c r="H22" s="42"/>
      <c r="I22" s="114" t="s">
        <v>28</v>
      </c>
      <c r="J22" s="35" t="s">
        <v>5</v>
      </c>
      <c r="K22" s="45"/>
    </row>
    <row r="23" spans="2:11" s="1" customFormat="1" ht="18" customHeight="1" x14ac:dyDescent="0.3">
      <c r="B23" s="41"/>
      <c r="C23" s="42"/>
      <c r="D23" s="42"/>
      <c r="E23" s="35" t="s">
        <v>34</v>
      </c>
      <c r="F23" s="42"/>
      <c r="G23" s="42"/>
      <c r="H23" s="42"/>
      <c r="I23" s="114" t="s">
        <v>30</v>
      </c>
      <c r="J23" s="35" t="s">
        <v>5</v>
      </c>
      <c r="K23" s="45"/>
    </row>
    <row r="24" spans="2:11" s="1" customFormat="1" ht="6.95" customHeight="1" x14ac:dyDescent="0.3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 x14ac:dyDescent="0.3">
      <c r="B25" s="41"/>
      <c r="C25" s="42"/>
      <c r="D25" s="37" t="s">
        <v>36</v>
      </c>
      <c r="E25" s="42"/>
      <c r="F25" s="42"/>
      <c r="G25" s="42"/>
      <c r="H25" s="42"/>
      <c r="I25" s="113"/>
      <c r="J25" s="42"/>
      <c r="K25" s="45"/>
    </row>
    <row r="26" spans="2:11" s="7" customFormat="1" ht="16.5" customHeight="1" x14ac:dyDescent="0.3">
      <c r="B26" s="116"/>
      <c r="C26" s="117"/>
      <c r="D26" s="117"/>
      <c r="E26" s="690" t="s">
        <v>5</v>
      </c>
      <c r="F26" s="690"/>
      <c r="G26" s="690"/>
      <c r="H26" s="690"/>
      <c r="I26" s="118"/>
      <c r="J26" s="117"/>
      <c r="K26" s="119"/>
    </row>
    <row r="27" spans="2:11" s="1" customFormat="1" ht="6.95" customHeight="1" x14ac:dyDescent="0.3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 x14ac:dyDescent="0.3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 x14ac:dyDescent="0.3">
      <c r="B29" s="41"/>
      <c r="C29" s="42"/>
      <c r="D29" s="122" t="s">
        <v>37</v>
      </c>
      <c r="E29" s="42"/>
      <c r="F29" s="42"/>
      <c r="G29" s="42"/>
      <c r="H29" s="42"/>
      <c r="I29" s="113"/>
      <c r="J29" s="123">
        <f>ROUND(J84,2)</f>
        <v>0</v>
      </c>
      <c r="K29" s="45"/>
    </row>
    <row r="30" spans="2:11" s="1" customFormat="1" ht="6.95" customHeight="1" x14ac:dyDescent="0.3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 x14ac:dyDescent="0.3">
      <c r="B31" s="41"/>
      <c r="C31" s="42"/>
      <c r="D31" s="42"/>
      <c r="E31" s="42"/>
      <c r="F31" s="46" t="s">
        <v>39</v>
      </c>
      <c r="G31" s="42"/>
      <c r="H31" s="42"/>
      <c r="I31" s="124" t="s">
        <v>38</v>
      </c>
      <c r="J31" s="46" t="s">
        <v>40</v>
      </c>
      <c r="K31" s="45"/>
    </row>
    <row r="32" spans="2:11" s="1" customFormat="1" ht="14.45" customHeight="1" x14ac:dyDescent="0.3">
      <c r="B32" s="41"/>
      <c r="C32" s="42"/>
      <c r="D32" s="49" t="s">
        <v>41</v>
      </c>
      <c r="E32" s="49" t="s">
        <v>42</v>
      </c>
      <c r="F32" s="125">
        <f>ROUND(SUM(BE84:BE88), 2)</f>
        <v>0</v>
      </c>
      <c r="G32" s="42"/>
      <c r="H32" s="42"/>
      <c r="I32" s="126">
        <v>0.21</v>
      </c>
      <c r="J32" s="125">
        <f>ROUND(ROUND((SUM(BE84:BE88)), 2)*I32, 2)</f>
        <v>0</v>
      </c>
      <c r="K32" s="45"/>
    </row>
    <row r="33" spans="2:11" s="1" customFormat="1" ht="14.45" customHeight="1" x14ac:dyDescent="0.3">
      <c r="B33" s="41"/>
      <c r="C33" s="42"/>
      <c r="D33" s="42"/>
      <c r="E33" s="49" t="s">
        <v>43</v>
      </c>
      <c r="F33" s="125">
        <f>ROUND(SUM(BF84:BF88), 2)</f>
        <v>0</v>
      </c>
      <c r="G33" s="42"/>
      <c r="H33" s="42"/>
      <c r="I33" s="126">
        <v>0.15</v>
      </c>
      <c r="J33" s="125">
        <f>ROUND(ROUND((SUM(BF84:BF88)), 2)*I33, 2)</f>
        <v>0</v>
      </c>
      <c r="K33" s="45"/>
    </row>
    <row r="34" spans="2:11" s="1" customFormat="1" ht="14.45" hidden="1" customHeight="1" x14ac:dyDescent="0.3">
      <c r="B34" s="41"/>
      <c r="C34" s="42"/>
      <c r="D34" s="42"/>
      <c r="E34" s="49" t="s">
        <v>44</v>
      </c>
      <c r="F34" s="125">
        <f>ROUND(SUM(BG84:BG88),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 x14ac:dyDescent="0.3">
      <c r="B35" s="41"/>
      <c r="C35" s="42"/>
      <c r="D35" s="42"/>
      <c r="E35" s="49" t="s">
        <v>45</v>
      </c>
      <c r="F35" s="125">
        <f>ROUND(SUM(BH84:BH88),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 x14ac:dyDescent="0.3">
      <c r="B36" s="41"/>
      <c r="C36" s="42"/>
      <c r="D36" s="42"/>
      <c r="E36" s="49" t="s">
        <v>46</v>
      </c>
      <c r="F36" s="125">
        <f>ROUND(SUM(BI84:BI88),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 x14ac:dyDescent="0.3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 x14ac:dyDescent="0.3">
      <c r="B38" s="41"/>
      <c r="C38" s="127"/>
      <c r="D38" s="128" t="s">
        <v>47</v>
      </c>
      <c r="E38" s="71"/>
      <c r="F38" s="71"/>
      <c r="G38" s="129" t="s">
        <v>48</v>
      </c>
      <c r="H38" s="130" t="s">
        <v>49</v>
      </c>
      <c r="I38" s="131"/>
      <c r="J38" s="132">
        <f>SUM(J29:J36)</f>
        <v>0</v>
      </c>
      <c r="K38" s="133"/>
    </row>
    <row r="39" spans="2:11" s="1" customFormat="1" ht="14.45" customHeight="1" x14ac:dyDescent="0.3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 x14ac:dyDescent="0.3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 x14ac:dyDescent="0.3">
      <c r="B44" s="41"/>
      <c r="C44" s="30" t="s">
        <v>113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 x14ac:dyDescent="0.3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 x14ac:dyDescent="0.3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16.5" customHeight="1" x14ac:dyDescent="0.3">
      <c r="B47" s="41"/>
      <c r="C47" s="42"/>
      <c r="D47" s="42"/>
      <c r="E47" s="723" t="str">
        <f>E7</f>
        <v>Rekonstrukce hydrantové sítě v areálu ČEPRO Loukov</v>
      </c>
      <c r="F47" s="729"/>
      <c r="G47" s="729"/>
      <c r="H47" s="729"/>
      <c r="I47" s="113"/>
      <c r="J47" s="42"/>
      <c r="K47" s="45"/>
    </row>
    <row r="48" spans="2:11" ht="15" x14ac:dyDescent="0.3">
      <c r="B48" s="28"/>
      <c r="C48" s="37" t="s">
        <v>109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16.5" customHeight="1" x14ac:dyDescent="0.3">
      <c r="B49" s="41"/>
      <c r="C49" s="42"/>
      <c r="D49" s="42"/>
      <c r="E49" s="723" t="s">
        <v>110</v>
      </c>
      <c r="F49" s="724"/>
      <c r="G49" s="724"/>
      <c r="H49" s="724"/>
      <c r="I49" s="113"/>
      <c r="J49" s="42"/>
      <c r="K49" s="45"/>
    </row>
    <row r="50" spans="2:47" s="1" customFormat="1" ht="14.45" customHeight="1" x14ac:dyDescent="0.3">
      <c r="B50" s="41"/>
      <c r="C50" s="37" t="s">
        <v>111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17.25" customHeight="1" x14ac:dyDescent="0.3">
      <c r="B51" s="41"/>
      <c r="C51" s="42"/>
      <c r="D51" s="42"/>
      <c r="E51" s="725" t="str">
        <f>E11</f>
        <v>006 - PS 02 Provozní soubor silnoproudu a PS 03 MaR a SŘTP</v>
      </c>
      <c r="F51" s="724"/>
      <c r="G51" s="724"/>
      <c r="H51" s="724"/>
      <c r="I51" s="113"/>
      <c r="J51" s="42"/>
      <c r="K51" s="45"/>
    </row>
    <row r="52" spans="2:47" s="1" customFormat="1" ht="6.95" customHeight="1" x14ac:dyDescent="0.3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 x14ac:dyDescent="0.3">
      <c r="B53" s="41"/>
      <c r="C53" s="37" t="s">
        <v>23</v>
      </c>
      <c r="D53" s="42"/>
      <c r="E53" s="42"/>
      <c r="F53" s="35" t="str">
        <f>F14</f>
        <v xml:space="preserve"> </v>
      </c>
      <c r="G53" s="42"/>
      <c r="H53" s="42"/>
      <c r="I53" s="114" t="s">
        <v>25</v>
      </c>
      <c r="J53" s="115" t="str">
        <f>IF(J14="","",J14)</f>
        <v>29. 1. 2018</v>
      </c>
      <c r="K53" s="45"/>
    </row>
    <row r="54" spans="2:47" s="1" customFormat="1" ht="6.95" customHeight="1" x14ac:dyDescent="0.3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 ht="15" x14ac:dyDescent="0.3">
      <c r="B55" s="41"/>
      <c r="C55" s="37" t="s">
        <v>27</v>
      </c>
      <c r="D55" s="42"/>
      <c r="E55" s="42"/>
      <c r="F55" s="35" t="str">
        <f>E17</f>
        <v>ČEPRO, a.s.</v>
      </c>
      <c r="G55" s="42"/>
      <c r="H55" s="42"/>
      <c r="I55" s="114" t="s">
        <v>33</v>
      </c>
      <c r="J55" s="690" t="str">
        <f>E23</f>
        <v>Sweco Hydroprojekt a.s., divize Morava</v>
      </c>
      <c r="K55" s="45"/>
    </row>
    <row r="56" spans="2:47" s="1" customFormat="1" ht="14.45" customHeight="1" x14ac:dyDescent="0.3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13"/>
      <c r="J56" s="726"/>
      <c r="K56" s="45"/>
    </row>
    <row r="57" spans="2:47" s="1" customFormat="1" ht="10.35" customHeight="1" x14ac:dyDescent="0.3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 x14ac:dyDescent="0.3">
      <c r="B58" s="41"/>
      <c r="C58" s="137" t="s">
        <v>114</v>
      </c>
      <c r="D58" s="127"/>
      <c r="E58" s="127"/>
      <c r="F58" s="127"/>
      <c r="G58" s="127"/>
      <c r="H58" s="127"/>
      <c r="I58" s="138"/>
      <c r="J58" s="139" t="s">
        <v>115</v>
      </c>
      <c r="K58" s="140"/>
    </row>
    <row r="59" spans="2:47" s="1" customFormat="1" ht="10.35" customHeight="1" x14ac:dyDescent="0.3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 x14ac:dyDescent="0.3">
      <c r="B60" s="41"/>
      <c r="C60" s="141" t="s">
        <v>116</v>
      </c>
      <c r="D60" s="42"/>
      <c r="E60" s="42"/>
      <c r="F60" s="42"/>
      <c r="G60" s="42"/>
      <c r="H60" s="42"/>
      <c r="I60" s="113"/>
      <c r="J60" s="123">
        <f>J84</f>
        <v>0</v>
      </c>
      <c r="K60" s="45"/>
      <c r="AU60" s="24" t="s">
        <v>117</v>
      </c>
    </row>
    <row r="61" spans="2:47" s="8" customFormat="1" ht="24.95" customHeight="1" x14ac:dyDescent="0.3">
      <c r="B61" s="142"/>
      <c r="C61" s="143"/>
      <c r="D61" s="144" t="s">
        <v>1237</v>
      </c>
      <c r="E61" s="145"/>
      <c r="F61" s="145"/>
      <c r="G61" s="145"/>
      <c r="H61" s="145"/>
      <c r="I61" s="146"/>
      <c r="J61" s="147">
        <f>J85</f>
        <v>0</v>
      </c>
      <c r="K61" s="148"/>
    </row>
    <row r="62" spans="2:47" s="9" customFormat="1" ht="19.899999999999999" customHeight="1" x14ac:dyDescent="0.3">
      <c r="B62" s="149"/>
      <c r="C62" s="150"/>
      <c r="D62" s="151" t="s">
        <v>1240</v>
      </c>
      <c r="E62" s="152"/>
      <c r="F62" s="152"/>
      <c r="G62" s="152"/>
      <c r="H62" s="152"/>
      <c r="I62" s="153"/>
      <c r="J62" s="154">
        <f>J86</f>
        <v>0</v>
      </c>
      <c r="K62" s="155"/>
    </row>
    <row r="63" spans="2:47" s="1" customFormat="1" ht="21.75" customHeight="1" x14ac:dyDescent="0.3">
      <c r="B63" s="41"/>
      <c r="C63" s="42"/>
      <c r="D63" s="42"/>
      <c r="E63" s="42"/>
      <c r="F63" s="42"/>
      <c r="G63" s="42"/>
      <c r="H63" s="42"/>
      <c r="I63" s="113"/>
      <c r="J63" s="42"/>
      <c r="K63" s="45"/>
    </row>
    <row r="64" spans="2:47" s="1" customFormat="1" ht="6.95" customHeight="1" x14ac:dyDescent="0.3">
      <c r="B64" s="56"/>
      <c r="C64" s="57"/>
      <c r="D64" s="57"/>
      <c r="E64" s="57"/>
      <c r="F64" s="57"/>
      <c r="G64" s="57"/>
      <c r="H64" s="57"/>
      <c r="I64" s="134"/>
      <c r="J64" s="57"/>
      <c r="K64" s="58"/>
    </row>
    <row r="68" spans="2:12" s="1" customFormat="1" ht="6.95" customHeight="1" x14ac:dyDescent="0.3">
      <c r="B68" s="59"/>
      <c r="C68" s="60"/>
      <c r="D68" s="60"/>
      <c r="E68" s="60"/>
      <c r="F68" s="60"/>
      <c r="G68" s="60"/>
      <c r="H68" s="60"/>
      <c r="I68" s="135"/>
      <c r="J68" s="60"/>
      <c r="K68" s="60"/>
      <c r="L68" s="41"/>
    </row>
    <row r="69" spans="2:12" s="1" customFormat="1" ht="36.950000000000003" customHeight="1" x14ac:dyDescent="0.3">
      <c r="B69" s="41"/>
      <c r="C69" s="61" t="s">
        <v>120</v>
      </c>
      <c r="L69" s="41"/>
    </row>
    <row r="70" spans="2:12" s="1" customFormat="1" ht="6.95" customHeight="1" x14ac:dyDescent="0.3">
      <c r="B70" s="41"/>
      <c r="L70" s="41"/>
    </row>
    <row r="71" spans="2:12" s="1" customFormat="1" ht="14.45" customHeight="1" x14ac:dyDescent="0.3">
      <c r="B71" s="41"/>
      <c r="C71" s="63" t="s">
        <v>19</v>
      </c>
      <c r="L71" s="41"/>
    </row>
    <row r="72" spans="2:12" s="1" customFormat="1" ht="16.5" customHeight="1" x14ac:dyDescent="0.3">
      <c r="B72" s="41"/>
      <c r="E72" s="727" t="str">
        <f>E7</f>
        <v>Rekonstrukce hydrantové sítě v areálu ČEPRO Loukov</v>
      </c>
      <c r="F72" s="728"/>
      <c r="G72" s="728"/>
      <c r="H72" s="728"/>
      <c r="L72" s="41"/>
    </row>
    <row r="73" spans="2:12" ht="15" x14ac:dyDescent="0.3">
      <c r="B73" s="28"/>
      <c r="C73" s="63" t="s">
        <v>109</v>
      </c>
      <c r="L73" s="28"/>
    </row>
    <row r="74" spans="2:12" s="1" customFormat="1" ht="16.5" customHeight="1" x14ac:dyDescent="0.3">
      <c r="B74" s="41"/>
      <c r="E74" s="727" t="s">
        <v>110</v>
      </c>
      <c r="F74" s="721"/>
      <c r="G74" s="721"/>
      <c r="H74" s="721"/>
      <c r="L74" s="41"/>
    </row>
    <row r="75" spans="2:12" s="1" customFormat="1" ht="14.45" customHeight="1" x14ac:dyDescent="0.3">
      <c r="B75" s="41"/>
      <c r="C75" s="63" t="s">
        <v>111</v>
      </c>
      <c r="L75" s="41"/>
    </row>
    <row r="76" spans="2:12" s="1" customFormat="1" ht="17.25" customHeight="1" x14ac:dyDescent="0.3">
      <c r="B76" s="41"/>
      <c r="E76" s="713" t="str">
        <f>E11</f>
        <v>006 - PS 02 Provozní soubor silnoproudu a PS 03 MaR a SŘTP</v>
      </c>
      <c r="F76" s="721"/>
      <c r="G76" s="721"/>
      <c r="H76" s="721"/>
      <c r="L76" s="41"/>
    </row>
    <row r="77" spans="2:12" s="1" customFormat="1" ht="6.95" customHeight="1" x14ac:dyDescent="0.3">
      <c r="B77" s="41"/>
      <c r="L77" s="41"/>
    </row>
    <row r="78" spans="2:12" s="1" customFormat="1" ht="18" customHeight="1" x14ac:dyDescent="0.3">
      <c r="B78" s="41"/>
      <c r="C78" s="63" t="s">
        <v>23</v>
      </c>
      <c r="F78" s="156" t="str">
        <f>F14</f>
        <v xml:space="preserve"> </v>
      </c>
      <c r="I78" s="157" t="s">
        <v>25</v>
      </c>
      <c r="J78" s="67" t="str">
        <f>IF(J14="","",J14)</f>
        <v>29. 1. 2018</v>
      </c>
      <c r="L78" s="41"/>
    </row>
    <row r="79" spans="2:12" s="1" customFormat="1" ht="6.95" customHeight="1" x14ac:dyDescent="0.3">
      <c r="B79" s="41"/>
      <c r="L79" s="41"/>
    </row>
    <row r="80" spans="2:12" s="1" customFormat="1" ht="15" x14ac:dyDescent="0.3">
      <c r="B80" s="41"/>
      <c r="C80" s="63" t="s">
        <v>27</v>
      </c>
      <c r="F80" s="156" t="str">
        <f>E17</f>
        <v>ČEPRO, a.s.</v>
      </c>
      <c r="I80" s="157" t="s">
        <v>33</v>
      </c>
      <c r="J80" s="156" t="str">
        <f>E23</f>
        <v>Sweco Hydroprojekt a.s., divize Morava</v>
      </c>
      <c r="L80" s="41"/>
    </row>
    <row r="81" spans="2:65" s="1" customFormat="1" ht="14.45" customHeight="1" x14ac:dyDescent="0.3">
      <c r="B81" s="41"/>
      <c r="C81" s="63" t="s">
        <v>31</v>
      </c>
      <c r="F81" s="156" t="str">
        <f>IF(E20="","",E20)</f>
        <v/>
      </c>
      <c r="L81" s="41"/>
    </row>
    <row r="82" spans="2:65" s="1" customFormat="1" ht="10.35" customHeight="1" x14ac:dyDescent="0.3">
      <c r="B82" s="41"/>
      <c r="L82" s="41"/>
    </row>
    <row r="83" spans="2:65" s="10" customFormat="1" ht="29.25" customHeight="1" x14ac:dyDescent="0.3">
      <c r="B83" s="158"/>
      <c r="C83" s="159" t="s">
        <v>121</v>
      </c>
      <c r="D83" s="160" t="s">
        <v>56</v>
      </c>
      <c r="E83" s="160" t="s">
        <v>52</v>
      </c>
      <c r="F83" s="160" t="s">
        <v>122</v>
      </c>
      <c r="G83" s="160" t="s">
        <v>123</v>
      </c>
      <c r="H83" s="160" t="s">
        <v>124</v>
      </c>
      <c r="I83" s="161" t="s">
        <v>125</v>
      </c>
      <c r="J83" s="160" t="s">
        <v>115</v>
      </c>
      <c r="K83" s="162" t="s">
        <v>126</v>
      </c>
      <c r="L83" s="158"/>
      <c r="M83" s="73" t="s">
        <v>127</v>
      </c>
      <c r="N83" s="74" t="s">
        <v>41</v>
      </c>
      <c r="O83" s="74" t="s">
        <v>128</v>
      </c>
      <c r="P83" s="74" t="s">
        <v>129</v>
      </c>
      <c r="Q83" s="74" t="s">
        <v>130</v>
      </c>
      <c r="R83" s="74" t="s">
        <v>131</v>
      </c>
      <c r="S83" s="74" t="s">
        <v>132</v>
      </c>
      <c r="T83" s="75" t="s">
        <v>133</v>
      </c>
    </row>
    <row r="84" spans="2:65" s="1" customFormat="1" ht="29.25" customHeight="1" x14ac:dyDescent="0.35">
      <c r="B84" s="41"/>
      <c r="C84" s="77" t="s">
        <v>116</v>
      </c>
      <c r="J84" s="163">
        <f>BK84</f>
        <v>0</v>
      </c>
      <c r="L84" s="41"/>
      <c r="M84" s="76"/>
      <c r="N84" s="68"/>
      <c r="O84" s="68"/>
      <c r="P84" s="164">
        <f>P85</f>
        <v>0</v>
      </c>
      <c r="Q84" s="68"/>
      <c r="R84" s="164">
        <f>R85</f>
        <v>0</v>
      </c>
      <c r="S84" s="68"/>
      <c r="T84" s="165">
        <f>T85</f>
        <v>0</v>
      </c>
      <c r="AT84" s="24" t="s">
        <v>70</v>
      </c>
      <c r="AU84" s="24" t="s">
        <v>117</v>
      </c>
      <c r="BK84" s="166">
        <f>BK85</f>
        <v>0</v>
      </c>
    </row>
    <row r="85" spans="2:65" s="11" customFormat="1" ht="37.35" customHeight="1" x14ac:dyDescent="0.35">
      <c r="B85" s="167"/>
      <c r="D85" s="168" t="s">
        <v>70</v>
      </c>
      <c r="E85" s="169" t="s">
        <v>390</v>
      </c>
      <c r="F85" s="169" t="s">
        <v>1238</v>
      </c>
      <c r="I85" s="170"/>
      <c r="J85" s="171">
        <f>BK85</f>
        <v>0</v>
      </c>
      <c r="L85" s="167"/>
      <c r="M85" s="172"/>
      <c r="N85" s="173"/>
      <c r="O85" s="173"/>
      <c r="P85" s="174">
        <f>P86</f>
        <v>0</v>
      </c>
      <c r="Q85" s="173"/>
      <c r="R85" s="174">
        <f>R86</f>
        <v>0</v>
      </c>
      <c r="S85" s="173"/>
      <c r="T85" s="175">
        <f>T86</f>
        <v>0</v>
      </c>
      <c r="AR85" s="168" t="s">
        <v>173</v>
      </c>
      <c r="AT85" s="176" t="s">
        <v>70</v>
      </c>
      <c r="AU85" s="176" t="s">
        <v>71</v>
      </c>
      <c r="AY85" s="168" t="s">
        <v>136</v>
      </c>
      <c r="BK85" s="177">
        <f>BK86</f>
        <v>0</v>
      </c>
    </row>
    <row r="86" spans="2:65" s="11" customFormat="1" ht="19.899999999999999" customHeight="1" x14ac:dyDescent="0.3">
      <c r="B86" s="167"/>
      <c r="D86" s="168" t="s">
        <v>70</v>
      </c>
      <c r="E86" s="178" t="s">
        <v>1241</v>
      </c>
      <c r="F86" s="178" t="s">
        <v>1242</v>
      </c>
      <c r="I86" s="170"/>
      <c r="J86" s="179">
        <f>BK86</f>
        <v>0</v>
      </c>
      <c r="L86" s="167"/>
      <c r="M86" s="172"/>
      <c r="N86" s="173"/>
      <c r="O86" s="173"/>
      <c r="P86" s="174">
        <f>SUM(P87:P88)</f>
        <v>0</v>
      </c>
      <c r="Q86" s="173"/>
      <c r="R86" s="174">
        <f>SUM(R87:R88)</f>
        <v>0</v>
      </c>
      <c r="S86" s="173"/>
      <c r="T86" s="175">
        <f>SUM(T87:T88)</f>
        <v>0</v>
      </c>
      <c r="AR86" s="168" t="s">
        <v>173</v>
      </c>
      <c r="AT86" s="176" t="s">
        <v>70</v>
      </c>
      <c r="AU86" s="176" t="s">
        <v>77</v>
      </c>
      <c r="AY86" s="168" t="s">
        <v>136</v>
      </c>
      <c r="BK86" s="177">
        <f>SUM(BK87:BK88)</f>
        <v>0</v>
      </c>
    </row>
    <row r="87" spans="2:65" s="1" customFormat="1" ht="16.5" customHeight="1" x14ac:dyDescent="0.3">
      <c r="B87" s="180"/>
      <c r="C87" s="181" t="s">
        <v>77</v>
      </c>
      <c r="D87" s="181" t="s">
        <v>139</v>
      </c>
      <c r="E87" s="182" t="s">
        <v>1243</v>
      </c>
      <c r="F87" s="183" t="s">
        <v>1244</v>
      </c>
      <c r="G87" s="184" t="s">
        <v>1262</v>
      </c>
      <c r="H87" s="185">
        <v>1</v>
      </c>
      <c r="I87" s="186">
        <f>'PS 02 - ČS1'!G97+'PS 02 - ČS2'!G108+'PS 02 - ČS3'!G78</f>
        <v>0</v>
      </c>
      <c r="J87" s="187">
        <f>ROUND(I87*H87,2)</f>
        <v>0</v>
      </c>
      <c r="K87" s="183" t="s">
        <v>5</v>
      </c>
      <c r="L87" s="41"/>
      <c r="M87" s="188" t="s">
        <v>5</v>
      </c>
      <c r="N87" s="189" t="s">
        <v>42</v>
      </c>
      <c r="O87" s="42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AR87" s="24" t="s">
        <v>77</v>
      </c>
      <c r="AT87" s="24" t="s">
        <v>139</v>
      </c>
      <c r="AU87" s="24" t="s">
        <v>79</v>
      </c>
      <c r="AY87" s="24" t="s">
        <v>136</v>
      </c>
      <c r="BE87" s="192">
        <f>IF(N87="základní",J87,0)</f>
        <v>0</v>
      </c>
      <c r="BF87" s="192">
        <f>IF(N87="snížená",J87,0)</f>
        <v>0</v>
      </c>
      <c r="BG87" s="192">
        <f>IF(N87="zákl. přenesená",J87,0)</f>
        <v>0</v>
      </c>
      <c r="BH87" s="192">
        <f>IF(N87="sníž. přenesená",J87,0)</f>
        <v>0</v>
      </c>
      <c r="BI87" s="192">
        <f>IF(N87="nulová",J87,0)</f>
        <v>0</v>
      </c>
      <c r="BJ87" s="24" t="s">
        <v>77</v>
      </c>
      <c r="BK87" s="192">
        <f>ROUND(I87*H87,2)</f>
        <v>0</v>
      </c>
      <c r="BL87" s="24" t="s">
        <v>77</v>
      </c>
      <c r="BM87" s="24" t="s">
        <v>1245</v>
      </c>
    </row>
    <row r="88" spans="2:65" s="1" customFormat="1" x14ac:dyDescent="0.3">
      <c r="B88" s="41"/>
      <c r="D88" s="193" t="s">
        <v>145</v>
      </c>
      <c r="F88" s="194" t="s">
        <v>1244</v>
      </c>
      <c r="I88" s="195"/>
      <c r="L88" s="41"/>
      <c r="M88" s="198"/>
      <c r="N88" s="199"/>
      <c r="O88" s="199"/>
      <c r="P88" s="199"/>
      <c r="Q88" s="199"/>
      <c r="R88" s="199"/>
      <c r="S88" s="199"/>
      <c r="T88" s="200"/>
      <c r="AT88" s="24" t="s">
        <v>145</v>
      </c>
      <c r="AU88" s="24" t="s">
        <v>79</v>
      </c>
    </row>
    <row r="89" spans="2:65" s="1" customFormat="1" ht="6.95" customHeight="1" x14ac:dyDescent="0.3">
      <c r="B89" s="56"/>
      <c r="C89" s="57"/>
      <c r="D89" s="57"/>
      <c r="E89" s="57"/>
      <c r="F89" s="57"/>
      <c r="G89" s="57"/>
      <c r="H89" s="57"/>
      <c r="I89" s="134"/>
      <c r="J89" s="57"/>
      <c r="K89" s="57"/>
      <c r="L89" s="41"/>
    </row>
  </sheetData>
  <autoFilter ref="C83:K8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view="pageBreakPreview" topLeftCell="A75" zoomScaleNormal="90" zoomScaleSheetLayoutView="100" workbookViewId="0">
      <selection activeCell="B90" sqref="B90:G90"/>
    </sheetView>
  </sheetViews>
  <sheetFormatPr defaultRowHeight="15" x14ac:dyDescent="0.25"/>
  <cols>
    <col min="1" max="2" width="9.33203125" style="475"/>
    <col min="3" max="3" width="54.1640625" style="478" customWidth="1"/>
    <col min="4" max="5" width="9.33203125" style="475"/>
    <col min="6" max="6" width="16.6640625" style="475" customWidth="1"/>
    <col min="7" max="7" width="16" style="475" customWidth="1"/>
    <col min="8" max="258" width="9.33203125" style="478"/>
    <col min="259" max="259" width="54.1640625" style="478" customWidth="1"/>
    <col min="260" max="261" width="9.33203125" style="478"/>
    <col min="262" max="262" width="16.6640625" style="478" customWidth="1"/>
    <col min="263" max="263" width="16" style="478" customWidth="1"/>
    <col min="264" max="514" width="9.33203125" style="478"/>
    <col min="515" max="515" width="54.1640625" style="478" customWidth="1"/>
    <col min="516" max="517" width="9.33203125" style="478"/>
    <col min="518" max="518" width="16.6640625" style="478" customWidth="1"/>
    <col min="519" max="519" width="16" style="478" customWidth="1"/>
    <col min="520" max="770" width="9.33203125" style="478"/>
    <col min="771" max="771" width="54.1640625" style="478" customWidth="1"/>
    <col min="772" max="773" width="9.33203125" style="478"/>
    <col min="774" max="774" width="16.6640625" style="478" customWidth="1"/>
    <col min="775" max="775" width="16" style="478" customWidth="1"/>
    <col min="776" max="1026" width="9.33203125" style="478"/>
    <col min="1027" max="1027" width="54.1640625" style="478" customWidth="1"/>
    <col min="1028" max="1029" width="9.33203125" style="478"/>
    <col min="1030" max="1030" width="16.6640625" style="478" customWidth="1"/>
    <col min="1031" max="1031" width="16" style="478" customWidth="1"/>
    <col min="1032" max="1282" width="9.33203125" style="478"/>
    <col min="1283" max="1283" width="54.1640625" style="478" customWidth="1"/>
    <col min="1284" max="1285" width="9.33203125" style="478"/>
    <col min="1286" max="1286" width="16.6640625" style="478" customWidth="1"/>
    <col min="1287" max="1287" width="16" style="478" customWidth="1"/>
    <col min="1288" max="1538" width="9.33203125" style="478"/>
    <col min="1539" max="1539" width="54.1640625" style="478" customWidth="1"/>
    <col min="1540" max="1541" width="9.33203125" style="478"/>
    <col min="1542" max="1542" width="16.6640625" style="478" customWidth="1"/>
    <col min="1543" max="1543" width="16" style="478" customWidth="1"/>
    <col min="1544" max="1794" width="9.33203125" style="478"/>
    <col min="1795" max="1795" width="54.1640625" style="478" customWidth="1"/>
    <col min="1796" max="1797" width="9.33203125" style="478"/>
    <col min="1798" max="1798" width="16.6640625" style="478" customWidth="1"/>
    <col min="1799" max="1799" width="16" style="478" customWidth="1"/>
    <col min="1800" max="2050" width="9.33203125" style="478"/>
    <col min="2051" max="2051" width="54.1640625" style="478" customWidth="1"/>
    <col min="2052" max="2053" width="9.33203125" style="478"/>
    <col min="2054" max="2054" width="16.6640625" style="478" customWidth="1"/>
    <col min="2055" max="2055" width="16" style="478" customWidth="1"/>
    <col min="2056" max="2306" width="9.33203125" style="478"/>
    <col min="2307" max="2307" width="54.1640625" style="478" customWidth="1"/>
    <col min="2308" max="2309" width="9.33203125" style="478"/>
    <col min="2310" max="2310" width="16.6640625" style="478" customWidth="1"/>
    <col min="2311" max="2311" width="16" style="478" customWidth="1"/>
    <col min="2312" max="2562" width="9.33203125" style="478"/>
    <col min="2563" max="2563" width="54.1640625" style="478" customWidth="1"/>
    <col min="2564" max="2565" width="9.33203125" style="478"/>
    <col min="2566" max="2566" width="16.6640625" style="478" customWidth="1"/>
    <col min="2567" max="2567" width="16" style="478" customWidth="1"/>
    <col min="2568" max="2818" width="9.33203125" style="478"/>
    <col min="2819" max="2819" width="54.1640625" style="478" customWidth="1"/>
    <col min="2820" max="2821" width="9.33203125" style="478"/>
    <col min="2822" max="2822" width="16.6640625" style="478" customWidth="1"/>
    <col min="2823" max="2823" width="16" style="478" customWidth="1"/>
    <col min="2824" max="3074" width="9.33203125" style="478"/>
    <col min="3075" max="3075" width="54.1640625" style="478" customWidth="1"/>
    <col min="3076" max="3077" width="9.33203125" style="478"/>
    <col min="3078" max="3078" width="16.6640625" style="478" customWidth="1"/>
    <col min="3079" max="3079" width="16" style="478" customWidth="1"/>
    <col min="3080" max="3330" width="9.33203125" style="478"/>
    <col min="3331" max="3331" width="54.1640625" style="478" customWidth="1"/>
    <col min="3332" max="3333" width="9.33203125" style="478"/>
    <col min="3334" max="3334" width="16.6640625" style="478" customWidth="1"/>
    <col min="3335" max="3335" width="16" style="478" customWidth="1"/>
    <col min="3336" max="3586" width="9.33203125" style="478"/>
    <col min="3587" max="3587" width="54.1640625" style="478" customWidth="1"/>
    <col min="3588" max="3589" width="9.33203125" style="478"/>
    <col min="3590" max="3590" width="16.6640625" style="478" customWidth="1"/>
    <col min="3591" max="3591" width="16" style="478" customWidth="1"/>
    <col min="3592" max="3842" width="9.33203125" style="478"/>
    <col min="3843" max="3843" width="54.1640625" style="478" customWidth="1"/>
    <col min="3844" max="3845" width="9.33203125" style="478"/>
    <col min="3846" max="3846" width="16.6640625" style="478" customWidth="1"/>
    <col min="3847" max="3847" width="16" style="478" customWidth="1"/>
    <col min="3848" max="4098" width="9.33203125" style="478"/>
    <col min="4099" max="4099" width="54.1640625" style="478" customWidth="1"/>
    <col min="4100" max="4101" width="9.33203125" style="478"/>
    <col min="4102" max="4102" width="16.6640625" style="478" customWidth="1"/>
    <col min="4103" max="4103" width="16" style="478" customWidth="1"/>
    <col min="4104" max="4354" width="9.33203125" style="478"/>
    <col min="4355" max="4355" width="54.1640625" style="478" customWidth="1"/>
    <col min="4356" max="4357" width="9.33203125" style="478"/>
    <col min="4358" max="4358" width="16.6640625" style="478" customWidth="1"/>
    <col min="4359" max="4359" width="16" style="478" customWidth="1"/>
    <col min="4360" max="4610" width="9.33203125" style="478"/>
    <col min="4611" max="4611" width="54.1640625" style="478" customWidth="1"/>
    <col min="4612" max="4613" width="9.33203125" style="478"/>
    <col min="4614" max="4614" width="16.6640625" style="478" customWidth="1"/>
    <col min="4615" max="4615" width="16" style="478" customWidth="1"/>
    <col min="4616" max="4866" width="9.33203125" style="478"/>
    <col min="4867" max="4867" width="54.1640625" style="478" customWidth="1"/>
    <col min="4868" max="4869" width="9.33203125" style="478"/>
    <col min="4870" max="4870" width="16.6640625" style="478" customWidth="1"/>
    <col min="4871" max="4871" width="16" style="478" customWidth="1"/>
    <col min="4872" max="5122" width="9.33203125" style="478"/>
    <col min="5123" max="5123" width="54.1640625" style="478" customWidth="1"/>
    <col min="5124" max="5125" width="9.33203125" style="478"/>
    <col min="5126" max="5126" width="16.6640625" style="478" customWidth="1"/>
    <col min="5127" max="5127" width="16" style="478" customWidth="1"/>
    <col min="5128" max="5378" width="9.33203125" style="478"/>
    <col min="5379" max="5379" width="54.1640625" style="478" customWidth="1"/>
    <col min="5380" max="5381" width="9.33203125" style="478"/>
    <col min="5382" max="5382" width="16.6640625" style="478" customWidth="1"/>
    <col min="5383" max="5383" width="16" style="478" customWidth="1"/>
    <col min="5384" max="5634" width="9.33203125" style="478"/>
    <col min="5635" max="5635" width="54.1640625" style="478" customWidth="1"/>
    <col min="5636" max="5637" width="9.33203125" style="478"/>
    <col min="5638" max="5638" width="16.6640625" style="478" customWidth="1"/>
    <col min="5639" max="5639" width="16" style="478" customWidth="1"/>
    <col min="5640" max="5890" width="9.33203125" style="478"/>
    <col min="5891" max="5891" width="54.1640625" style="478" customWidth="1"/>
    <col min="5892" max="5893" width="9.33203125" style="478"/>
    <col min="5894" max="5894" width="16.6640625" style="478" customWidth="1"/>
    <col min="5895" max="5895" width="16" style="478" customWidth="1"/>
    <col min="5896" max="6146" width="9.33203125" style="478"/>
    <col min="6147" max="6147" width="54.1640625" style="478" customWidth="1"/>
    <col min="6148" max="6149" width="9.33203125" style="478"/>
    <col min="6150" max="6150" width="16.6640625" style="478" customWidth="1"/>
    <col min="6151" max="6151" width="16" style="478" customWidth="1"/>
    <col min="6152" max="6402" width="9.33203125" style="478"/>
    <col min="6403" max="6403" width="54.1640625" style="478" customWidth="1"/>
    <col min="6404" max="6405" width="9.33203125" style="478"/>
    <col min="6406" max="6406" width="16.6640625" style="478" customWidth="1"/>
    <col min="6407" max="6407" width="16" style="478" customWidth="1"/>
    <col min="6408" max="6658" width="9.33203125" style="478"/>
    <col min="6659" max="6659" width="54.1640625" style="478" customWidth="1"/>
    <col min="6660" max="6661" width="9.33203125" style="478"/>
    <col min="6662" max="6662" width="16.6640625" style="478" customWidth="1"/>
    <col min="6663" max="6663" width="16" style="478" customWidth="1"/>
    <col min="6664" max="6914" width="9.33203125" style="478"/>
    <col min="6915" max="6915" width="54.1640625" style="478" customWidth="1"/>
    <col min="6916" max="6917" width="9.33203125" style="478"/>
    <col min="6918" max="6918" width="16.6640625" style="478" customWidth="1"/>
    <col min="6919" max="6919" width="16" style="478" customWidth="1"/>
    <col min="6920" max="7170" width="9.33203125" style="478"/>
    <col min="7171" max="7171" width="54.1640625" style="478" customWidth="1"/>
    <col min="7172" max="7173" width="9.33203125" style="478"/>
    <col min="7174" max="7174" width="16.6640625" style="478" customWidth="1"/>
    <col min="7175" max="7175" width="16" style="478" customWidth="1"/>
    <col min="7176" max="7426" width="9.33203125" style="478"/>
    <col min="7427" max="7427" width="54.1640625" style="478" customWidth="1"/>
    <col min="7428" max="7429" width="9.33203125" style="478"/>
    <col min="7430" max="7430" width="16.6640625" style="478" customWidth="1"/>
    <col min="7431" max="7431" width="16" style="478" customWidth="1"/>
    <col min="7432" max="7682" width="9.33203125" style="478"/>
    <col min="7683" max="7683" width="54.1640625" style="478" customWidth="1"/>
    <col min="7684" max="7685" width="9.33203125" style="478"/>
    <col min="7686" max="7686" width="16.6640625" style="478" customWidth="1"/>
    <col min="7687" max="7687" width="16" style="478" customWidth="1"/>
    <col min="7688" max="7938" width="9.33203125" style="478"/>
    <col min="7939" max="7939" width="54.1640625" style="478" customWidth="1"/>
    <col min="7940" max="7941" width="9.33203125" style="478"/>
    <col min="7942" max="7942" width="16.6640625" style="478" customWidth="1"/>
    <col min="7943" max="7943" width="16" style="478" customWidth="1"/>
    <col min="7944" max="8194" width="9.33203125" style="478"/>
    <col min="8195" max="8195" width="54.1640625" style="478" customWidth="1"/>
    <col min="8196" max="8197" width="9.33203125" style="478"/>
    <col min="8198" max="8198" width="16.6640625" style="478" customWidth="1"/>
    <col min="8199" max="8199" width="16" style="478" customWidth="1"/>
    <col min="8200" max="8450" width="9.33203125" style="478"/>
    <col min="8451" max="8451" width="54.1640625" style="478" customWidth="1"/>
    <col min="8452" max="8453" width="9.33203125" style="478"/>
    <col min="8454" max="8454" width="16.6640625" style="478" customWidth="1"/>
    <col min="8455" max="8455" width="16" style="478" customWidth="1"/>
    <col min="8456" max="8706" width="9.33203125" style="478"/>
    <col min="8707" max="8707" width="54.1640625" style="478" customWidth="1"/>
    <col min="8708" max="8709" width="9.33203125" style="478"/>
    <col min="8710" max="8710" width="16.6640625" style="478" customWidth="1"/>
    <col min="8711" max="8711" width="16" style="478" customWidth="1"/>
    <col min="8712" max="8962" width="9.33203125" style="478"/>
    <col min="8963" max="8963" width="54.1640625" style="478" customWidth="1"/>
    <col min="8964" max="8965" width="9.33203125" style="478"/>
    <col min="8966" max="8966" width="16.6640625" style="478" customWidth="1"/>
    <col min="8967" max="8967" width="16" style="478" customWidth="1"/>
    <col min="8968" max="9218" width="9.33203125" style="478"/>
    <col min="9219" max="9219" width="54.1640625" style="478" customWidth="1"/>
    <col min="9220" max="9221" width="9.33203125" style="478"/>
    <col min="9222" max="9222" width="16.6640625" style="478" customWidth="1"/>
    <col min="9223" max="9223" width="16" style="478" customWidth="1"/>
    <col min="9224" max="9474" width="9.33203125" style="478"/>
    <col min="9475" max="9475" width="54.1640625" style="478" customWidth="1"/>
    <col min="9476" max="9477" width="9.33203125" style="478"/>
    <col min="9478" max="9478" width="16.6640625" style="478" customWidth="1"/>
    <col min="9479" max="9479" width="16" style="478" customWidth="1"/>
    <col min="9480" max="9730" width="9.33203125" style="478"/>
    <col min="9731" max="9731" width="54.1640625" style="478" customWidth="1"/>
    <col min="9732" max="9733" width="9.33203125" style="478"/>
    <col min="9734" max="9734" width="16.6640625" style="478" customWidth="1"/>
    <col min="9735" max="9735" width="16" style="478" customWidth="1"/>
    <col min="9736" max="9986" width="9.33203125" style="478"/>
    <col min="9987" max="9987" width="54.1640625" style="478" customWidth="1"/>
    <col min="9988" max="9989" width="9.33203125" style="478"/>
    <col min="9990" max="9990" width="16.6640625" style="478" customWidth="1"/>
    <col min="9991" max="9991" width="16" style="478" customWidth="1"/>
    <col min="9992" max="10242" width="9.33203125" style="478"/>
    <col min="10243" max="10243" width="54.1640625" style="478" customWidth="1"/>
    <col min="10244" max="10245" width="9.33203125" style="478"/>
    <col min="10246" max="10246" width="16.6640625" style="478" customWidth="1"/>
    <col min="10247" max="10247" width="16" style="478" customWidth="1"/>
    <col min="10248" max="10498" width="9.33203125" style="478"/>
    <col min="10499" max="10499" width="54.1640625" style="478" customWidth="1"/>
    <col min="10500" max="10501" width="9.33203125" style="478"/>
    <col min="10502" max="10502" width="16.6640625" style="478" customWidth="1"/>
    <col min="10503" max="10503" width="16" style="478" customWidth="1"/>
    <col min="10504" max="10754" width="9.33203125" style="478"/>
    <col min="10755" max="10755" width="54.1640625" style="478" customWidth="1"/>
    <col min="10756" max="10757" width="9.33203125" style="478"/>
    <col min="10758" max="10758" width="16.6640625" style="478" customWidth="1"/>
    <col min="10759" max="10759" width="16" style="478" customWidth="1"/>
    <col min="10760" max="11010" width="9.33203125" style="478"/>
    <col min="11011" max="11011" width="54.1640625" style="478" customWidth="1"/>
    <col min="11012" max="11013" width="9.33203125" style="478"/>
    <col min="11014" max="11014" width="16.6640625" style="478" customWidth="1"/>
    <col min="11015" max="11015" width="16" style="478" customWidth="1"/>
    <col min="11016" max="11266" width="9.33203125" style="478"/>
    <col min="11267" max="11267" width="54.1640625" style="478" customWidth="1"/>
    <col min="11268" max="11269" width="9.33203125" style="478"/>
    <col min="11270" max="11270" width="16.6640625" style="478" customWidth="1"/>
    <col min="11271" max="11271" width="16" style="478" customWidth="1"/>
    <col min="11272" max="11522" width="9.33203125" style="478"/>
    <col min="11523" max="11523" width="54.1640625" style="478" customWidth="1"/>
    <col min="11524" max="11525" width="9.33203125" style="478"/>
    <col min="11526" max="11526" width="16.6640625" style="478" customWidth="1"/>
    <col min="11527" max="11527" width="16" style="478" customWidth="1"/>
    <col min="11528" max="11778" width="9.33203125" style="478"/>
    <col min="11779" max="11779" width="54.1640625" style="478" customWidth="1"/>
    <col min="11780" max="11781" width="9.33203125" style="478"/>
    <col min="11782" max="11782" width="16.6640625" style="478" customWidth="1"/>
    <col min="11783" max="11783" width="16" style="478" customWidth="1"/>
    <col min="11784" max="12034" width="9.33203125" style="478"/>
    <col min="12035" max="12035" width="54.1640625" style="478" customWidth="1"/>
    <col min="12036" max="12037" width="9.33203125" style="478"/>
    <col min="12038" max="12038" width="16.6640625" style="478" customWidth="1"/>
    <col min="12039" max="12039" width="16" style="478" customWidth="1"/>
    <col min="12040" max="12290" width="9.33203125" style="478"/>
    <col min="12291" max="12291" width="54.1640625" style="478" customWidth="1"/>
    <col min="12292" max="12293" width="9.33203125" style="478"/>
    <col min="12294" max="12294" width="16.6640625" style="478" customWidth="1"/>
    <col min="12295" max="12295" width="16" style="478" customWidth="1"/>
    <col min="12296" max="12546" width="9.33203125" style="478"/>
    <col min="12547" max="12547" width="54.1640625" style="478" customWidth="1"/>
    <col min="12548" max="12549" width="9.33203125" style="478"/>
    <col min="12550" max="12550" width="16.6640625" style="478" customWidth="1"/>
    <col min="12551" max="12551" width="16" style="478" customWidth="1"/>
    <col min="12552" max="12802" width="9.33203125" style="478"/>
    <col min="12803" max="12803" width="54.1640625" style="478" customWidth="1"/>
    <col min="12804" max="12805" width="9.33203125" style="478"/>
    <col min="12806" max="12806" width="16.6640625" style="478" customWidth="1"/>
    <col min="12807" max="12807" width="16" style="478" customWidth="1"/>
    <col min="12808" max="13058" width="9.33203125" style="478"/>
    <col min="13059" max="13059" width="54.1640625" style="478" customWidth="1"/>
    <col min="13060" max="13061" width="9.33203125" style="478"/>
    <col min="13062" max="13062" width="16.6640625" style="478" customWidth="1"/>
    <col min="13063" max="13063" width="16" style="478" customWidth="1"/>
    <col min="13064" max="13314" width="9.33203125" style="478"/>
    <col min="13315" max="13315" width="54.1640625" style="478" customWidth="1"/>
    <col min="13316" max="13317" width="9.33203125" style="478"/>
    <col min="13318" max="13318" width="16.6640625" style="478" customWidth="1"/>
    <col min="13319" max="13319" width="16" style="478" customWidth="1"/>
    <col min="13320" max="13570" width="9.33203125" style="478"/>
    <col min="13571" max="13571" width="54.1640625" style="478" customWidth="1"/>
    <col min="13572" max="13573" width="9.33203125" style="478"/>
    <col min="13574" max="13574" width="16.6640625" style="478" customWidth="1"/>
    <col min="13575" max="13575" width="16" style="478" customWidth="1"/>
    <col min="13576" max="13826" width="9.33203125" style="478"/>
    <col min="13827" max="13827" width="54.1640625" style="478" customWidth="1"/>
    <col min="13828" max="13829" width="9.33203125" style="478"/>
    <col min="13830" max="13830" width="16.6640625" style="478" customWidth="1"/>
    <col min="13831" max="13831" width="16" style="478" customWidth="1"/>
    <col min="13832" max="14082" width="9.33203125" style="478"/>
    <col min="14083" max="14083" width="54.1640625" style="478" customWidth="1"/>
    <col min="14084" max="14085" width="9.33203125" style="478"/>
    <col min="14086" max="14086" width="16.6640625" style="478" customWidth="1"/>
    <col min="14087" max="14087" width="16" style="478" customWidth="1"/>
    <col min="14088" max="14338" width="9.33203125" style="478"/>
    <col min="14339" max="14339" width="54.1640625" style="478" customWidth="1"/>
    <col min="14340" max="14341" width="9.33203125" style="478"/>
    <col min="14342" max="14342" width="16.6640625" style="478" customWidth="1"/>
    <col min="14343" max="14343" width="16" style="478" customWidth="1"/>
    <col min="14344" max="14594" width="9.33203125" style="478"/>
    <col min="14595" max="14595" width="54.1640625" style="478" customWidth="1"/>
    <col min="14596" max="14597" width="9.33203125" style="478"/>
    <col min="14598" max="14598" width="16.6640625" style="478" customWidth="1"/>
    <col min="14599" max="14599" width="16" style="478" customWidth="1"/>
    <col min="14600" max="14850" width="9.33203125" style="478"/>
    <col min="14851" max="14851" width="54.1640625" style="478" customWidth="1"/>
    <col min="14852" max="14853" width="9.33203125" style="478"/>
    <col min="14854" max="14854" width="16.6640625" style="478" customWidth="1"/>
    <col min="14855" max="14855" width="16" style="478" customWidth="1"/>
    <col min="14856" max="15106" width="9.33203125" style="478"/>
    <col min="15107" max="15107" width="54.1640625" style="478" customWidth="1"/>
    <col min="15108" max="15109" width="9.33203125" style="478"/>
    <col min="15110" max="15110" width="16.6640625" style="478" customWidth="1"/>
    <col min="15111" max="15111" width="16" style="478" customWidth="1"/>
    <col min="15112" max="15362" width="9.33203125" style="478"/>
    <col min="15363" max="15363" width="54.1640625" style="478" customWidth="1"/>
    <col min="15364" max="15365" width="9.33203125" style="478"/>
    <col min="15366" max="15366" width="16.6640625" style="478" customWidth="1"/>
    <col min="15367" max="15367" width="16" style="478" customWidth="1"/>
    <col min="15368" max="15618" width="9.33203125" style="478"/>
    <col min="15619" max="15619" width="54.1640625" style="478" customWidth="1"/>
    <col min="15620" max="15621" width="9.33203125" style="478"/>
    <col min="15622" max="15622" width="16.6640625" style="478" customWidth="1"/>
    <col min="15623" max="15623" width="16" style="478" customWidth="1"/>
    <col min="15624" max="15874" width="9.33203125" style="478"/>
    <col min="15875" max="15875" width="54.1640625" style="478" customWidth="1"/>
    <col min="15876" max="15877" width="9.33203125" style="478"/>
    <col min="15878" max="15878" width="16.6640625" style="478" customWidth="1"/>
    <col min="15879" max="15879" width="16" style="478" customWidth="1"/>
    <col min="15880" max="16130" width="9.33203125" style="478"/>
    <col min="16131" max="16131" width="54.1640625" style="478" customWidth="1"/>
    <col min="16132" max="16133" width="9.33203125" style="478"/>
    <col min="16134" max="16134" width="16.6640625" style="478" customWidth="1"/>
    <col min="16135" max="16135" width="16" style="478" customWidth="1"/>
    <col min="16136" max="16384" width="9.33203125" style="478"/>
  </cols>
  <sheetData>
    <row r="1" spans="1:7" ht="15.75" x14ac:dyDescent="0.25">
      <c r="B1" s="476" t="s">
        <v>1653</v>
      </c>
      <c r="C1" s="477" t="s">
        <v>1654</v>
      </c>
    </row>
    <row r="2" spans="1:7" ht="15.75" thickBot="1" x14ac:dyDescent="0.3">
      <c r="B2" s="475" t="s">
        <v>1655</v>
      </c>
      <c r="F2" s="475" t="s">
        <v>1656</v>
      </c>
    </row>
    <row r="3" spans="1:7" ht="18.75" thickBot="1" x14ac:dyDescent="0.3">
      <c r="A3" s="479"/>
      <c r="B3" s="480" t="s">
        <v>1657</v>
      </c>
      <c r="C3" s="481" t="s">
        <v>1658</v>
      </c>
      <c r="D3" s="482"/>
      <c r="E3" s="483"/>
      <c r="F3" s="484"/>
      <c r="G3" s="485"/>
    </row>
    <row r="4" spans="1:7" ht="51.75" thickBot="1" x14ac:dyDescent="0.3">
      <c r="A4" s="486" t="s">
        <v>1659</v>
      </c>
      <c r="B4" s="487" t="s">
        <v>1660</v>
      </c>
      <c r="C4" s="488" t="s">
        <v>1661</v>
      </c>
      <c r="D4" s="487" t="s">
        <v>1662</v>
      </c>
      <c r="E4" s="487" t="s">
        <v>1663</v>
      </c>
      <c r="F4" s="487" t="s">
        <v>1664</v>
      </c>
      <c r="G4" s="487" t="s">
        <v>1665</v>
      </c>
    </row>
    <row r="5" spans="1:7" x14ac:dyDescent="0.25">
      <c r="C5" s="489" t="s">
        <v>1666</v>
      </c>
      <c r="D5" s="490"/>
      <c r="E5" s="490"/>
      <c r="F5" s="490"/>
      <c r="G5" s="490"/>
    </row>
    <row r="6" spans="1:7" x14ac:dyDescent="0.25">
      <c r="A6" s="490"/>
      <c r="B6" s="490"/>
      <c r="C6" s="491"/>
    </row>
    <row r="7" spans="1:7" s="494" customFormat="1" ht="15.75" customHeight="1" x14ac:dyDescent="0.3">
      <c r="A7" s="492" t="s">
        <v>1374</v>
      </c>
      <c r="B7" s="492"/>
      <c r="C7" s="493" t="s">
        <v>1667</v>
      </c>
      <c r="D7" s="492"/>
      <c r="E7" s="492"/>
      <c r="F7" s="492"/>
      <c r="G7" s="492"/>
    </row>
    <row r="8" spans="1:7" s="494" customFormat="1" ht="39" customHeight="1" x14ac:dyDescent="0.3">
      <c r="A8" s="495">
        <v>1</v>
      </c>
      <c r="B8" s="496" t="s">
        <v>1668</v>
      </c>
      <c r="C8" s="497" t="s">
        <v>1669</v>
      </c>
      <c r="D8" s="495" t="s">
        <v>171</v>
      </c>
      <c r="E8" s="495">
        <v>1</v>
      </c>
      <c r="F8" s="498"/>
      <c r="G8" s="499">
        <f>F8*E8</f>
        <v>0</v>
      </c>
    </row>
    <row r="9" spans="1:7" s="494" customFormat="1" ht="38.25" customHeight="1" x14ac:dyDescent="0.3">
      <c r="A9" s="495">
        <v>2</v>
      </c>
      <c r="B9" s="495" t="s">
        <v>1670</v>
      </c>
      <c r="C9" s="497" t="s">
        <v>1671</v>
      </c>
      <c r="D9" s="495" t="s">
        <v>171</v>
      </c>
      <c r="E9" s="495">
        <v>5</v>
      </c>
      <c r="F9" s="500"/>
      <c r="G9" s="499">
        <f>F9*E9</f>
        <v>0</v>
      </c>
    </row>
    <row r="10" spans="1:7" s="494" customFormat="1" ht="15.75" customHeight="1" x14ac:dyDescent="0.3">
      <c r="A10" s="495">
        <v>3</v>
      </c>
      <c r="B10" s="495" t="s">
        <v>1670</v>
      </c>
      <c r="C10" s="501" t="s">
        <v>1672</v>
      </c>
      <c r="D10" s="495" t="s">
        <v>171</v>
      </c>
      <c r="E10" s="495">
        <v>1</v>
      </c>
      <c r="F10" s="500"/>
      <c r="G10" s="499">
        <f>F10*E10</f>
        <v>0</v>
      </c>
    </row>
    <row r="11" spans="1:7" s="494" customFormat="1" ht="15.75" customHeight="1" x14ac:dyDescent="0.3">
      <c r="A11" s="495"/>
      <c r="B11" s="495"/>
      <c r="C11" s="501"/>
      <c r="D11" s="495"/>
      <c r="E11" s="495"/>
      <c r="F11" s="500"/>
      <c r="G11" s="500"/>
    </row>
    <row r="12" spans="1:7" s="494" customFormat="1" ht="15.75" customHeight="1" x14ac:dyDescent="0.3">
      <c r="A12" s="492" t="s">
        <v>1673</v>
      </c>
      <c r="B12" s="492" t="s">
        <v>1670</v>
      </c>
      <c r="C12" s="502" t="s">
        <v>1674</v>
      </c>
      <c r="D12" s="503"/>
      <c r="E12" s="503"/>
      <c r="F12" s="504"/>
      <c r="G12" s="504"/>
    </row>
    <row r="13" spans="1:7" s="494" customFormat="1" ht="47.25" customHeight="1" x14ac:dyDescent="0.3">
      <c r="A13" s="749">
        <v>4</v>
      </c>
      <c r="B13" s="750"/>
      <c r="C13" s="751" t="s">
        <v>1675</v>
      </c>
      <c r="D13" s="749" t="s">
        <v>171</v>
      </c>
      <c r="E13" s="749">
        <v>1</v>
      </c>
      <c r="F13" s="752"/>
      <c r="G13" s="753">
        <f>F13*E13</f>
        <v>0</v>
      </c>
    </row>
    <row r="14" spans="1:7" s="494" customFormat="1" ht="47.25" customHeight="1" x14ac:dyDescent="0.3">
      <c r="A14" s="749"/>
      <c r="B14" s="750"/>
      <c r="C14" s="751" t="s">
        <v>1676</v>
      </c>
      <c r="D14" s="754"/>
      <c r="E14" s="749"/>
      <c r="F14" s="752"/>
      <c r="G14" s="752"/>
    </row>
    <row r="15" spans="1:7" s="494" customFormat="1" ht="33.75" customHeight="1" x14ac:dyDescent="0.3">
      <c r="A15" s="749"/>
      <c r="B15" s="750"/>
      <c r="C15" s="751" t="s">
        <v>1677</v>
      </c>
      <c r="D15" s="754"/>
      <c r="E15" s="749"/>
      <c r="F15" s="752"/>
      <c r="G15" s="752"/>
    </row>
    <row r="16" spans="1:7" s="494" customFormat="1" ht="33.75" customHeight="1" x14ac:dyDescent="0.3">
      <c r="A16" s="749"/>
      <c r="B16" s="750"/>
      <c r="C16" s="755" t="s">
        <v>1678</v>
      </c>
      <c r="D16" s="754"/>
      <c r="E16" s="749"/>
      <c r="F16" s="752"/>
      <c r="G16" s="752"/>
    </row>
    <row r="17" spans="1:7" s="494" customFormat="1" ht="15.75" customHeight="1" x14ac:dyDescent="0.3">
      <c r="A17" s="749">
        <v>5</v>
      </c>
      <c r="B17" s="749" t="s">
        <v>1679</v>
      </c>
      <c r="C17" s="756" t="s">
        <v>1680</v>
      </c>
      <c r="D17" s="749" t="s">
        <v>171</v>
      </c>
      <c r="E17" s="749">
        <v>1</v>
      </c>
      <c r="F17" s="752"/>
      <c r="G17" s="753">
        <f>F17*E17</f>
        <v>0</v>
      </c>
    </row>
    <row r="18" spans="1:7" s="494" customFormat="1" ht="15.75" customHeight="1" x14ac:dyDescent="0.3">
      <c r="A18" s="495"/>
      <c r="B18" s="495"/>
      <c r="C18" s="501"/>
      <c r="D18" s="495"/>
      <c r="E18" s="495"/>
      <c r="F18" s="500"/>
      <c r="G18" s="500"/>
    </row>
    <row r="19" spans="1:7" s="494" customFormat="1" ht="15.75" customHeight="1" x14ac:dyDescent="0.3">
      <c r="A19" s="505" t="s">
        <v>1681</v>
      </c>
      <c r="B19" s="492"/>
      <c r="C19" s="506" t="s">
        <v>1682</v>
      </c>
      <c r="D19" s="492"/>
      <c r="E19" s="492"/>
      <c r="F19" s="507"/>
      <c r="G19" s="507"/>
    </row>
    <row r="20" spans="1:7" s="494" customFormat="1" ht="15.75" customHeight="1" x14ac:dyDescent="0.3">
      <c r="A20" s="495">
        <v>6</v>
      </c>
      <c r="B20" s="495" t="s">
        <v>1670</v>
      </c>
      <c r="C20" s="508" t="s">
        <v>1683</v>
      </c>
      <c r="D20" s="509" t="s">
        <v>402</v>
      </c>
      <c r="E20" s="495">
        <v>20</v>
      </c>
      <c r="F20" s="500"/>
      <c r="G20" s="510">
        <f t="shared" ref="G20:G34" si="0">F20*E20</f>
        <v>0</v>
      </c>
    </row>
    <row r="21" spans="1:7" s="494" customFormat="1" ht="15.75" customHeight="1" x14ac:dyDescent="0.3">
      <c r="A21" s="495">
        <v>7</v>
      </c>
      <c r="B21" s="495" t="s">
        <v>1670</v>
      </c>
      <c r="C21" s="511" t="s">
        <v>1684</v>
      </c>
      <c r="D21" s="512" t="s">
        <v>402</v>
      </c>
      <c r="E21" s="513">
        <v>15</v>
      </c>
      <c r="F21" s="500"/>
      <c r="G21" s="510">
        <f t="shared" si="0"/>
        <v>0</v>
      </c>
    </row>
    <row r="22" spans="1:7" s="494" customFormat="1" ht="15.75" customHeight="1" x14ac:dyDescent="0.3">
      <c r="A22" s="495">
        <v>8</v>
      </c>
      <c r="B22" s="495" t="s">
        <v>1670</v>
      </c>
      <c r="C22" s="508" t="s">
        <v>1685</v>
      </c>
      <c r="D22" s="509" t="s">
        <v>402</v>
      </c>
      <c r="E22" s="495">
        <v>30</v>
      </c>
      <c r="F22" s="500"/>
      <c r="G22" s="510">
        <f t="shared" si="0"/>
        <v>0</v>
      </c>
    </row>
    <row r="23" spans="1:7" s="494" customFormat="1" ht="15.75" customHeight="1" x14ac:dyDescent="0.3">
      <c r="A23" s="495">
        <v>9</v>
      </c>
      <c r="B23" s="495" t="s">
        <v>1670</v>
      </c>
      <c r="C23" s="514" t="s">
        <v>1686</v>
      </c>
      <c r="D23" s="509" t="s">
        <v>402</v>
      </c>
      <c r="E23" s="495">
        <v>280</v>
      </c>
      <c r="F23" s="500"/>
      <c r="G23" s="510">
        <f t="shared" si="0"/>
        <v>0</v>
      </c>
    </row>
    <row r="24" spans="1:7" s="494" customFormat="1" ht="15.75" customHeight="1" x14ac:dyDescent="0.3">
      <c r="A24" s="495">
        <v>10</v>
      </c>
      <c r="B24" s="495" t="s">
        <v>1670</v>
      </c>
      <c r="C24" s="514" t="s">
        <v>1687</v>
      </c>
      <c r="D24" s="515" t="s">
        <v>402</v>
      </c>
      <c r="E24" s="513">
        <v>100</v>
      </c>
      <c r="F24" s="516"/>
      <c r="G24" s="499">
        <f t="shared" si="0"/>
        <v>0</v>
      </c>
    </row>
    <row r="25" spans="1:7" s="494" customFormat="1" ht="15.75" customHeight="1" x14ac:dyDescent="0.3">
      <c r="A25" s="495">
        <v>11</v>
      </c>
      <c r="B25" s="495" t="s">
        <v>1670</v>
      </c>
      <c r="C25" s="517" t="s">
        <v>1688</v>
      </c>
      <c r="D25" s="518" t="s">
        <v>402</v>
      </c>
      <c r="E25" s="518">
        <v>20</v>
      </c>
      <c r="F25" s="510"/>
      <c r="G25" s="510">
        <f t="shared" si="0"/>
        <v>0</v>
      </c>
    </row>
    <row r="26" spans="1:7" s="494" customFormat="1" ht="15.75" customHeight="1" x14ac:dyDescent="0.3">
      <c r="A26" s="495">
        <v>12</v>
      </c>
      <c r="B26" s="495" t="s">
        <v>1670</v>
      </c>
      <c r="C26" s="511" t="s">
        <v>1689</v>
      </c>
      <c r="D26" s="518" t="s">
        <v>402</v>
      </c>
      <c r="E26" s="518">
        <v>35</v>
      </c>
      <c r="F26" s="498"/>
      <c r="G26" s="510">
        <f t="shared" si="0"/>
        <v>0</v>
      </c>
    </row>
    <row r="27" spans="1:7" s="494" customFormat="1" ht="15.75" customHeight="1" x14ac:dyDescent="0.3">
      <c r="A27" s="495">
        <v>13</v>
      </c>
      <c r="B27" s="495" t="s">
        <v>1670</v>
      </c>
      <c r="C27" s="514" t="s">
        <v>1690</v>
      </c>
      <c r="D27" s="515" t="s">
        <v>402</v>
      </c>
      <c r="E27" s="495">
        <v>80</v>
      </c>
      <c r="F27" s="500"/>
      <c r="G27" s="510">
        <f t="shared" si="0"/>
        <v>0</v>
      </c>
    </row>
    <row r="28" spans="1:7" s="494" customFormat="1" ht="15.75" customHeight="1" x14ac:dyDescent="0.3">
      <c r="A28" s="495">
        <v>14</v>
      </c>
      <c r="B28" s="495" t="s">
        <v>1670</v>
      </c>
      <c r="C28" s="514" t="s">
        <v>1691</v>
      </c>
      <c r="D28" s="515" t="s">
        <v>402</v>
      </c>
      <c r="E28" s="495">
        <v>2</v>
      </c>
      <c r="F28" s="500"/>
      <c r="G28" s="510">
        <f t="shared" si="0"/>
        <v>0</v>
      </c>
    </row>
    <row r="29" spans="1:7" s="494" customFormat="1" ht="15.75" customHeight="1" x14ac:dyDescent="0.3">
      <c r="A29" s="495">
        <v>15</v>
      </c>
      <c r="B29" s="495" t="s">
        <v>1670</v>
      </c>
      <c r="C29" s="514" t="s">
        <v>1692</v>
      </c>
      <c r="D29" s="515" t="s">
        <v>402</v>
      </c>
      <c r="E29" s="495">
        <v>10</v>
      </c>
      <c r="F29" s="500"/>
      <c r="G29" s="510">
        <f t="shared" si="0"/>
        <v>0</v>
      </c>
    </row>
    <row r="30" spans="1:7" s="494" customFormat="1" ht="15.75" customHeight="1" x14ac:dyDescent="0.3">
      <c r="A30" s="495">
        <v>16</v>
      </c>
      <c r="B30" s="495" t="s">
        <v>1670</v>
      </c>
      <c r="C30" s="514" t="s">
        <v>1693</v>
      </c>
      <c r="D30" s="515" t="s">
        <v>402</v>
      </c>
      <c r="E30" s="495">
        <v>10</v>
      </c>
      <c r="F30" s="500"/>
      <c r="G30" s="510">
        <f t="shared" si="0"/>
        <v>0</v>
      </c>
    </row>
    <row r="31" spans="1:7" s="494" customFormat="1" ht="15.75" customHeight="1" x14ac:dyDescent="0.3">
      <c r="A31" s="495">
        <v>17</v>
      </c>
      <c r="B31" s="495" t="s">
        <v>1670</v>
      </c>
      <c r="C31" s="514" t="s">
        <v>1694</v>
      </c>
      <c r="D31" s="515" t="s">
        <v>402</v>
      </c>
      <c r="E31" s="495">
        <v>10</v>
      </c>
      <c r="F31" s="500"/>
      <c r="G31" s="510">
        <f t="shared" si="0"/>
        <v>0</v>
      </c>
    </row>
    <row r="32" spans="1:7" s="494" customFormat="1" ht="15.75" customHeight="1" x14ac:dyDescent="0.3">
      <c r="A32" s="495">
        <v>18</v>
      </c>
      <c r="B32" s="495" t="s">
        <v>1670</v>
      </c>
      <c r="C32" s="514" t="s">
        <v>1695</v>
      </c>
      <c r="D32" s="515" t="s">
        <v>402</v>
      </c>
      <c r="E32" s="495">
        <v>5</v>
      </c>
      <c r="F32" s="500"/>
      <c r="G32" s="510">
        <f t="shared" si="0"/>
        <v>0</v>
      </c>
    </row>
    <row r="33" spans="1:7" s="494" customFormat="1" ht="15.75" customHeight="1" x14ac:dyDescent="0.3">
      <c r="A33" s="495">
        <v>19</v>
      </c>
      <c r="B33" s="495" t="s">
        <v>1670</v>
      </c>
      <c r="C33" s="514" t="s">
        <v>1696</v>
      </c>
      <c r="D33" s="515" t="s">
        <v>402</v>
      </c>
      <c r="E33" s="495">
        <v>5</v>
      </c>
      <c r="F33" s="500"/>
      <c r="G33" s="510">
        <f t="shared" si="0"/>
        <v>0</v>
      </c>
    </row>
    <row r="34" spans="1:7" s="494" customFormat="1" ht="15.75" customHeight="1" x14ac:dyDescent="0.3">
      <c r="A34" s="495">
        <v>20</v>
      </c>
      <c r="B34" s="495" t="s">
        <v>1670</v>
      </c>
      <c r="C34" s="519" t="s">
        <v>1697</v>
      </c>
      <c r="D34" s="520" t="s">
        <v>402</v>
      </c>
      <c r="E34" s="521">
        <v>25</v>
      </c>
      <c r="F34" s="522"/>
      <c r="G34" s="523">
        <f t="shared" si="0"/>
        <v>0</v>
      </c>
    </row>
    <row r="35" spans="1:7" s="494" customFormat="1" ht="15.75" customHeight="1" x14ac:dyDescent="0.3">
      <c r="A35" s="495">
        <v>21</v>
      </c>
      <c r="B35" s="495" t="s">
        <v>1670</v>
      </c>
      <c r="C35" s="514" t="s">
        <v>1698</v>
      </c>
      <c r="D35" s="509" t="s">
        <v>171</v>
      </c>
      <c r="E35" s="495">
        <v>1</v>
      </c>
      <c r="F35" s="500"/>
      <c r="G35" s="510">
        <f>F35*E35</f>
        <v>0</v>
      </c>
    </row>
    <row r="36" spans="1:7" s="494" customFormat="1" ht="31.5" customHeight="1" x14ac:dyDescent="0.3">
      <c r="A36" s="495">
        <v>22</v>
      </c>
      <c r="B36" s="495" t="s">
        <v>1670</v>
      </c>
      <c r="C36" s="524" t="s">
        <v>1699</v>
      </c>
      <c r="D36" s="509" t="s">
        <v>171</v>
      </c>
      <c r="E36" s="495">
        <v>2</v>
      </c>
      <c r="F36" s="500"/>
      <c r="G36" s="510">
        <f>F36*E36</f>
        <v>0</v>
      </c>
    </row>
    <row r="37" spans="1:7" s="494" customFormat="1" ht="15.75" customHeight="1" x14ac:dyDescent="0.3">
      <c r="A37" s="495">
        <v>23</v>
      </c>
      <c r="B37" s="495" t="s">
        <v>1670</v>
      </c>
      <c r="C37" s="517" t="s">
        <v>1700</v>
      </c>
      <c r="D37" s="518" t="s">
        <v>1701</v>
      </c>
      <c r="E37" s="518">
        <v>1</v>
      </c>
      <c r="F37" s="510"/>
      <c r="G37" s="510">
        <f>F37*E37</f>
        <v>0</v>
      </c>
    </row>
    <row r="38" spans="1:7" s="494" customFormat="1" ht="15.75" customHeight="1" x14ac:dyDescent="0.3">
      <c r="A38" s="495">
        <v>24</v>
      </c>
      <c r="B38" s="495" t="s">
        <v>1670</v>
      </c>
      <c r="C38" s="514" t="s">
        <v>1702</v>
      </c>
      <c r="D38" s="509" t="s">
        <v>171</v>
      </c>
      <c r="E38" s="495">
        <v>8</v>
      </c>
      <c r="F38" s="500"/>
      <c r="G38" s="510">
        <f>F38*E38</f>
        <v>0</v>
      </c>
    </row>
    <row r="39" spans="1:7" s="494" customFormat="1" ht="15.75" customHeight="1" x14ac:dyDescent="0.3">
      <c r="A39" s="495">
        <v>25</v>
      </c>
      <c r="B39" s="495" t="s">
        <v>1670</v>
      </c>
      <c r="C39" s="517" t="s">
        <v>1703</v>
      </c>
      <c r="D39" s="518" t="s">
        <v>171</v>
      </c>
      <c r="E39" s="518">
        <v>6</v>
      </c>
      <c r="F39" s="510"/>
      <c r="G39" s="510">
        <f>F39*E39</f>
        <v>0</v>
      </c>
    </row>
    <row r="40" spans="1:7" s="494" customFormat="1" ht="15.75" customHeight="1" x14ac:dyDescent="0.3">
      <c r="A40" s="525"/>
      <c r="B40" s="525"/>
      <c r="D40" s="525"/>
      <c r="E40" s="525"/>
      <c r="F40" s="526"/>
      <c r="G40" s="526"/>
    </row>
    <row r="41" spans="1:7" s="494" customFormat="1" ht="15.75" customHeight="1" x14ac:dyDescent="0.3">
      <c r="A41" s="505" t="s">
        <v>70</v>
      </c>
      <c r="B41" s="492"/>
      <c r="C41" s="527" t="s">
        <v>1704</v>
      </c>
      <c r="D41" s="492"/>
      <c r="E41" s="492"/>
      <c r="F41" s="507"/>
      <c r="G41" s="507"/>
    </row>
    <row r="42" spans="1:7" s="494" customFormat="1" ht="30.75" customHeight="1" x14ac:dyDescent="0.3">
      <c r="A42" s="757">
        <v>25</v>
      </c>
      <c r="B42" s="749" t="s">
        <v>1670</v>
      </c>
      <c r="C42" s="758" t="s">
        <v>1705</v>
      </c>
      <c r="D42" s="749" t="s">
        <v>171</v>
      </c>
      <c r="E42" s="759" t="s">
        <v>77</v>
      </c>
      <c r="F42" s="760"/>
      <c r="G42" s="752">
        <f>F42*E42</f>
        <v>0</v>
      </c>
    </row>
    <row r="43" spans="1:7" s="494" customFormat="1" ht="27" customHeight="1" x14ac:dyDescent="0.3">
      <c r="A43" s="757">
        <v>26</v>
      </c>
      <c r="B43" s="749" t="s">
        <v>1670</v>
      </c>
      <c r="C43" s="758" t="s">
        <v>1706</v>
      </c>
      <c r="D43" s="749" t="s">
        <v>171</v>
      </c>
      <c r="E43" s="759" t="s">
        <v>77</v>
      </c>
      <c r="F43" s="760"/>
      <c r="G43" s="752">
        <f t="shared" ref="G43:G49" si="1">F43*E43</f>
        <v>0</v>
      </c>
    </row>
    <row r="44" spans="1:7" s="494" customFormat="1" ht="29.25" customHeight="1" x14ac:dyDescent="0.3">
      <c r="A44" s="757">
        <v>27</v>
      </c>
      <c r="B44" s="749" t="s">
        <v>1670</v>
      </c>
      <c r="C44" s="758" t="s">
        <v>1707</v>
      </c>
      <c r="D44" s="749" t="s">
        <v>171</v>
      </c>
      <c r="E44" s="759" t="s">
        <v>77</v>
      </c>
      <c r="F44" s="760"/>
      <c r="G44" s="752">
        <f t="shared" si="1"/>
        <v>0</v>
      </c>
    </row>
    <row r="45" spans="1:7" s="494" customFormat="1" ht="15.75" customHeight="1" x14ac:dyDescent="0.3">
      <c r="A45" s="757">
        <v>28</v>
      </c>
      <c r="B45" s="749" t="s">
        <v>1670</v>
      </c>
      <c r="C45" s="761" t="s">
        <v>1708</v>
      </c>
      <c r="D45" s="749" t="s">
        <v>171</v>
      </c>
      <c r="E45" s="759" t="s">
        <v>77</v>
      </c>
      <c r="F45" s="760"/>
      <c r="G45" s="752">
        <f t="shared" si="1"/>
        <v>0</v>
      </c>
    </row>
    <row r="46" spans="1:7" s="494" customFormat="1" ht="15.75" customHeight="1" x14ac:dyDescent="0.3">
      <c r="A46" s="757">
        <v>29</v>
      </c>
      <c r="B46" s="749" t="s">
        <v>1670</v>
      </c>
      <c r="C46" s="761" t="s">
        <v>1709</v>
      </c>
      <c r="D46" s="749" t="s">
        <v>171</v>
      </c>
      <c r="E46" s="759" t="s">
        <v>77</v>
      </c>
      <c r="F46" s="752"/>
      <c r="G46" s="752">
        <f t="shared" si="1"/>
        <v>0</v>
      </c>
    </row>
    <row r="47" spans="1:7" s="494" customFormat="1" ht="33" customHeight="1" x14ac:dyDescent="0.3">
      <c r="A47" s="757">
        <v>30</v>
      </c>
      <c r="B47" s="749" t="s">
        <v>1670</v>
      </c>
      <c r="C47" s="758" t="s">
        <v>1710</v>
      </c>
      <c r="D47" s="749" t="s">
        <v>171</v>
      </c>
      <c r="E47" s="759" t="s">
        <v>77</v>
      </c>
      <c r="F47" s="752"/>
      <c r="G47" s="752">
        <f t="shared" si="1"/>
        <v>0</v>
      </c>
    </row>
    <row r="48" spans="1:7" s="494" customFormat="1" ht="33" customHeight="1" x14ac:dyDescent="0.3">
      <c r="A48" s="757">
        <v>31</v>
      </c>
      <c r="B48" s="749" t="s">
        <v>1670</v>
      </c>
      <c r="C48" s="758" t="s">
        <v>1711</v>
      </c>
      <c r="D48" s="749" t="s">
        <v>171</v>
      </c>
      <c r="E48" s="759" t="s">
        <v>79</v>
      </c>
      <c r="F48" s="752"/>
      <c r="G48" s="752">
        <f t="shared" si="1"/>
        <v>0</v>
      </c>
    </row>
    <row r="49" spans="1:7" s="494" customFormat="1" ht="15.75" customHeight="1" x14ac:dyDescent="0.3">
      <c r="A49" s="757">
        <v>32</v>
      </c>
      <c r="B49" s="749" t="s">
        <v>1670</v>
      </c>
      <c r="C49" s="758" t="s">
        <v>1712</v>
      </c>
      <c r="D49" s="749" t="s">
        <v>171</v>
      </c>
      <c r="E49" s="759" t="s">
        <v>77</v>
      </c>
      <c r="F49" s="752"/>
      <c r="G49" s="752">
        <f t="shared" si="1"/>
        <v>0</v>
      </c>
    </row>
    <row r="50" spans="1:7" s="494" customFormat="1" ht="15.75" customHeight="1" x14ac:dyDescent="0.3">
      <c r="A50" s="757">
        <v>33</v>
      </c>
      <c r="B50" s="749" t="s">
        <v>1670</v>
      </c>
      <c r="C50" s="751" t="s">
        <v>1713</v>
      </c>
      <c r="D50" s="749" t="s">
        <v>171</v>
      </c>
      <c r="E50" s="749">
        <v>2</v>
      </c>
      <c r="F50" s="752"/>
      <c r="G50" s="752">
        <f>F50*E50</f>
        <v>0</v>
      </c>
    </row>
    <row r="51" spans="1:7" s="494" customFormat="1" ht="15.75" customHeight="1" x14ac:dyDescent="0.3">
      <c r="A51" s="757">
        <v>34</v>
      </c>
      <c r="B51" s="749" t="s">
        <v>1670</v>
      </c>
      <c r="C51" s="751" t="s">
        <v>1714</v>
      </c>
      <c r="D51" s="749" t="s">
        <v>171</v>
      </c>
      <c r="E51" s="749">
        <v>1</v>
      </c>
      <c r="F51" s="752"/>
      <c r="G51" s="753">
        <f>F51*E51</f>
        <v>0</v>
      </c>
    </row>
    <row r="52" spans="1:7" s="494" customFormat="1" ht="15.75" customHeight="1" x14ac:dyDescent="0.3">
      <c r="A52" s="757">
        <v>35</v>
      </c>
      <c r="B52" s="749" t="s">
        <v>1670</v>
      </c>
      <c r="C52" s="751" t="s">
        <v>1715</v>
      </c>
      <c r="D52" s="749" t="s">
        <v>1701</v>
      </c>
      <c r="E52" s="749">
        <v>1</v>
      </c>
      <c r="F52" s="752"/>
      <c r="G52" s="753">
        <f>F52*E52</f>
        <v>0</v>
      </c>
    </row>
    <row r="53" spans="1:7" s="494" customFormat="1" ht="15.75" customHeight="1" x14ac:dyDescent="0.3">
      <c r="A53" s="757">
        <v>36</v>
      </c>
      <c r="B53" s="749" t="s">
        <v>390</v>
      </c>
      <c r="C53" s="751" t="s">
        <v>1716</v>
      </c>
      <c r="D53" s="749" t="s">
        <v>171</v>
      </c>
      <c r="E53" s="749">
        <v>1</v>
      </c>
      <c r="F53" s="752"/>
      <c r="G53" s="753">
        <f>F53*E53</f>
        <v>0</v>
      </c>
    </row>
    <row r="54" spans="1:7" s="494" customFormat="1" ht="15" customHeight="1" x14ac:dyDescent="0.3">
      <c r="A54" s="529"/>
      <c r="B54" s="530"/>
      <c r="C54" s="531"/>
      <c r="D54" s="530"/>
      <c r="E54" s="530"/>
      <c r="F54" s="532"/>
      <c r="G54" s="533"/>
    </row>
    <row r="55" spans="1:7" s="494" customFormat="1" ht="15.75" customHeight="1" x14ac:dyDescent="0.3">
      <c r="A55" s="525"/>
      <c r="B55" s="525"/>
      <c r="C55" s="534" t="s">
        <v>1717</v>
      </c>
      <c r="D55" s="525"/>
      <c r="E55" s="525"/>
      <c r="F55" s="526"/>
      <c r="G55" s="526"/>
    </row>
    <row r="56" spans="1:7" s="494" customFormat="1" ht="15.75" customHeight="1" x14ac:dyDescent="0.3">
      <c r="A56" s="757">
        <v>37</v>
      </c>
      <c r="B56" s="749" t="s">
        <v>390</v>
      </c>
      <c r="C56" s="751" t="s">
        <v>1718</v>
      </c>
      <c r="D56" s="749" t="s">
        <v>171</v>
      </c>
      <c r="E56" s="749">
        <v>1</v>
      </c>
      <c r="F56" s="752"/>
      <c r="G56" s="752">
        <f>F56*E56</f>
        <v>0</v>
      </c>
    </row>
    <row r="57" spans="1:7" s="494" customFormat="1" ht="15.75" customHeight="1" x14ac:dyDescent="0.3">
      <c r="A57" s="757">
        <v>38</v>
      </c>
      <c r="B57" s="749" t="s">
        <v>390</v>
      </c>
      <c r="C57" s="751" t="s">
        <v>1715</v>
      </c>
      <c r="D57" s="749" t="s">
        <v>171</v>
      </c>
      <c r="E57" s="749">
        <v>1</v>
      </c>
      <c r="F57" s="752"/>
      <c r="G57" s="752">
        <f>F57*E57</f>
        <v>0</v>
      </c>
    </row>
    <row r="58" spans="1:7" s="494" customFormat="1" ht="15.75" customHeight="1" x14ac:dyDescent="0.3">
      <c r="A58" s="757">
        <v>39</v>
      </c>
      <c r="B58" s="749" t="s">
        <v>390</v>
      </c>
      <c r="C58" s="751" t="s">
        <v>1719</v>
      </c>
      <c r="D58" s="749" t="s">
        <v>171</v>
      </c>
      <c r="E58" s="749">
        <v>1</v>
      </c>
      <c r="F58" s="752"/>
      <c r="G58" s="752">
        <f>F58*E58</f>
        <v>0</v>
      </c>
    </row>
    <row r="59" spans="1:7" s="494" customFormat="1" ht="15.75" customHeight="1" x14ac:dyDescent="0.3">
      <c r="A59" s="762"/>
      <c r="B59" s="763"/>
      <c r="C59" s="764"/>
      <c r="D59" s="765"/>
      <c r="E59" s="765"/>
      <c r="F59" s="766"/>
      <c r="G59" s="766"/>
    </row>
    <row r="60" spans="1:7" s="494" customFormat="1" ht="15.75" customHeight="1" x14ac:dyDescent="0.3">
      <c r="A60" s="765"/>
      <c r="B60" s="765"/>
      <c r="C60" s="767" t="s">
        <v>1720</v>
      </c>
      <c r="D60" s="763"/>
      <c r="E60" s="765"/>
      <c r="F60" s="766"/>
      <c r="G60" s="766"/>
    </row>
    <row r="61" spans="1:7" s="494" customFormat="1" ht="35.25" customHeight="1" x14ac:dyDescent="0.3">
      <c r="A61" s="757">
        <v>40</v>
      </c>
      <c r="B61" s="749" t="s">
        <v>390</v>
      </c>
      <c r="C61" s="751" t="s">
        <v>1721</v>
      </c>
      <c r="D61" s="749" t="s">
        <v>176</v>
      </c>
      <c r="E61" s="749">
        <v>16</v>
      </c>
      <c r="F61" s="752"/>
      <c r="G61" s="752">
        <f>F61*E61</f>
        <v>0</v>
      </c>
    </row>
    <row r="62" spans="1:7" s="494" customFormat="1" ht="15.75" customHeight="1" x14ac:dyDescent="0.3">
      <c r="A62" s="529"/>
      <c r="B62" s="530"/>
      <c r="D62" s="525"/>
      <c r="E62" s="525"/>
      <c r="F62" s="526"/>
      <c r="G62" s="526"/>
    </row>
    <row r="63" spans="1:7" s="494" customFormat="1" ht="15.75" customHeight="1" x14ac:dyDescent="0.3">
      <c r="A63" s="505" t="s">
        <v>1722</v>
      </c>
      <c r="B63" s="492"/>
      <c r="C63" s="537" t="s">
        <v>1723</v>
      </c>
      <c r="D63" s="492"/>
      <c r="E63" s="492"/>
      <c r="F63" s="507"/>
      <c r="G63" s="507"/>
    </row>
    <row r="64" spans="1:7" s="494" customFormat="1" ht="32.25" customHeight="1" x14ac:dyDescent="0.3">
      <c r="A64" s="495">
        <v>41</v>
      </c>
      <c r="B64" s="495" t="s">
        <v>390</v>
      </c>
      <c r="C64" s="497" t="s">
        <v>1724</v>
      </c>
      <c r="D64" s="513" t="s">
        <v>176</v>
      </c>
      <c r="E64" s="513">
        <v>8</v>
      </c>
      <c r="F64" s="516"/>
      <c r="G64" s="516">
        <f>F64*E64</f>
        <v>0</v>
      </c>
    </row>
    <row r="65" spans="1:7" s="494" customFormat="1" ht="15.75" customHeight="1" x14ac:dyDescent="0.3">
      <c r="A65" s="495">
        <v>42</v>
      </c>
      <c r="B65" s="495" t="s">
        <v>390</v>
      </c>
      <c r="C65" s="535" t="s">
        <v>1725</v>
      </c>
      <c r="D65" s="513" t="s">
        <v>402</v>
      </c>
      <c r="E65" s="513">
        <v>50</v>
      </c>
      <c r="F65" s="516"/>
      <c r="G65" s="516">
        <f>F65*E65</f>
        <v>0</v>
      </c>
    </row>
    <row r="66" spans="1:7" s="494" customFormat="1" ht="15.75" customHeight="1" x14ac:dyDescent="0.3">
      <c r="A66" s="495">
        <v>43</v>
      </c>
      <c r="B66" s="495" t="s">
        <v>390</v>
      </c>
      <c r="C66" s="535" t="s">
        <v>1726</v>
      </c>
      <c r="D66" s="513" t="s">
        <v>402</v>
      </c>
      <c r="E66" s="513">
        <v>50</v>
      </c>
      <c r="F66" s="516"/>
      <c r="G66" s="516">
        <f>F66*E66</f>
        <v>0</v>
      </c>
    </row>
    <row r="67" spans="1:7" s="494" customFormat="1" ht="29.25" customHeight="1" x14ac:dyDescent="0.3">
      <c r="A67" s="495">
        <v>44</v>
      </c>
      <c r="B67" s="495" t="s">
        <v>390</v>
      </c>
      <c r="C67" s="535" t="s">
        <v>1727</v>
      </c>
      <c r="D67" s="513" t="s">
        <v>171</v>
      </c>
      <c r="E67" s="513">
        <v>3</v>
      </c>
      <c r="F67" s="516"/>
      <c r="G67" s="516">
        <f>F67*E67</f>
        <v>0</v>
      </c>
    </row>
    <row r="68" spans="1:7" s="494" customFormat="1" ht="15.75" customHeight="1" x14ac:dyDescent="0.3">
      <c r="A68" s="529"/>
      <c r="B68" s="530"/>
      <c r="D68" s="525"/>
      <c r="E68" s="525"/>
      <c r="F68" s="526"/>
      <c r="G68" s="526"/>
    </row>
    <row r="69" spans="1:7" s="494" customFormat="1" ht="15.75" customHeight="1" x14ac:dyDescent="0.3">
      <c r="A69" s="505" t="s">
        <v>1728</v>
      </c>
      <c r="B69" s="538"/>
      <c r="C69" s="539" t="s">
        <v>1729</v>
      </c>
      <c r="D69" s="540"/>
      <c r="E69" s="540"/>
      <c r="F69" s="507"/>
      <c r="G69" s="507"/>
    </row>
    <row r="70" spans="1:7" s="494" customFormat="1" ht="15.75" customHeight="1" x14ac:dyDescent="0.3">
      <c r="A70" s="528">
        <v>45</v>
      </c>
      <c r="B70" s="495" t="s">
        <v>390</v>
      </c>
      <c r="C70" s="541" t="s">
        <v>1730</v>
      </c>
      <c r="D70" s="528" t="s">
        <v>1731</v>
      </c>
      <c r="E70" s="528">
        <v>0.1</v>
      </c>
      <c r="F70" s="500"/>
      <c r="G70" s="542">
        <f>(E70*F70)</f>
        <v>0</v>
      </c>
    </row>
    <row r="71" spans="1:7" s="494" customFormat="1" ht="15.75" customHeight="1" x14ac:dyDescent="0.3">
      <c r="A71" s="528">
        <v>46</v>
      </c>
      <c r="B71" s="495" t="s">
        <v>390</v>
      </c>
      <c r="C71" s="541" t="s">
        <v>1732</v>
      </c>
      <c r="D71" s="528" t="s">
        <v>1731</v>
      </c>
      <c r="E71" s="528">
        <v>0.1</v>
      </c>
      <c r="F71" s="500"/>
      <c r="G71" s="542">
        <f>(E71*F71)</f>
        <v>0</v>
      </c>
    </row>
    <row r="72" spans="1:7" s="494" customFormat="1" ht="27.75" customHeight="1" x14ac:dyDescent="0.3">
      <c r="A72" s="528">
        <v>47</v>
      </c>
      <c r="B72" s="495" t="s">
        <v>390</v>
      </c>
      <c r="C72" s="543" t="s">
        <v>1733</v>
      </c>
      <c r="D72" s="528" t="s">
        <v>402</v>
      </c>
      <c r="E72" s="528">
        <v>40</v>
      </c>
      <c r="F72" s="500"/>
      <c r="G72" s="542">
        <f>(E72*F72)</f>
        <v>0</v>
      </c>
    </row>
    <row r="73" spans="1:7" s="494" customFormat="1" ht="27.75" customHeight="1" x14ac:dyDescent="0.3">
      <c r="A73" s="528">
        <v>48</v>
      </c>
      <c r="B73" s="495" t="s">
        <v>390</v>
      </c>
      <c r="C73" s="543" t="s">
        <v>1734</v>
      </c>
      <c r="D73" s="528" t="s">
        <v>402</v>
      </c>
      <c r="E73" s="528">
        <v>40</v>
      </c>
      <c r="F73" s="500"/>
      <c r="G73" s="542">
        <f>(E73*F73)</f>
        <v>0</v>
      </c>
    </row>
    <row r="74" spans="1:7" s="494" customFormat="1" ht="15.75" customHeight="1" x14ac:dyDescent="0.3">
      <c r="A74" s="528">
        <v>49</v>
      </c>
      <c r="B74" s="495" t="s">
        <v>390</v>
      </c>
      <c r="C74" s="541" t="s">
        <v>1735</v>
      </c>
      <c r="D74" s="528" t="s">
        <v>402</v>
      </c>
      <c r="E74" s="528">
        <v>80</v>
      </c>
      <c r="F74" s="500"/>
      <c r="G74" s="542">
        <f t="shared" ref="G74:G85" si="2">(E74*F74)</f>
        <v>0</v>
      </c>
    </row>
    <row r="75" spans="1:7" s="494" customFormat="1" ht="16.5" customHeight="1" x14ac:dyDescent="0.3">
      <c r="A75" s="528">
        <v>50</v>
      </c>
      <c r="B75" s="495" t="s">
        <v>390</v>
      </c>
      <c r="C75" s="544" t="s">
        <v>1736</v>
      </c>
      <c r="D75" s="545" t="s">
        <v>163</v>
      </c>
      <c r="E75" s="545">
        <v>30</v>
      </c>
      <c r="F75" s="516"/>
      <c r="G75" s="546">
        <f t="shared" si="2"/>
        <v>0</v>
      </c>
    </row>
    <row r="76" spans="1:7" s="494" customFormat="1" ht="33.75" customHeight="1" x14ac:dyDescent="0.3">
      <c r="A76" s="528">
        <v>51</v>
      </c>
      <c r="B76" s="495" t="s">
        <v>390</v>
      </c>
      <c r="C76" s="547" t="s">
        <v>1737</v>
      </c>
      <c r="D76" s="495" t="s">
        <v>163</v>
      </c>
      <c r="E76" s="495">
        <v>30</v>
      </c>
      <c r="F76" s="500"/>
      <c r="G76" s="500">
        <f t="shared" si="2"/>
        <v>0</v>
      </c>
    </row>
    <row r="77" spans="1:7" s="494" customFormat="1" ht="30" customHeight="1" x14ac:dyDescent="0.3">
      <c r="A77" s="528">
        <v>52</v>
      </c>
      <c r="B77" s="495" t="s">
        <v>390</v>
      </c>
      <c r="C77" s="547" t="s">
        <v>1738</v>
      </c>
      <c r="D77" s="545" t="s">
        <v>171</v>
      </c>
      <c r="E77" s="545">
        <v>1</v>
      </c>
      <c r="F77" s="516"/>
      <c r="G77" s="546">
        <f t="shared" si="2"/>
        <v>0</v>
      </c>
    </row>
    <row r="78" spans="1:7" s="494" customFormat="1" ht="15.75" customHeight="1" x14ac:dyDescent="0.3">
      <c r="A78" s="528">
        <v>53</v>
      </c>
      <c r="B78" s="495" t="s">
        <v>390</v>
      </c>
      <c r="C78" s="544" t="s">
        <v>1739</v>
      </c>
      <c r="D78" s="528" t="s">
        <v>163</v>
      </c>
      <c r="E78" s="528">
        <v>2</v>
      </c>
      <c r="F78" s="500"/>
      <c r="G78" s="542">
        <f t="shared" si="2"/>
        <v>0</v>
      </c>
    </row>
    <row r="79" spans="1:7" s="494" customFormat="1" ht="15.75" customHeight="1" x14ac:dyDescent="0.3">
      <c r="A79" s="528">
        <v>54</v>
      </c>
      <c r="B79" s="495" t="s">
        <v>390</v>
      </c>
      <c r="C79" s="541" t="s">
        <v>1740</v>
      </c>
      <c r="D79" s="528" t="s">
        <v>402</v>
      </c>
      <c r="E79" s="528">
        <v>2</v>
      </c>
      <c r="F79" s="500"/>
      <c r="G79" s="542">
        <f t="shared" si="2"/>
        <v>0</v>
      </c>
    </row>
    <row r="80" spans="1:7" s="494" customFormat="1" ht="15.75" customHeight="1" x14ac:dyDescent="0.3">
      <c r="A80" s="528">
        <v>55</v>
      </c>
      <c r="B80" s="495" t="s">
        <v>390</v>
      </c>
      <c r="C80" s="541" t="s">
        <v>1741</v>
      </c>
      <c r="D80" s="528" t="s">
        <v>402</v>
      </c>
      <c r="E80" s="528">
        <v>130</v>
      </c>
      <c r="F80" s="500"/>
      <c r="G80" s="542">
        <f t="shared" si="2"/>
        <v>0</v>
      </c>
    </row>
    <row r="81" spans="1:7" s="494" customFormat="1" ht="15.75" customHeight="1" x14ac:dyDescent="0.3">
      <c r="A81" s="528">
        <v>56</v>
      </c>
      <c r="B81" s="495" t="s">
        <v>390</v>
      </c>
      <c r="C81" s="544" t="s">
        <v>1742</v>
      </c>
      <c r="D81" s="528" t="s">
        <v>189</v>
      </c>
      <c r="E81" s="528">
        <v>2</v>
      </c>
      <c r="F81" s="500"/>
      <c r="G81" s="542">
        <f t="shared" si="2"/>
        <v>0</v>
      </c>
    </row>
    <row r="82" spans="1:7" s="494" customFormat="1" ht="15.75" customHeight="1" x14ac:dyDescent="0.3">
      <c r="A82" s="528">
        <v>57</v>
      </c>
      <c r="B82" s="495" t="s">
        <v>390</v>
      </c>
      <c r="C82" s="544" t="s">
        <v>1743</v>
      </c>
      <c r="D82" s="528" t="s">
        <v>163</v>
      </c>
      <c r="E82" s="528">
        <v>60</v>
      </c>
      <c r="F82" s="500"/>
      <c r="G82" s="542">
        <f t="shared" si="2"/>
        <v>0</v>
      </c>
    </row>
    <row r="83" spans="1:7" s="494" customFormat="1" ht="15.75" customHeight="1" x14ac:dyDescent="0.3">
      <c r="A83" s="528">
        <v>58</v>
      </c>
      <c r="B83" s="495" t="s">
        <v>390</v>
      </c>
      <c r="C83" s="544" t="s">
        <v>1744</v>
      </c>
      <c r="D83" s="528" t="s">
        <v>163</v>
      </c>
      <c r="E83" s="528">
        <v>40</v>
      </c>
      <c r="F83" s="500"/>
      <c r="G83" s="542">
        <f t="shared" si="2"/>
        <v>0</v>
      </c>
    </row>
    <row r="84" spans="1:7" s="494" customFormat="1" ht="15.75" customHeight="1" x14ac:dyDescent="0.3">
      <c r="A84" s="528">
        <v>59</v>
      </c>
      <c r="B84" s="495" t="s">
        <v>390</v>
      </c>
      <c r="C84" s="544" t="s">
        <v>1745</v>
      </c>
      <c r="D84" s="528" t="s">
        <v>189</v>
      </c>
      <c r="E84" s="528">
        <v>2</v>
      </c>
      <c r="F84" s="500"/>
      <c r="G84" s="542">
        <f t="shared" si="2"/>
        <v>0</v>
      </c>
    </row>
    <row r="85" spans="1:7" s="494" customFormat="1" ht="15.75" customHeight="1" x14ac:dyDescent="0.3">
      <c r="A85" s="528">
        <v>60</v>
      </c>
      <c r="B85" s="495" t="s">
        <v>390</v>
      </c>
      <c r="C85" s="544" t="s">
        <v>1746</v>
      </c>
      <c r="D85" s="528" t="s">
        <v>163</v>
      </c>
      <c r="E85" s="528">
        <v>30</v>
      </c>
      <c r="F85" s="500"/>
      <c r="G85" s="542">
        <f t="shared" si="2"/>
        <v>0</v>
      </c>
    </row>
    <row r="86" spans="1:7" s="494" customFormat="1" ht="40.5" customHeight="1" x14ac:dyDescent="0.3">
      <c r="A86" s="528">
        <v>61</v>
      </c>
      <c r="B86" s="495"/>
      <c r="C86" s="535" t="s">
        <v>1747</v>
      </c>
      <c r="D86" s="495" t="s">
        <v>163</v>
      </c>
      <c r="E86" s="495">
        <v>15</v>
      </c>
      <c r="F86" s="500"/>
      <c r="G86" s="516">
        <f>F86*E86</f>
        <v>0</v>
      </c>
    </row>
    <row r="87" spans="1:7" s="494" customFormat="1" ht="15.75" customHeight="1" x14ac:dyDescent="0.3">
      <c r="A87" s="528">
        <v>62</v>
      </c>
      <c r="B87" s="495"/>
      <c r="C87" s="535" t="s">
        <v>1748</v>
      </c>
      <c r="D87" s="495" t="s">
        <v>451</v>
      </c>
      <c r="E87" s="495">
        <v>3</v>
      </c>
      <c r="F87" s="500"/>
      <c r="G87" s="516">
        <f>F87*E87</f>
        <v>0</v>
      </c>
    </row>
    <row r="88" spans="1:7" s="494" customFormat="1" ht="15.75" customHeight="1" x14ac:dyDescent="0.3">
      <c r="A88" s="495"/>
      <c r="B88" s="495"/>
      <c r="C88" s="501"/>
      <c r="D88" s="495"/>
      <c r="E88" s="495"/>
      <c r="F88" s="500"/>
      <c r="G88" s="500"/>
    </row>
    <row r="89" spans="1:7" s="494" customFormat="1" ht="15.75" customHeight="1" x14ac:dyDescent="0.3">
      <c r="A89" s="538" t="s">
        <v>1749</v>
      </c>
      <c r="B89" s="538" t="s">
        <v>1750</v>
      </c>
      <c r="C89" s="548"/>
      <c r="D89" s="540"/>
      <c r="E89" s="540"/>
      <c r="F89" s="507"/>
      <c r="G89" s="507"/>
    </row>
    <row r="90" spans="1:7" s="494" customFormat="1" ht="15.75" customHeight="1" x14ac:dyDescent="0.3">
      <c r="A90" s="528">
        <v>63</v>
      </c>
      <c r="B90" s="749"/>
      <c r="C90" s="768" t="s">
        <v>1751</v>
      </c>
      <c r="D90" s="757">
        <v>1</v>
      </c>
      <c r="E90" s="757" t="s">
        <v>1701</v>
      </c>
      <c r="F90" s="752"/>
      <c r="G90" s="769">
        <f t="shared" ref="G90:G95" si="3">(D90*F90)</f>
        <v>0</v>
      </c>
    </row>
    <row r="91" spans="1:7" s="494" customFormat="1" ht="15.75" customHeight="1" x14ac:dyDescent="0.3">
      <c r="A91" s="528">
        <v>64</v>
      </c>
      <c r="B91" s="495"/>
      <c r="C91" s="544" t="s">
        <v>1752</v>
      </c>
      <c r="D91" s="528">
        <v>1</v>
      </c>
      <c r="E91" s="528" t="s">
        <v>1701</v>
      </c>
      <c r="F91" s="500"/>
      <c r="G91" s="542">
        <f t="shared" si="3"/>
        <v>0</v>
      </c>
    </row>
    <row r="92" spans="1:7" s="494" customFormat="1" ht="15.75" customHeight="1" x14ac:dyDescent="0.3">
      <c r="A92" s="528">
        <v>65</v>
      </c>
      <c r="B92" s="495"/>
      <c r="C92" s="544" t="s">
        <v>1753</v>
      </c>
      <c r="D92" s="528">
        <v>1</v>
      </c>
      <c r="E92" s="528" t="s">
        <v>1701</v>
      </c>
      <c r="F92" s="500"/>
      <c r="G92" s="542">
        <f t="shared" si="3"/>
        <v>0</v>
      </c>
    </row>
    <row r="93" spans="1:7" s="494" customFormat="1" ht="15.75" customHeight="1" x14ac:dyDescent="0.3">
      <c r="A93" s="528">
        <v>66</v>
      </c>
      <c r="B93" s="495"/>
      <c r="C93" s="544" t="s">
        <v>1754</v>
      </c>
      <c r="D93" s="528">
        <v>1</v>
      </c>
      <c r="E93" s="528" t="s">
        <v>1701</v>
      </c>
      <c r="F93" s="500"/>
      <c r="G93" s="542">
        <f t="shared" si="3"/>
        <v>0</v>
      </c>
    </row>
    <row r="94" spans="1:7" s="494" customFormat="1" ht="15.75" customHeight="1" x14ac:dyDescent="0.3">
      <c r="A94" s="528">
        <v>67</v>
      </c>
      <c r="B94" s="495"/>
      <c r="C94" s="544" t="s">
        <v>1755</v>
      </c>
      <c r="D94" s="528">
        <v>1</v>
      </c>
      <c r="E94" s="528" t="s">
        <v>1701</v>
      </c>
      <c r="F94" s="500"/>
      <c r="G94" s="542">
        <f t="shared" si="3"/>
        <v>0</v>
      </c>
    </row>
    <row r="95" spans="1:7" s="494" customFormat="1" ht="15.75" customHeight="1" x14ac:dyDescent="0.3">
      <c r="A95" s="528">
        <v>68</v>
      </c>
      <c r="B95" s="495"/>
      <c r="C95" s="544" t="s">
        <v>1756</v>
      </c>
      <c r="D95" s="528">
        <v>1</v>
      </c>
      <c r="E95" s="528" t="s">
        <v>1701</v>
      </c>
      <c r="F95" s="500"/>
      <c r="G95" s="542">
        <f t="shared" si="3"/>
        <v>0</v>
      </c>
    </row>
    <row r="96" spans="1:7" s="494" customFormat="1" ht="15.75" customHeight="1" x14ac:dyDescent="0.3">
      <c r="A96" s="528"/>
      <c r="B96" s="495"/>
      <c r="C96" s="501"/>
      <c r="D96" s="495"/>
      <c r="E96" s="495"/>
      <c r="F96" s="495"/>
      <c r="G96" s="495"/>
    </row>
    <row r="97" spans="1:7" s="494" customFormat="1" ht="15.75" customHeight="1" x14ac:dyDescent="0.3">
      <c r="A97" s="549"/>
      <c r="B97" s="549" t="s">
        <v>1651</v>
      </c>
      <c r="C97" s="550"/>
      <c r="D97" s="549"/>
      <c r="E97" s="549"/>
      <c r="F97" s="551"/>
      <c r="G97" s="552">
        <f>SUM(G8:G96)</f>
        <v>0</v>
      </c>
    </row>
    <row r="98" spans="1:7" s="553" customFormat="1" ht="15.75" customHeight="1" x14ac:dyDescent="0.2">
      <c r="A98" s="525"/>
      <c r="B98" s="525"/>
      <c r="D98" s="525"/>
      <c r="E98" s="525"/>
      <c r="F98" s="525"/>
      <c r="G98" s="525"/>
    </row>
    <row r="110" spans="1:7" x14ac:dyDescent="0.25">
      <c r="G110" s="554"/>
    </row>
  </sheetData>
  <pageMargins left="0.70866141732283472" right="0.70866141732283472" top="0.78740157480314965" bottom="0.78740157480314965" header="0.31496062992125984" footer="0.31496062992125984"/>
  <pageSetup paperSize="9" scale="76" orientation="portrait" r:id="rId1"/>
  <rowBreaks count="1" manualBreakCount="1">
    <brk id="46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view="pageBreakPreview" topLeftCell="A64" zoomScaleNormal="80" zoomScaleSheetLayoutView="100" workbookViewId="0">
      <selection activeCell="C71" sqref="C71"/>
    </sheetView>
  </sheetViews>
  <sheetFormatPr defaultRowHeight="15" x14ac:dyDescent="0.25"/>
  <cols>
    <col min="1" max="2" width="9.33203125" style="608"/>
    <col min="3" max="3" width="59.5" style="610" customWidth="1"/>
    <col min="4" max="4" width="8.5" style="608" customWidth="1"/>
    <col min="5" max="5" width="9.33203125" style="608"/>
    <col min="6" max="6" width="16.33203125" style="608" customWidth="1"/>
    <col min="7" max="7" width="15.83203125" style="608" customWidth="1"/>
    <col min="8" max="258" width="9.33203125" style="610"/>
    <col min="259" max="259" width="59.5" style="610" customWidth="1"/>
    <col min="260" max="260" width="8.5" style="610" customWidth="1"/>
    <col min="261" max="261" width="9.33203125" style="610"/>
    <col min="262" max="262" width="16.33203125" style="610" customWidth="1"/>
    <col min="263" max="263" width="15.83203125" style="610" customWidth="1"/>
    <col min="264" max="514" width="9.33203125" style="610"/>
    <col min="515" max="515" width="59.5" style="610" customWidth="1"/>
    <col min="516" max="516" width="8.5" style="610" customWidth="1"/>
    <col min="517" max="517" width="9.33203125" style="610"/>
    <col min="518" max="518" width="16.33203125" style="610" customWidth="1"/>
    <col min="519" max="519" width="15.83203125" style="610" customWidth="1"/>
    <col min="520" max="770" width="9.33203125" style="610"/>
    <col min="771" max="771" width="59.5" style="610" customWidth="1"/>
    <col min="772" max="772" width="8.5" style="610" customWidth="1"/>
    <col min="773" max="773" width="9.33203125" style="610"/>
    <col min="774" max="774" width="16.33203125" style="610" customWidth="1"/>
    <col min="775" max="775" width="15.83203125" style="610" customWidth="1"/>
    <col min="776" max="1026" width="9.33203125" style="610"/>
    <col min="1027" max="1027" width="59.5" style="610" customWidth="1"/>
    <col min="1028" max="1028" width="8.5" style="610" customWidth="1"/>
    <col min="1029" max="1029" width="9.33203125" style="610"/>
    <col min="1030" max="1030" width="16.33203125" style="610" customWidth="1"/>
    <col min="1031" max="1031" width="15.83203125" style="610" customWidth="1"/>
    <col min="1032" max="1282" width="9.33203125" style="610"/>
    <col min="1283" max="1283" width="59.5" style="610" customWidth="1"/>
    <col min="1284" max="1284" width="8.5" style="610" customWidth="1"/>
    <col min="1285" max="1285" width="9.33203125" style="610"/>
    <col min="1286" max="1286" width="16.33203125" style="610" customWidth="1"/>
    <col min="1287" max="1287" width="15.83203125" style="610" customWidth="1"/>
    <col min="1288" max="1538" width="9.33203125" style="610"/>
    <col min="1539" max="1539" width="59.5" style="610" customWidth="1"/>
    <col min="1540" max="1540" width="8.5" style="610" customWidth="1"/>
    <col min="1541" max="1541" width="9.33203125" style="610"/>
    <col min="1542" max="1542" width="16.33203125" style="610" customWidth="1"/>
    <col min="1543" max="1543" width="15.83203125" style="610" customWidth="1"/>
    <col min="1544" max="1794" width="9.33203125" style="610"/>
    <col min="1795" max="1795" width="59.5" style="610" customWidth="1"/>
    <col min="1796" max="1796" width="8.5" style="610" customWidth="1"/>
    <col min="1797" max="1797" width="9.33203125" style="610"/>
    <col min="1798" max="1798" width="16.33203125" style="610" customWidth="1"/>
    <col min="1799" max="1799" width="15.83203125" style="610" customWidth="1"/>
    <col min="1800" max="2050" width="9.33203125" style="610"/>
    <col min="2051" max="2051" width="59.5" style="610" customWidth="1"/>
    <col min="2052" max="2052" width="8.5" style="610" customWidth="1"/>
    <col min="2053" max="2053" width="9.33203125" style="610"/>
    <col min="2054" max="2054" width="16.33203125" style="610" customWidth="1"/>
    <col min="2055" max="2055" width="15.83203125" style="610" customWidth="1"/>
    <col min="2056" max="2306" width="9.33203125" style="610"/>
    <col min="2307" max="2307" width="59.5" style="610" customWidth="1"/>
    <col min="2308" max="2308" width="8.5" style="610" customWidth="1"/>
    <col min="2309" max="2309" width="9.33203125" style="610"/>
    <col min="2310" max="2310" width="16.33203125" style="610" customWidth="1"/>
    <col min="2311" max="2311" width="15.83203125" style="610" customWidth="1"/>
    <col min="2312" max="2562" width="9.33203125" style="610"/>
    <col min="2563" max="2563" width="59.5" style="610" customWidth="1"/>
    <col min="2564" max="2564" width="8.5" style="610" customWidth="1"/>
    <col min="2565" max="2565" width="9.33203125" style="610"/>
    <col min="2566" max="2566" width="16.33203125" style="610" customWidth="1"/>
    <col min="2567" max="2567" width="15.83203125" style="610" customWidth="1"/>
    <col min="2568" max="2818" width="9.33203125" style="610"/>
    <col min="2819" max="2819" width="59.5" style="610" customWidth="1"/>
    <col min="2820" max="2820" width="8.5" style="610" customWidth="1"/>
    <col min="2821" max="2821" width="9.33203125" style="610"/>
    <col min="2822" max="2822" width="16.33203125" style="610" customWidth="1"/>
    <col min="2823" max="2823" width="15.83203125" style="610" customWidth="1"/>
    <col min="2824" max="3074" width="9.33203125" style="610"/>
    <col min="3075" max="3075" width="59.5" style="610" customWidth="1"/>
    <col min="3076" max="3076" width="8.5" style="610" customWidth="1"/>
    <col min="3077" max="3077" width="9.33203125" style="610"/>
    <col min="3078" max="3078" width="16.33203125" style="610" customWidth="1"/>
    <col min="3079" max="3079" width="15.83203125" style="610" customWidth="1"/>
    <col min="3080" max="3330" width="9.33203125" style="610"/>
    <col min="3331" max="3331" width="59.5" style="610" customWidth="1"/>
    <col min="3332" max="3332" width="8.5" style="610" customWidth="1"/>
    <col min="3333" max="3333" width="9.33203125" style="610"/>
    <col min="3334" max="3334" width="16.33203125" style="610" customWidth="1"/>
    <col min="3335" max="3335" width="15.83203125" style="610" customWidth="1"/>
    <col min="3336" max="3586" width="9.33203125" style="610"/>
    <col min="3587" max="3587" width="59.5" style="610" customWidth="1"/>
    <col min="3588" max="3588" width="8.5" style="610" customWidth="1"/>
    <col min="3589" max="3589" width="9.33203125" style="610"/>
    <col min="3590" max="3590" width="16.33203125" style="610" customWidth="1"/>
    <col min="3591" max="3591" width="15.83203125" style="610" customWidth="1"/>
    <col min="3592" max="3842" width="9.33203125" style="610"/>
    <col min="3843" max="3843" width="59.5" style="610" customWidth="1"/>
    <col min="3844" max="3844" width="8.5" style="610" customWidth="1"/>
    <col min="3845" max="3845" width="9.33203125" style="610"/>
    <col min="3846" max="3846" width="16.33203125" style="610" customWidth="1"/>
    <col min="3847" max="3847" width="15.83203125" style="610" customWidth="1"/>
    <col min="3848" max="4098" width="9.33203125" style="610"/>
    <col min="4099" max="4099" width="59.5" style="610" customWidth="1"/>
    <col min="4100" max="4100" width="8.5" style="610" customWidth="1"/>
    <col min="4101" max="4101" width="9.33203125" style="610"/>
    <col min="4102" max="4102" width="16.33203125" style="610" customWidth="1"/>
    <col min="4103" max="4103" width="15.83203125" style="610" customWidth="1"/>
    <col min="4104" max="4354" width="9.33203125" style="610"/>
    <col min="4355" max="4355" width="59.5" style="610" customWidth="1"/>
    <col min="4356" max="4356" width="8.5" style="610" customWidth="1"/>
    <col min="4357" max="4357" width="9.33203125" style="610"/>
    <col min="4358" max="4358" width="16.33203125" style="610" customWidth="1"/>
    <col min="4359" max="4359" width="15.83203125" style="610" customWidth="1"/>
    <col min="4360" max="4610" width="9.33203125" style="610"/>
    <col min="4611" max="4611" width="59.5" style="610" customWidth="1"/>
    <col min="4612" max="4612" width="8.5" style="610" customWidth="1"/>
    <col min="4613" max="4613" width="9.33203125" style="610"/>
    <col min="4614" max="4614" width="16.33203125" style="610" customWidth="1"/>
    <col min="4615" max="4615" width="15.83203125" style="610" customWidth="1"/>
    <col min="4616" max="4866" width="9.33203125" style="610"/>
    <col min="4867" max="4867" width="59.5" style="610" customWidth="1"/>
    <col min="4868" max="4868" width="8.5" style="610" customWidth="1"/>
    <col min="4869" max="4869" width="9.33203125" style="610"/>
    <col min="4870" max="4870" width="16.33203125" style="610" customWidth="1"/>
    <col min="4871" max="4871" width="15.83203125" style="610" customWidth="1"/>
    <col min="4872" max="5122" width="9.33203125" style="610"/>
    <col min="5123" max="5123" width="59.5" style="610" customWidth="1"/>
    <col min="5124" max="5124" width="8.5" style="610" customWidth="1"/>
    <col min="5125" max="5125" width="9.33203125" style="610"/>
    <col min="5126" max="5126" width="16.33203125" style="610" customWidth="1"/>
    <col min="5127" max="5127" width="15.83203125" style="610" customWidth="1"/>
    <col min="5128" max="5378" width="9.33203125" style="610"/>
    <col min="5379" max="5379" width="59.5" style="610" customWidth="1"/>
    <col min="5380" max="5380" width="8.5" style="610" customWidth="1"/>
    <col min="5381" max="5381" width="9.33203125" style="610"/>
    <col min="5382" max="5382" width="16.33203125" style="610" customWidth="1"/>
    <col min="5383" max="5383" width="15.83203125" style="610" customWidth="1"/>
    <col min="5384" max="5634" width="9.33203125" style="610"/>
    <col min="5635" max="5635" width="59.5" style="610" customWidth="1"/>
    <col min="5636" max="5636" width="8.5" style="610" customWidth="1"/>
    <col min="5637" max="5637" width="9.33203125" style="610"/>
    <col min="5638" max="5638" width="16.33203125" style="610" customWidth="1"/>
    <col min="5639" max="5639" width="15.83203125" style="610" customWidth="1"/>
    <col min="5640" max="5890" width="9.33203125" style="610"/>
    <col min="5891" max="5891" width="59.5" style="610" customWidth="1"/>
    <col min="5892" max="5892" width="8.5" style="610" customWidth="1"/>
    <col min="5893" max="5893" width="9.33203125" style="610"/>
    <col min="5894" max="5894" width="16.33203125" style="610" customWidth="1"/>
    <col min="5895" max="5895" width="15.83203125" style="610" customWidth="1"/>
    <col min="5896" max="6146" width="9.33203125" style="610"/>
    <col min="6147" max="6147" width="59.5" style="610" customWidth="1"/>
    <col min="6148" max="6148" width="8.5" style="610" customWidth="1"/>
    <col min="6149" max="6149" width="9.33203125" style="610"/>
    <col min="6150" max="6150" width="16.33203125" style="610" customWidth="1"/>
    <col min="6151" max="6151" width="15.83203125" style="610" customWidth="1"/>
    <col min="6152" max="6402" width="9.33203125" style="610"/>
    <col min="6403" max="6403" width="59.5" style="610" customWidth="1"/>
    <col min="6404" max="6404" width="8.5" style="610" customWidth="1"/>
    <col min="6405" max="6405" width="9.33203125" style="610"/>
    <col min="6406" max="6406" width="16.33203125" style="610" customWidth="1"/>
    <col min="6407" max="6407" width="15.83203125" style="610" customWidth="1"/>
    <col min="6408" max="6658" width="9.33203125" style="610"/>
    <col min="6659" max="6659" width="59.5" style="610" customWidth="1"/>
    <col min="6660" max="6660" width="8.5" style="610" customWidth="1"/>
    <col min="6661" max="6661" width="9.33203125" style="610"/>
    <col min="6662" max="6662" width="16.33203125" style="610" customWidth="1"/>
    <col min="6663" max="6663" width="15.83203125" style="610" customWidth="1"/>
    <col min="6664" max="6914" width="9.33203125" style="610"/>
    <col min="6915" max="6915" width="59.5" style="610" customWidth="1"/>
    <col min="6916" max="6916" width="8.5" style="610" customWidth="1"/>
    <col min="6917" max="6917" width="9.33203125" style="610"/>
    <col min="6918" max="6918" width="16.33203125" style="610" customWidth="1"/>
    <col min="6919" max="6919" width="15.83203125" style="610" customWidth="1"/>
    <col min="6920" max="7170" width="9.33203125" style="610"/>
    <col min="7171" max="7171" width="59.5" style="610" customWidth="1"/>
    <col min="7172" max="7172" width="8.5" style="610" customWidth="1"/>
    <col min="7173" max="7173" width="9.33203125" style="610"/>
    <col min="7174" max="7174" width="16.33203125" style="610" customWidth="1"/>
    <col min="7175" max="7175" width="15.83203125" style="610" customWidth="1"/>
    <col min="7176" max="7426" width="9.33203125" style="610"/>
    <col min="7427" max="7427" width="59.5" style="610" customWidth="1"/>
    <col min="7428" max="7428" width="8.5" style="610" customWidth="1"/>
    <col min="7429" max="7429" width="9.33203125" style="610"/>
    <col min="7430" max="7430" width="16.33203125" style="610" customWidth="1"/>
    <col min="7431" max="7431" width="15.83203125" style="610" customWidth="1"/>
    <col min="7432" max="7682" width="9.33203125" style="610"/>
    <col min="7683" max="7683" width="59.5" style="610" customWidth="1"/>
    <col min="7684" max="7684" width="8.5" style="610" customWidth="1"/>
    <col min="7685" max="7685" width="9.33203125" style="610"/>
    <col min="7686" max="7686" width="16.33203125" style="610" customWidth="1"/>
    <col min="7687" max="7687" width="15.83203125" style="610" customWidth="1"/>
    <col min="7688" max="7938" width="9.33203125" style="610"/>
    <col min="7939" max="7939" width="59.5" style="610" customWidth="1"/>
    <col min="7940" max="7940" width="8.5" style="610" customWidth="1"/>
    <col min="7941" max="7941" width="9.33203125" style="610"/>
    <col min="7942" max="7942" width="16.33203125" style="610" customWidth="1"/>
    <col min="7943" max="7943" width="15.83203125" style="610" customWidth="1"/>
    <col min="7944" max="8194" width="9.33203125" style="610"/>
    <col min="8195" max="8195" width="59.5" style="610" customWidth="1"/>
    <col min="8196" max="8196" width="8.5" style="610" customWidth="1"/>
    <col min="8197" max="8197" width="9.33203125" style="610"/>
    <col min="8198" max="8198" width="16.33203125" style="610" customWidth="1"/>
    <col min="8199" max="8199" width="15.83203125" style="610" customWidth="1"/>
    <col min="8200" max="8450" width="9.33203125" style="610"/>
    <col min="8451" max="8451" width="59.5" style="610" customWidth="1"/>
    <col min="8452" max="8452" width="8.5" style="610" customWidth="1"/>
    <col min="8453" max="8453" width="9.33203125" style="610"/>
    <col min="8454" max="8454" width="16.33203125" style="610" customWidth="1"/>
    <col min="8455" max="8455" width="15.83203125" style="610" customWidth="1"/>
    <col min="8456" max="8706" width="9.33203125" style="610"/>
    <col min="8707" max="8707" width="59.5" style="610" customWidth="1"/>
    <col min="8708" max="8708" width="8.5" style="610" customWidth="1"/>
    <col min="8709" max="8709" width="9.33203125" style="610"/>
    <col min="8710" max="8710" width="16.33203125" style="610" customWidth="1"/>
    <col min="8711" max="8711" width="15.83203125" style="610" customWidth="1"/>
    <col min="8712" max="8962" width="9.33203125" style="610"/>
    <col min="8963" max="8963" width="59.5" style="610" customWidth="1"/>
    <col min="8964" max="8964" width="8.5" style="610" customWidth="1"/>
    <col min="8965" max="8965" width="9.33203125" style="610"/>
    <col min="8966" max="8966" width="16.33203125" style="610" customWidth="1"/>
    <col min="8967" max="8967" width="15.83203125" style="610" customWidth="1"/>
    <col min="8968" max="9218" width="9.33203125" style="610"/>
    <col min="9219" max="9219" width="59.5" style="610" customWidth="1"/>
    <col min="9220" max="9220" width="8.5" style="610" customWidth="1"/>
    <col min="9221" max="9221" width="9.33203125" style="610"/>
    <col min="9222" max="9222" width="16.33203125" style="610" customWidth="1"/>
    <col min="9223" max="9223" width="15.83203125" style="610" customWidth="1"/>
    <col min="9224" max="9474" width="9.33203125" style="610"/>
    <col min="9475" max="9475" width="59.5" style="610" customWidth="1"/>
    <col min="9476" max="9476" width="8.5" style="610" customWidth="1"/>
    <col min="9477" max="9477" width="9.33203125" style="610"/>
    <col min="9478" max="9478" width="16.33203125" style="610" customWidth="1"/>
    <col min="9479" max="9479" width="15.83203125" style="610" customWidth="1"/>
    <col min="9480" max="9730" width="9.33203125" style="610"/>
    <col min="9731" max="9731" width="59.5" style="610" customWidth="1"/>
    <col min="9732" max="9732" width="8.5" style="610" customWidth="1"/>
    <col min="9733" max="9733" width="9.33203125" style="610"/>
    <col min="9734" max="9734" width="16.33203125" style="610" customWidth="1"/>
    <col min="9735" max="9735" width="15.83203125" style="610" customWidth="1"/>
    <col min="9736" max="9986" width="9.33203125" style="610"/>
    <col min="9987" max="9987" width="59.5" style="610" customWidth="1"/>
    <col min="9988" max="9988" width="8.5" style="610" customWidth="1"/>
    <col min="9989" max="9989" width="9.33203125" style="610"/>
    <col min="9990" max="9990" width="16.33203125" style="610" customWidth="1"/>
    <col min="9991" max="9991" width="15.83203125" style="610" customWidth="1"/>
    <col min="9992" max="10242" width="9.33203125" style="610"/>
    <col min="10243" max="10243" width="59.5" style="610" customWidth="1"/>
    <col min="10244" max="10244" width="8.5" style="610" customWidth="1"/>
    <col min="10245" max="10245" width="9.33203125" style="610"/>
    <col min="10246" max="10246" width="16.33203125" style="610" customWidth="1"/>
    <col min="10247" max="10247" width="15.83203125" style="610" customWidth="1"/>
    <col min="10248" max="10498" width="9.33203125" style="610"/>
    <col min="10499" max="10499" width="59.5" style="610" customWidth="1"/>
    <col min="10500" max="10500" width="8.5" style="610" customWidth="1"/>
    <col min="10501" max="10501" width="9.33203125" style="610"/>
    <col min="10502" max="10502" width="16.33203125" style="610" customWidth="1"/>
    <col min="10503" max="10503" width="15.83203125" style="610" customWidth="1"/>
    <col min="10504" max="10754" width="9.33203125" style="610"/>
    <col min="10755" max="10755" width="59.5" style="610" customWidth="1"/>
    <col min="10756" max="10756" width="8.5" style="610" customWidth="1"/>
    <col min="10757" max="10757" width="9.33203125" style="610"/>
    <col min="10758" max="10758" width="16.33203125" style="610" customWidth="1"/>
    <col min="10759" max="10759" width="15.83203125" style="610" customWidth="1"/>
    <col min="10760" max="11010" width="9.33203125" style="610"/>
    <col min="11011" max="11011" width="59.5" style="610" customWidth="1"/>
    <col min="11012" max="11012" width="8.5" style="610" customWidth="1"/>
    <col min="11013" max="11013" width="9.33203125" style="610"/>
    <col min="11014" max="11014" width="16.33203125" style="610" customWidth="1"/>
    <col min="11015" max="11015" width="15.83203125" style="610" customWidth="1"/>
    <col min="11016" max="11266" width="9.33203125" style="610"/>
    <col min="11267" max="11267" width="59.5" style="610" customWidth="1"/>
    <col min="11268" max="11268" width="8.5" style="610" customWidth="1"/>
    <col min="11269" max="11269" width="9.33203125" style="610"/>
    <col min="11270" max="11270" width="16.33203125" style="610" customWidth="1"/>
    <col min="11271" max="11271" width="15.83203125" style="610" customWidth="1"/>
    <col min="11272" max="11522" width="9.33203125" style="610"/>
    <col min="11523" max="11523" width="59.5" style="610" customWidth="1"/>
    <col min="11524" max="11524" width="8.5" style="610" customWidth="1"/>
    <col min="11525" max="11525" width="9.33203125" style="610"/>
    <col min="11526" max="11526" width="16.33203125" style="610" customWidth="1"/>
    <col min="11527" max="11527" width="15.83203125" style="610" customWidth="1"/>
    <col min="11528" max="11778" width="9.33203125" style="610"/>
    <col min="11779" max="11779" width="59.5" style="610" customWidth="1"/>
    <col min="11780" max="11780" width="8.5" style="610" customWidth="1"/>
    <col min="11781" max="11781" width="9.33203125" style="610"/>
    <col min="11782" max="11782" width="16.33203125" style="610" customWidth="1"/>
    <col min="11783" max="11783" width="15.83203125" style="610" customWidth="1"/>
    <col min="11784" max="12034" width="9.33203125" style="610"/>
    <col min="12035" max="12035" width="59.5" style="610" customWidth="1"/>
    <col min="12036" max="12036" width="8.5" style="610" customWidth="1"/>
    <col min="12037" max="12037" width="9.33203125" style="610"/>
    <col min="12038" max="12038" width="16.33203125" style="610" customWidth="1"/>
    <col min="12039" max="12039" width="15.83203125" style="610" customWidth="1"/>
    <col min="12040" max="12290" width="9.33203125" style="610"/>
    <col min="12291" max="12291" width="59.5" style="610" customWidth="1"/>
    <col min="12292" max="12292" width="8.5" style="610" customWidth="1"/>
    <col min="12293" max="12293" width="9.33203125" style="610"/>
    <col min="12294" max="12294" width="16.33203125" style="610" customWidth="1"/>
    <col min="12295" max="12295" width="15.83203125" style="610" customWidth="1"/>
    <col min="12296" max="12546" width="9.33203125" style="610"/>
    <col min="12547" max="12547" width="59.5" style="610" customWidth="1"/>
    <col min="12548" max="12548" width="8.5" style="610" customWidth="1"/>
    <col min="12549" max="12549" width="9.33203125" style="610"/>
    <col min="12550" max="12550" width="16.33203125" style="610" customWidth="1"/>
    <col min="12551" max="12551" width="15.83203125" style="610" customWidth="1"/>
    <col min="12552" max="12802" width="9.33203125" style="610"/>
    <col min="12803" max="12803" width="59.5" style="610" customWidth="1"/>
    <col min="12804" max="12804" width="8.5" style="610" customWidth="1"/>
    <col min="12805" max="12805" width="9.33203125" style="610"/>
    <col min="12806" max="12806" width="16.33203125" style="610" customWidth="1"/>
    <col min="12807" max="12807" width="15.83203125" style="610" customWidth="1"/>
    <col min="12808" max="13058" width="9.33203125" style="610"/>
    <col min="13059" max="13059" width="59.5" style="610" customWidth="1"/>
    <col min="13060" max="13060" width="8.5" style="610" customWidth="1"/>
    <col min="13061" max="13061" width="9.33203125" style="610"/>
    <col min="13062" max="13062" width="16.33203125" style="610" customWidth="1"/>
    <col min="13063" max="13063" width="15.83203125" style="610" customWidth="1"/>
    <col min="13064" max="13314" width="9.33203125" style="610"/>
    <col min="13315" max="13315" width="59.5" style="610" customWidth="1"/>
    <col min="13316" max="13316" width="8.5" style="610" customWidth="1"/>
    <col min="13317" max="13317" width="9.33203125" style="610"/>
    <col min="13318" max="13318" width="16.33203125" style="610" customWidth="1"/>
    <col min="13319" max="13319" width="15.83203125" style="610" customWidth="1"/>
    <col min="13320" max="13570" width="9.33203125" style="610"/>
    <col min="13571" max="13571" width="59.5" style="610" customWidth="1"/>
    <col min="13572" max="13572" width="8.5" style="610" customWidth="1"/>
    <col min="13573" max="13573" width="9.33203125" style="610"/>
    <col min="13574" max="13574" width="16.33203125" style="610" customWidth="1"/>
    <col min="13575" max="13575" width="15.83203125" style="610" customWidth="1"/>
    <col min="13576" max="13826" width="9.33203125" style="610"/>
    <col min="13827" max="13827" width="59.5" style="610" customWidth="1"/>
    <col min="13828" max="13828" width="8.5" style="610" customWidth="1"/>
    <col min="13829" max="13829" width="9.33203125" style="610"/>
    <col min="13830" max="13830" width="16.33203125" style="610" customWidth="1"/>
    <col min="13831" max="13831" width="15.83203125" style="610" customWidth="1"/>
    <col min="13832" max="14082" width="9.33203125" style="610"/>
    <col min="14083" max="14083" width="59.5" style="610" customWidth="1"/>
    <col min="14084" max="14084" width="8.5" style="610" customWidth="1"/>
    <col min="14085" max="14085" width="9.33203125" style="610"/>
    <col min="14086" max="14086" width="16.33203125" style="610" customWidth="1"/>
    <col min="14087" max="14087" width="15.83203125" style="610" customWidth="1"/>
    <col min="14088" max="14338" width="9.33203125" style="610"/>
    <col min="14339" max="14339" width="59.5" style="610" customWidth="1"/>
    <col min="14340" max="14340" width="8.5" style="610" customWidth="1"/>
    <col min="14341" max="14341" width="9.33203125" style="610"/>
    <col min="14342" max="14342" width="16.33203125" style="610" customWidth="1"/>
    <col min="14343" max="14343" width="15.83203125" style="610" customWidth="1"/>
    <col min="14344" max="14594" width="9.33203125" style="610"/>
    <col min="14595" max="14595" width="59.5" style="610" customWidth="1"/>
    <col min="14596" max="14596" width="8.5" style="610" customWidth="1"/>
    <col min="14597" max="14597" width="9.33203125" style="610"/>
    <col min="14598" max="14598" width="16.33203125" style="610" customWidth="1"/>
    <col min="14599" max="14599" width="15.83203125" style="610" customWidth="1"/>
    <col min="14600" max="14850" width="9.33203125" style="610"/>
    <col min="14851" max="14851" width="59.5" style="610" customWidth="1"/>
    <col min="14852" max="14852" width="8.5" style="610" customWidth="1"/>
    <col min="14853" max="14853" width="9.33203125" style="610"/>
    <col min="14854" max="14854" width="16.33203125" style="610" customWidth="1"/>
    <col min="14855" max="14855" width="15.83203125" style="610" customWidth="1"/>
    <col min="14856" max="15106" width="9.33203125" style="610"/>
    <col min="15107" max="15107" width="59.5" style="610" customWidth="1"/>
    <col min="15108" max="15108" width="8.5" style="610" customWidth="1"/>
    <col min="15109" max="15109" width="9.33203125" style="610"/>
    <col min="15110" max="15110" width="16.33203125" style="610" customWidth="1"/>
    <col min="15111" max="15111" width="15.83203125" style="610" customWidth="1"/>
    <col min="15112" max="15362" width="9.33203125" style="610"/>
    <col min="15363" max="15363" width="59.5" style="610" customWidth="1"/>
    <col min="15364" max="15364" width="8.5" style="610" customWidth="1"/>
    <col min="15365" max="15365" width="9.33203125" style="610"/>
    <col min="15366" max="15366" width="16.33203125" style="610" customWidth="1"/>
    <col min="15367" max="15367" width="15.83203125" style="610" customWidth="1"/>
    <col min="15368" max="15618" width="9.33203125" style="610"/>
    <col min="15619" max="15619" width="59.5" style="610" customWidth="1"/>
    <col min="15620" max="15620" width="8.5" style="610" customWidth="1"/>
    <col min="15621" max="15621" width="9.33203125" style="610"/>
    <col min="15622" max="15622" width="16.33203125" style="610" customWidth="1"/>
    <col min="15623" max="15623" width="15.83203125" style="610" customWidth="1"/>
    <col min="15624" max="15874" width="9.33203125" style="610"/>
    <col min="15875" max="15875" width="59.5" style="610" customWidth="1"/>
    <col min="15876" max="15876" width="8.5" style="610" customWidth="1"/>
    <col min="15877" max="15877" width="9.33203125" style="610"/>
    <col min="15878" max="15878" width="16.33203125" style="610" customWidth="1"/>
    <col min="15879" max="15879" width="15.83203125" style="610" customWidth="1"/>
    <col min="15880" max="16130" width="9.33203125" style="610"/>
    <col min="16131" max="16131" width="59.5" style="610" customWidth="1"/>
    <col min="16132" max="16132" width="8.5" style="610" customWidth="1"/>
    <col min="16133" max="16133" width="9.33203125" style="610"/>
    <col min="16134" max="16134" width="16.33203125" style="610" customWidth="1"/>
    <col min="16135" max="16135" width="15.83203125" style="610" customWidth="1"/>
    <col min="16136" max="16384" width="9.33203125" style="610"/>
  </cols>
  <sheetData>
    <row r="1" spans="1:7" ht="15.75" x14ac:dyDescent="0.25">
      <c r="B1" s="476" t="s">
        <v>1653</v>
      </c>
      <c r="C1" s="609" t="s">
        <v>1654</v>
      </c>
    </row>
    <row r="2" spans="1:7" ht="15.75" thickBot="1" x14ac:dyDescent="0.3">
      <c r="B2" s="608" t="s">
        <v>1655</v>
      </c>
      <c r="F2" s="608" t="s">
        <v>1656</v>
      </c>
    </row>
    <row r="3" spans="1:7" ht="18.75" thickBot="1" x14ac:dyDescent="0.3">
      <c r="A3" s="611"/>
      <c r="B3" s="612" t="s">
        <v>1657</v>
      </c>
      <c r="C3" s="613" t="s">
        <v>1658</v>
      </c>
      <c r="D3" s="614"/>
      <c r="E3" s="615"/>
      <c r="F3" s="616"/>
      <c r="G3" s="617"/>
    </row>
    <row r="4" spans="1:7" ht="51.75" thickBot="1" x14ac:dyDescent="0.3">
      <c r="A4" s="618" t="s">
        <v>1659</v>
      </c>
      <c r="B4" s="619" t="s">
        <v>1660</v>
      </c>
      <c r="C4" s="620" t="s">
        <v>1661</v>
      </c>
      <c r="D4" s="619" t="s">
        <v>1662</v>
      </c>
      <c r="E4" s="619" t="s">
        <v>1663</v>
      </c>
      <c r="F4" s="619" t="s">
        <v>1664</v>
      </c>
      <c r="G4" s="619" t="s">
        <v>1665</v>
      </c>
    </row>
    <row r="5" spans="1:7" x14ac:dyDescent="0.25">
      <c r="C5" s="621" t="s">
        <v>1757</v>
      </c>
      <c r="D5" s="622"/>
      <c r="E5" s="622"/>
      <c r="F5" s="622"/>
      <c r="G5" s="622"/>
    </row>
    <row r="6" spans="1:7" x14ac:dyDescent="0.25">
      <c r="A6" s="622"/>
      <c r="B6" s="622"/>
      <c r="C6" s="623"/>
    </row>
    <row r="7" spans="1:7" s="626" customFormat="1" ht="13.5" customHeight="1" x14ac:dyDescent="0.2">
      <c r="A7" s="624" t="s">
        <v>1374</v>
      </c>
      <c r="B7" s="624"/>
      <c r="C7" s="625" t="s">
        <v>1667</v>
      </c>
      <c r="D7" s="624"/>
      <c r="E7" s="624"/>
      <c r="F7" s="624"/>
      <c r="G7" s="624"/>
    </row>
    <row r="8" spans="1:7" s="631" customFormat="1" ht="25.5" customHeight="1" x14ac:dyDescent="0.3">
      <c r="A8" s="627">
        <v>1</v>
      </c>
      <c r="B8" s="628" t="s">
        <v>1668</v>
      </c>
      <c r="C8" s="629" t="s">
        <v>1669</v>
      </c>
      <c r="D8" s="627" t="s">
        <v>171</v>
      </c>
      <c r="E8" s="627">
        <v>1</v>
      </c>
      <c r="F8" s="498"/>
      <c r="G8" s="630">
        <f>F8*E8</f>
        <v>0</v>
      </c>
    </row>
    <row r="9" spans="1:7" s="631" customFormat="1" ht="25.5" customHeight="1" x14ac:dyDescent="0.3">
      <c r="A9" s="627">
        <v>2</v>
      </c>
      <c r="B9" s="627" t="s">
        <v>1670</v>
      </c>
      <c r="C9" s="629" t="s">
        <v>1671</v>
      </c>
      <c r="D9" s="627" t="s">
        <v>171</v>
      </c>
      <c r="E9" s="627">
        <v>3</v>
      </c>
      <c r="F9" s="632"/>
      <c r="G9" s="630">
        <f>F9*E9</f>
        <v>0</v>
      </c>
    </row>
    <row r="10" spans="1:7" s="631" customFormat="1" ht="16.5" customHeight="1" x14ac:dyDescent="0.3">
      <c r="A10" s="627">
        <v>3</v>
      </c>
      <c r="B10" s="627" t="s">
        <v>1670</v>
      </c>
      <c r="C10" s="633" t="s">
        <v>1672</v>
      </c>
      <c r="D10" s="627" t="s">
        <v>171</v>
      </c>
      <c r="E10" s="627">
        <v>1</v>
      </c>
      <c r="F10" s="632"/>
      <c r="G10" s="630">
        <f>F10*E10</f>
        <v>0</v>
      </c>
    </row>
    <row r="11" spans="1:7" s="631" customFormat="1" ht="13.5" customHeight="1" x14ac:dyDescent="0.3">
      <c r="A11" s="627"/>
      <c r="B11" s="627"/>
      <c r="C11" s="633"/>
      <c r="D11" s="627"/>
      <c r="E11" s="627"/>
      <c r="F11" s="632"/>
      <c r="G11" s="632"/>
    </row>
    <row r="12" spans="1:7" s="631" customFormat="1" ht="14.25" customHeight="1" x14ac:dyDescent="0.3">
      <c r="A12" s="624" t="s">
        <v>1673</v>
      </c>
      <c r="B12" s="624" t="s">
        <v>1670</v>
      </c>
      <c r="C12" s="634" t="s">
        <v>1758</v>
      </c>
      <c r="D12" s="624"/>
      <c r="E12" s="624"/>
      <c r="F12" s="635"/>
      <c r="G12" s="635"/>
    </row>
    <row r="13" spans="1:7" s="631" customFormat="1" ht="45.75" customHeight="1" x14ac:dyDescent="0.3">
      <c r="A13" s="770">
        <v>4</v>
      </c>
      <c r="B13" s="770"/>
      <c r="C13" s="771" t="s">
        <v>1759</v>
      </c>
      <c r="D13" s="770" t="s">
        <v>171</v>
      </c>
      <c r="E13" s="770">
        <v>1</v>
      </c>
      <c r="F13" s="772"/>
      <c r="G13" s="773">
        <f>F13*E13</f>
        <v>0</v>
      </c>
    </row>
    <row r="14" spans="1:7" s="631" customFormat="1" ht="45.75" customHeight="1" x14ac:dyDescent="0.3">
      <c r="A14" s="770"/>
      <c r="B14" s="770"/>
      <c r="C14" s="771" t="s">
        <v>1760</v>
      </c>
      <c r="D14" s="770"/>
      <c r="E14" s="770"/>
      <c r="F14" s="772"/>
      <c r="G14" s="772"/>
    </row>
    <row r="15" spans="1:7" s="631" customFormat="1" ht="27.75" customHeight="1" x14ac:dyDescent="0.3">
      <c r="A15" s="770"/>
      <c r="B15" s="770"/>
      <c r="C15" s="771" t="s">
        <v>1761</v>
      </c>
      <c r="D15" s="770"/>
      <c r="E15" s="770"/>
      <c r="F15" s="772"/>
      <c r="G15" s="772"/>
    </row>
    <row r="16" spans="1:7" s="631" customFormat="1" ht="27.75" customHeight="1" x14ac:dyDescent="0.3">
      <c r="A16" s="770"/>
      <c r="B16" s="770"/>
      <c r="C16" s="774" t="s">
        <v>1762</v>
      </c>
      <c r="D16" s="770"/>
      <c r="E16" s="770"/>
      <c r="F16" s="772"/>
      <c r="G16" s="772"/>
    </row>
    <row r="17" spans="1:7" s="631" customFormat="1" ht="13.5" customHeight="1" x14ac:dyDescent="0.3">
      <c r="A17" s="770">
        <v>5</v>
      </c>
      <c r="B17" s="770" t="s">
        <v>1679</v>
      </c>
      <c r="C17" s="775" t="s">
        <v>1680</v>
      </c>
      <c r="D17" s="770" t="s">
        <v>171</v>
      </c>
      <c r="E17" s="770">
        <v>1</v>
      </c>
      <c r="F17" s="772"/>
      <c r="G17" s="773">
        <f>F17*E17</f>
        <v>0</v>
      </c>
    </row>
    <row r="18" spans="1:7" s="631" customFormat="1" ht="13.5" customHeight="1" x14ac:dyDescent="0.3">
      <c r="A18" s="627"/>
      <c r="B18" s="627"/>
      <c r="C18" s="633"/>
      <c r="D18" s="627"/>
      <c r="E18" s="627"/>
      <c r="F18" s="632"/>
      <c r="G18" s="632"/>
    </row>
    <row r="19" spans="1:7" s="631" customFormat="1" ht="13.5" customHeight="1" x14ac:dyDescent="0.3">
      <c r="A19" s="636" t="s">
        <v>1681</v>
      </c>
      <c r="B19" s="624"/>
      <c r="C19" s="637" t="s">
        <v>1682</v>
      </c>
      <c r="D19" s="624"/>
      <c r="E19" s="624"/>
      <c r="F19" s="635"/>
      <c r="G19" s="635"/>
    </row>
    <row r="20" spans="1:7" s="631" customFormat="1" ht="13.5" customHeight="1" x14ac:dyDescent="0.3">
      <c r="A20" s="627">
        <v>6</v>
      </c>
      <c r="B20" s="627" t="s">
        <v>1670</v>
      </c>
      <c r="C20" s="508" t="s">
        <v>1763</v>
      </c>
      <c r="D20" s="638" t="s">
        <v>402</v>
      </c>
      <c r="E20" s="627">
        <v>120</v>
      </c>
      <c r="F20" s="632"/>
      <c r="G20" s="639">
        <f t="shared" ref="G20:G49" si="0">F20*E20</f>
        <v>0</v>
      </c>
    </row>
    <row r="21" spans="1:7" s="631" customFormat="1" ht="13.5" customHeight="1" x14ac:dyDescent="0.3">
      <c r="A21" s="627">
        <v>7</v>
      </c>
      <c r="B21" s="627" t="s">
        <v>1670</v>
      </c>
      <c r="C21" s="508" t="s">
        <v>1683</v>
      </c>
      <c r="D21" s="638" t="s">
        <v>402</v>
      </c>
      <c r="E21" s="627">
        <v>20</v>
      </c>
      <c r="F21" s="632"/>
      <c r="G21" s="639">
        <f t="shared" si="0"/>
        <v>0</v>
      </c>
    </row>
    <row r="22" spans="1:7" s="631" customFormat="1" ht="13.5" customHeight="1" x14ac:dyDescent="0.3">
      <c r="A22" s="627">
        <v>8</v>
      </c>
      <c r="B22" s="627" t="s">
        <v>1670</v>
      </c>
      <c r="C22" s="511" t="s">
        <v>1684</v>
      </c>
      <c r="D22" s="512" t="s">
        <v>402</v>
      </c>
      <c r="E22" s="640">
        <v>15</v>
      </c>
      <c r="F22" s="632"/>
      <c r="G22" s="639">
        <f t="shared" si="0"/>
        <v>0</v>
      </c>
    </row>
    <row r="23" spans="1:7" s="631" customFormat="1" ht="13.5" customHeight="1" x14ac:dyDescent="0.3">
      <c r="A23" s="627">
        <v>9</v>
      </c>
      <c r="B23" s="627" t="s">
        <v>1670</v>
      </c>
      <c r="C23" s="641" t="s">
        <v>1810</v>
      </c>
      <c r="D23" s="642" t="s">
        <v>402</v>
      </c>
      <c r="E23" s="642">
        <v>60</v>
      </c>
      <c r="F23" s="632"/>
      <c r="G23" s="639">
        <f t="shared" si="0"/>
        <v>0</v>
      </c>
    </row>
    <row r="24" spans="1:7" s="631" customFormat="1" ht="13.5" customHeight="1" x14ac:dyDescent="0.3">
      <c r="A24" s="627">
        <v>10</v>
      </c>
      <c r="B24" s="627" t="s">
        <v>1670</v>
      </c>
      <c r="C24" s="508" t="s">
        <v>1685</v>
      </c>
      <c r="D24" s="638" t="s">
        <v>402</v>
      </c>
      <c r="E24" s="627">
        <v>30</v>
      </c>
      <c r="F24" s="632"/>
      <c r="G24" s="639">
        <f t="shared" si="0"/>
        <v>0</v>
      </c>
    </row>
    <row r="25" spans="1:7" s="631" customFormat="1" ht="13.5" customHeight="1" x14ac:dyDescent="0.3">
      <c r="A25" s="627">
        <v>11</v>
      </c>
      <c r="B25" s="627" t="s">
        <v>1670</v>
      </c>
      <c r="C25" s="514" t="s">
        <v>1686</v>
      </c>
      <c r="D25" s="638" t="s">
        <v>402</v>
      </c>
      <c r="E25" s="627">
        <v>280</v>
      </c>
      <c r="F25" s="632"/>
      <c r="G25" s="639">
        <f t="shared" si="0"/>
        <v>0</v>
      </c>
    </row>
    <row r="26" spans="1:7" s="631" customFormat="1" ht="13.5" customHeight="1" x14ac:dyDescent="0.3">
      <c r="A26" s="627">
        <v>12</v>
      </c>
      <c r="B26" s="627" t="s">
        <v>1670</v>
      </c>
      <c r="C26" s="514" t="s">
        <v>1687</v>
      </c>
      <c r="D26" s="643" t="s">
        <v>402</v>
      </c>
      <c r="E26" s="644">
        <v>100</v>
      </c>
      <c r="F26" s="645"/>
      <c r="G26" s="630">
        <f t="shared" si="0"/>
        <v>0</v>
      </c>
    </row>
    <row r="27" spans="1:7" s="631" customFormat="1" ht="13.5" customHeight="1" x14ac:dyDescent="0.3">
      <c r="A27" s="627">
        <v>13</v>
      </c>
      <c r="B27" s="627" t="s">
        <v>1670</v>
      </c>
      <c r="C27" s="646" t="s">
        <v>1688</v>
      </c>
      <c r="D27" s="647" t="s">
        <v>402</v>
      </c>
      <c r="E27" s="647">
        <v>20</v>
      </c>
      <c r="F27" s="639"/>
      <c r="G27" s="639">
        <f t="shared" si="0"/>
        <v>0</v>
      </c>
    </row>
    <row r="28" spans="1:7" s="631" customFormat="1" ht="13.5" customHeight="1" x14ac:dyDescent="0.3">
      <c r="A28" s="627">
        <v>14</v>
      </c>
      <c r="B28" s="627" t="s">
        <v>1670</v>
      </c>
      <c r="C28" s="511" t="s">
        <v>1689</v>
      </c>
      <c r="D28" s="647" t="s">
        <v>402</v>
      </c>
      <c r="E28" s="647">
        <v>35</v>
      </c>
      <c r="F28" s="498"/>
      <c r="G28" s="639">
        <f t="shared" si="0"/>
        <v>0</v>
      </c>
    </row>
    <row r="29" spans="1:7" s="631" customFormat="1" ht="13.5" customHeight="1" x14ac:dyDescent="0.3">
      <c r="A29" s="627">
        <v>15</v>
      </c>
      <c r="B29" s="627" t="s">
        <v>1670</v>
      </c>
      <c r="C29" s="514" t="s">
        <v>1764</v>
      </c>
      <c r="D29" s="643" t="s">
        <v>402</v>
      </c>
      <c r="E29" s="627">
        <v>60</v>
      </c>
      <c r="F29" s="632"/>
      <c r="G29" s="639">
        <f t="shared" si="0"/>
        <v>0</v>
      </c>
    </row>
    <row r="30" spans="1:7" s="631" customFormat="1" ht="13.5" customHeight="1" x14ac:dyDescent="0.3">
      <c r="A30" s="627">
        <v>16</v>
      </c>
      <c r="B30" s="627" t="s">
        <v>1670</v>
      </c>
      <c r="C30" s="514" t="s">
        <v>1691</v>
      </c>
      <c r="D30" s="643" t="s">
        <v>402</v>
      </c>
      <c r="E30" s="627">
        <v>80</v>
      </c>
      <c r="F30" s="632"/>
      <c r="G30" s="639">
        <f t="shared" si="0"/>
        <v>0</v>
      </c>
    </row>
    <row r="31" spans="1:7" s="631" customFormat="1" ht="13.5" customHeight="1" x14ac:dyDescent="0.3">
      <c r="A31" s="627">
        <v>17</v>
      </c>
      <c r="B31" s="627" t="s">
        <v>1670</v>
      </c>
      <c r="C31" s="514" t="s">
        <v>1765</v>
      </c>
      <c r="D31" s="648" t="s">
        <v>402</v>
      </c>
      <c r="E31" s="649">
        <v>10</v>
      </c>
      <c r="F31" s="650"/>
      <c r="G31" s="651">
        <f t="shared" si="0"/>
        <v>0</v>
      </c>
    </row>
    <row r="32" spans="1:7" s="631" customFormat="1" ht="13.5" customHeight="1" x14ac:dyDescent="0.3">
      <c r="A32" s="627">
        <v>18</v>
      </c>
      <c r="B32" s="627" t="s">
        <v>1670</v>
      </c>
      <c r="C32" s="514" t="s">
        <v>1692</v>
      </c>
      <c r="D32" s="643" t="s">
        <v>402</v>
      </c>
      <c r="E32" s="627">
        <v>10</v>
      </c>
      <c r="F32" s="632"/>
      <c r="G32" s="639">
        <f t="shared" si="0"/>
        <v>0</v>
      </c>
    </row>
    <row r="33" spans="1:7" s="631" customFormat="1" ht="21" customHeight="1" x14ac:dyDescent="0.3">
      <c r="A33" s="627">
        <v>19</v>
      </c>
      <c r="B33" s="627" t="s">
        <v>1670</v>
      </c>
      <c r="C33" s="514" t="s">
        <v>1693</v>
      </c>
      <c r="D33" s="643" t="s">
        <v>402</v>
      </c>
      <c r="E33" s="627">
        <v>50</v>
      </c>
      <c r="F33" s="632"/>
      <c r="G33" s="639">
        <f t="shared" si="0"/>
        <v>0</v>
      </c>
    </row>
    <row r="34" spans="1:7" s="631" customFormat="1" ht="23.25" customHeight="1" x14ac:dyDescent="0.3">
      <c r="A34" s="627">
        <v>20</v>
      </c>
      <c r="B34" s="627" t="s">
        <v>1670</v>
      </c>
      <c r="C34" s="524" t="s">
        <v>1766</v>
      </c>
      <c r="D34" s="643" t="s">
        <v>402</v>
      </c>
      <c r="E34" s="627">
        <v>160</v>
      </c>
      <c r="F34" s="632"/>
      <c r="G34" s="639">
        <f t="shared" si="0"/>
        <v>0</v>
      </c>
    </row>
    <row r="35" spans="1:7" s="631" customFormat="1" ht="13.5" customHeight="1" x14ac:dyDescent="0.3">
      <c r="A35" s="627">
        <v>21</v>
      </c>
      <c r="B35" s="627" t="s">
        <v>1670</v>
      </c>
      <c r="C35" s="514" t="s">
        <v>1695</v>
      </c>
      <c r="D35" s="643" t="s">
        <v>402</v>
      </c>
      <c r="E35" s="627">
        <v>20</v>
      </c>
      <c r="F35" s="632"/>
      <c r="G35" s="639">
        <f t="shared" si="0"/>
        <v>0</v>
      </c>
    </row>
    <row r="36" spans="1:7" s="631" customFormat="1" ht="13.5" customHeight="1" x14ac:dyDescent="0.3">
      <c r="A36" s="627">
        <v>22</v>
      </c>
      <c r="B36" s="627" t="s">
        <v>1670</v>
      </c>
      <c r="C36" s="514" t="s">
        <v>1696</v>
      </c>
      <c r="D36" s="643" t="s">
        <v>402</v>
      </c>
      <c r="E36" s="627">
        <v>50</v>
      </c>
      <c r="F36" s="632"/>
      <c r="G36" s="639">
        <f t="shared" si="0"/>
        <v>0</v>
      </c>
    </row>
    <row r="37" spans="1:7" s="631" customFormat="1" ht="13.5" customHeight="1" x14ac:dyDescent="0.3">
      <c r="A37" s="627">
        <v>23</v>
      </c>
      <c r="B37" s="627" t="s">
        <v>1670</v>
      </c>
      <c r="C37" s="519" t="s">
        <v>1697</v>
      </c>
      <c r="D37" s="648" t="s">
        <v>402</v>
      </c>
      <c r="E37" s="652">
        <v>30</v>
      </c>
      <c r="F37" s="650"/>
      <c r="G37" s="651">
        <f t="shared" si="0"/>
        <v>0</v>
      </c>
    </row>
    <row r="38" spans="1:7" s="631" customFormat="1" ht="14.25" customHeight="1" x14ac:dyDescent="0.3">
      <c r="A38" s="627">
        <v>24</v>
      </c>
      <c r="B38" s="627" t="s">
        <v>1670</v>
      </c>
      <c r="C38" s="514" t="s">
        <v>1698</v>
      </c>
      <c r="D38" s="638" t="s">
        <v>171</v>
      </c>
      <c r="E38" s="627">
        <v>1</v>
      </c>
      <c r="F38" s="632"/>
      <c r="G38" s="639">
        <f t="shared" si="0"/>
        <v>0</v>
      </c>
    </row>
    <row r="39" spans="1:7" s="631" customFormat="1" ht="23.25" customHeight="1" x14ac:dyDescent="0.3">
      <c r="A39" s="627">
        <v>25</v>
      </c>
      <c r="B39" s="627" t="s">
        <v>1670</v>
      </c>
      <c r="C39" s="524" t="s">
        <v>1699</v>
      </c>
      <c r="D39" s="638" t="s">
        <v>171</v>
      </c>
      <c r="E39" s="627">
        <v>1</v>
      </c>
      <c r="F39" s="632"/>
      <c r="G39" s="639">
        <f t="shared" si="0"/>
        <v>0</v>
      </c>
    </row>
    <row r="40" spans="1:7" s="631" customFormat="1" ht="13.5" customHeight="1" x14ac:dyDescent="0.3">
      <c r="A40" s="627">
        <v>26</v>
      </c>
      <c r="B40" s="627" t="s">
        <v>1670</v>
      </c>
      <c r="C40" s="646" t="s">
        <v>1700</v>
      </c>
      <c r="D40" s="647" t="s">
        <v>1701</v>
      </c>
      <c r="E40" s="647">
        <v>1</v>
      </c>
      <c r="F40" s="639"/>
      <c r="G40" s="639">
        <f t="shared" si="0"/>
        <v>0</v>
      </c>
    </row>
    <row r="41" spans="1:7" s="631" customFormat="1" ht="13.5" customHeight="1" x14ac:dyDescent="0.3">
      <c r="A41" s="627">
        <v>27</v>
      </c>
      <c r="B41" s="627" t="s">
        <v>1670</v>
      </c>
      <c r="C41" s="514" t="s">
        <v>1702</v>
      </c>
      <c r="D41" s="638" t="s">
        <v>171</v>
      </c>
      <c r="E41" s="627">
        <v>8</v>
      </c>
      <c r="F41" s="632"/>
      <c r="G41" s="639">
        <f t="shared" si="0"/>
        <v>0</v>
      </c>
    </row>
    <row r="42" spans="1:7" s="631" customFormat="1" ht="13.5" customHeight="1" x14ac:dyDescent="0.3">
      <c r="A42" s="627">
        <v>28</v>
      </c>
      <c r="B42" s="627" t="s">
        <v>1670</v>
      </c>
      <c r="C42" s="646" t="s">
        <v>1703</v>
      </c>
      <c r="D42" s="647" t="s">
        <v>171</v>
      </c>
      <c r="E42" s="647">
        <v>6</v>
      </c>
      <c r="F42" s="639"/>
      <c r="G42" s="639">
        <f t="shared" si="0"/>
        <v>0</v>
      </c>
    </row>
    <row r="43" spans="1:7" s="631" customFormat="1" ht="13.5" customHeight="1" x14ac:dyDescent="0.3">
      <c r="A43" s="627">
        <v>29</v>
      </c>
      <c r="B43" s="627" t="s">
        <v>1670</v>
      </c>
      <c r="C43" s="633" t="s">
        <v>1767</v>
      </c>
      <c r="D43" s="643" t="s">
        <v>402</v>
      </c>
      <c r="E43" s="640">
        <v>60</v>
      </c>
      <c r="F43" s="645"/>
      <c r="G43" s="630">
        <f t="shared" si="0"/>
        <v>0</v>
      </c>
    </row>
    <row r="44" spans="1:7" s="631" customFormat="1" ht="13.5" customHeight="1" x14ac:dyDescent="0.3">
      <c r="A44" s="627">
        <v>30</v>
      </c>
      <c r="B44" s="627" t="s">
        <v>1670</v>
      </c>
      <c r="C44" s="633" t="s">
        <v>1768</v>
      </c>
      <c r="D44" s="653" t="s">
        <v>171</v>
      </c>
      <c r="E44" s="653">
        <v>12</v>
      </c>
      <c r="F44" s="630"/>
      <c r="G44" s="630">
        <f t="shared" si="0"/>
        <v>0</v>
      </c>
    </row>
    <row r="45" spans="1:7" s="631" customFormat="1" ht="13.5" customHeight="1" x14ac:dyDescent="0.3">
      <c r="A45" s="627">
        <v>31</v>
      </c>
      <c r="B45" s="627" t="s">
        <v>1670</v>
      </c>
      <c r="C45" s="633" t="s">
        <v>1769</v>
      </c>
      <c r="D45" s="643" t="s">
        <v>171</v>
      </c>
      <c r="E45" s="640">
        <v>10</v>
      </c>
      <c r="F45" s="632"/>
      <c r="G45" s="630">
        <f t="shared" si="0"/>
        <v>0</v>
      </c>
    </row>
    <row r="46" spans="1:7" s="631" customFormat="1" ht="13.5" customHeight="1" x14ac:dyDescent="0.3">
      <c r="A46" s="627">
        <v>32</v>
      </c>
      <c r="B46" s="627" t="s">
        <v>1670</v>
      </c>
      <c r="C46" s="633" t="s">
        <v>1770</v>
      </c>
      <c r="D46" s="653" t="s">
        <v>1701</v>
      </c>
      <c r="E46" s="653">
        <v>1</v>
      </c>
      <c r="F46" s="632"/>
      <c r="G46" s="630">
        <f t="shared" si="0"/>
        <v>0</v>
      </c>
    </row>
    <row r="47" spans="1:7" s="631" customFormat="1" ht="12" customHeight="1" x14ac:dyDescent="0.3">
      <c r="A47" s="627">
        <v>33</v>
      </c>
      <c r="B47" s="627" t="s">
        <v>390</v>
      </c>
      <c r="C47" s="633" t="s">
        <v>1771</v>
      </c>
      <c r="D47" s="627" t="s">
        <v>171</v>
      </c>
      <c r="E47" s="627">
        <v>1</v>
      </c>
      <c r="F47" s="632"/>
      <c r="G47" s="630">
        <f t="shared" si="0"/>
        <v>0</v>
      </c>
    </row>
    <row r="48" spans="1:7" s="631" customFormat="1" ht="24.75" customHeight="1" x14ac:dyDescent="0.3">
      <c r="A48" s="627">
        <v>34</v>
      </c>
      <c r="B48" s="627" t="s">
        <v>1670</v>
      </c>
      <c r="C48" s="629" t="s">
        <v>1772</v>
      </c>
      <c r="D48" s="653" t="s">
        <v>171</v>
      </c>
      <c r="E48" s="653">
        <v>1</v>
      </c>
      <c r="F48" s="632"/>
      <c r="G48" s="632">
        <f t="shared" si="0"/>
        <v>0</v>
      </c>
    </row>
    <row r="49" spans="1:7" s="631" customFormat="1" ht="20.25" customHeight="1" x14ac:dyDescent="0.3">
      <c r="A49" s="649">
        <v>35</v>
      </c>
      <c r="B49" s="627" t="s">
        <v>1670</v>
      </c>
      <c r="C49" s="646" t="s">
        <v>1700</v>
      </c>
      <c r="D49" s="647" t="s">
        <v>1701</v>
      </c>
      <c r="E49" s="647">
        <v>1</v>
      </c>
      <c r="F49" s="639"/>
      <c r="G49" s="639">
        <f t="shared" si="0"/>
        <v>0</v>
      </c>
    </row>
    <row r="50" spans="1:7" s="631" customFormat="1" ht="13.5" customHeight="1" x14ac:dyDescent="0.3">
      <c r="A50" s="636" t="s">
        <v>70</v>
      </c>
      <c r="B50" s="624"/>
      <c r="C50" s="654" t="s">
        <v>1704</v>
      </c>
      <c r="D50" s="624"/>
      <c r="E50" s="624"/>
      <c r="F50" s="635"/>
      <c r="G50" s="635"/>
    </row>
    <row r="51" spans="1:7" s="631" customFormat="1" ht="18" customHeight="1" x14ac:dyDescent="0.3">
      <c r="A51" s="776">
        <v>35</v>
      </c>
      <c r="B51" s="770" t="s">
        <v>1670</v>
      </c>
      <c r="C51" s="777" t="s">
        <v>1705</v>
      </c>
      <c r="D51" s="770" t="s">
        <v>171</v>
      </c>
      <c r="E51" s="759" t="s">
        <v>77</v>
      </c>
      <c r="F51" s="760"/>
      <c r="G51" s="772">
        <f>F51*E51</f>
        <v>0</v>
      </c>
    </row>
    <row r="52" spans="1:7" s="631" customFormat="1" ht="13.5" customHeight="1" x14ac:dyDescent="0.3">
      <c r="A52" s="776">
        <v>36</v>
      </c>
      <c r="B52" s="770" t="s">
        <v>1670</v>
      </c>
      <c r="C52" s="758" t="s">
        <v>1706</v>
      </c>
      <c r="D52" s="770" t="s">
        <v>171</v>
      </c>
      <c r="E52" s="759" t="s">
        <v>77</v>
      </c>
      <c r="F52" s="760"/>
      <c r="G52" s="772">
        <f t="shared" ref="G52:G58" si="1">F52*E52</f>
        <v>0</v>
      </c>
    </row>
    <row r="53" spans="1:7" s="631" customFormat="1" ht="28.5" customHeight="1" x14ac:dyDescent="0.3">
      <c r="A53" s="776">
        <v>37</v>
      </c>
      <c r="B53" s="770" t="s">
        <v>1670</v>
      </c>
      <c r="C53" s="758" t="s">
        <v>1707</v>
      </c>
      <c r="D53" s="770" t="s">
        <v>171</v>
      </c>
      <c r="E53" s="759" t="s">
        <v>77</v>
      </c>
      <c r="F53" s="760"/>
      <c r="G53" s="772">
        <f t="shared" si="1"/>
        <v>0</v>
      </c>
    </row>
    <row r="54" spans="1:7" s="631" customFormat="1" ht="13.5" customHeight="1" x14ac:dyDescent="0.3">
      <c r="A54" s="776">
        <v>38</v>
      </c>
      <c r="B54" s="770" t="s">
        <v>1670</v>
      </c>
      <c r="C54" s="761" t="s">
        <v>1708</v>
      </c>
      <c r="D54" s="770" t="s">
        <v>171</v>
      </c>
      <c r="E54" s="759" t="s">
        <v>77</v>
      </c>
      <c r="F54" s="760"/>
      <c r="G54" s="772">
        <f t="shared" si="1"/>
        <v>0</v>
      </c>
    </row>
    <row r="55" spans="1:7" s="631" customFormat="1" ht="13.5" customHeight="1" x14ac:dyDescent="0.3">
      <c r="A55" s="776">
        <v>39</v>
      </c>
      <c r="B55" s="770" t="s">
        <v>1670</v>
      </c>
      <c r="C55" s="761" t="s">
        <v>1709</v>
      </c>
      <c r="D55" s="770" t="s">
        <v>171</v>
      </c>
      <c r="E55" s="759" t="s">
        <v>77</v>
      </c>
      <c r="F55" s="772"/>
      <c r="G55" s="772">
        <f t="shared" si="1"/>
        <v>0</v>
      </c>
    </row>
    <row r="56" spans="1:7" s="631" customFormat="1" ht="29.25" customHeight="1" x14ac:dyDescent="0.3">
      <c r="A56" s="776">
        <v>40</v>
      </c>
      <c r="B56" s="770" t="s">
        <v>1670</v>
      </c>
      <c r="C56" s="758" t="s">
        <v>1710</v>
      </c>
      <c r="D56" s="770" t="s">
        <v>171</v>
      </c>
      <c r="E56" s="759" t="s">
        <v>77</v>
      </c>
      <c r="F56" s="772"/>
      <c r="G56" s="772">
        <f t="shared" si="1"/>
        <v>0</v>
      </c>
    </row>
    <row r="57" spans="1:7" s="631" customFormat="1" ht="29.25" customHeight="1" x14ac:dyDescent="0.3">
      <c r="A57" s="776">
        <v>41</v>
      </c>
      <c r="B57" s="770" t="s">
        <v>1670</v>
      </c>
      <c r="C57" s="758" t="s">
        <v>1711</v>
      </c>
      <c r="D57" s="770" t="s">
        <v>171</v>
      </c>
      <c r="E57" s="759" t="s">
        <v>79</v>
      </c>
      <c r="F57" s="772"/>
      <c r="G57" s="772">
        <f t="shared" si="1"/>
        <v>0</v>
      </c>
    </row>
    <row r="58" spans="1:7" s="631" customFormat="1" ht="13.5" customHeight="1" x14ac:dyDescent="0.3">
      <c r="A58" s="776">
        <v>42</v>
      </c>
      <c r="B58" s="770" t="s">
        <v>1670</v>
      </c>
      <c r="C58" s="758" t="s">
        <v>1712</v>
      </c>
      <c r="D58" s="770" t="s">
        <v>171</v>
      </c>
      <c r="E58" s="759" t="s">
        <v>77</v>
      </c>
      <c r="F58" s="772"/>
      <c r="G58" s="772">
        <f t="shared" si="1"/>
        <v>0</v>
      </c>
    </row>
    <row r="59" spans="1:7" s="631" customFormat="1" ht="13.5" customHeight="1" x14ac:dyDescent="0.3">
      <c r="A59" s="776">
        <v>43</v>
      </c>
      <c r="B59" s="770" t="s">
        <v>1670</v>
      </c>
      <c r="C59" s="771" t="s">
        <v>1713</v>
      </c>
      <c r="D59" s="770" t="s">
        <v>171</v>
      </c>
      <c r="E59" s="770">
        <v>2</v>
      </c>
      <c r="F59" s="772"/>
      <c r="G59" s="772">
        <f>F59*E59</f>
        <v>0</v>
      </c>
    </row>
    <row r="60" spans="1:7" s="631" customFormat="1" ht="13.5" customHeight="1" x14ac:dyDescent="0.3">
      <c r="A60" s="776">
        <v>44</v>
      </c>
      <c r="B60" s="770" t="s">
        <v>1670</v>
      </c>
      <c r="C60" s="771" t="s">
        <v>1714</v>
      </c>
      <c r="D60" s="770" t="s">
        <v>171</v>
      </c>
      <c r="E60" s="770">
        <v>1</v>
      </c>
      <c r="F60" s="772"/>
      <c r="G60" s="773">
        <f>F60*E60</f>
        <v>0</v>
      </c>
    </row>
    <row r="61" spans="1:7" s="631" customFormat="1" ht="13.5" customHeight="1" x14ac:dyDescent="0.3">
      <c r="A61" s="776">
        <v>45</v>
      </c>
      <c r="B61" s="770" t="s">
        <v>1670</v>
      </c>
      <c r="C61" s="771" t="s">
        <v>1715</v>
      </c>
      <c r="D61" s="770" t="s">
        <v>1701</v>
      </c>
      <c r="E61" s="770">
        <v>1</v>
      </c>
      <c r="F61" s="772"/>
      <c r="G61" s="773">
        <f>F61*E61</f>
        <v>0</v>
      </c>
    </row>
    <row r="62" spans="1:7" s="631" customFormat="1" ht="13.5" customHeight="1" x14ac:dyDescent="0.3">
      <c r="A62" s="776">
        <v>46</v>
      </c>
      <c r="B62" s="770" t="s">
        <v>390</v>
      </c>
      <c r="C62" s="771" t="s">
        <v>1716</v>
      </c>
      <c r="D62" s="770" t="s">
        <v>171</v>
      </c>
      <c r="E62" s="770">
        <v>1</v>
      </c>
      <c r="F62" s="772"/>
      <c r="G62" s="773">
        <f>F62*E62</f>
        <v>0</v>
      </c>
    </row>
    <row r="63" spans="1:7" s="631" customFormat="1" ht="13.5" customHeight="1" x14ac:dyDescent="0.3">
      <c r="A63" s="778"/>
      <c r="B63" s="778"/>
      <c r="C63" s="779"/>
      <c r="D63" s="778"/>
      <c r="E63" s="778"/>
      <c r="F63" s="780"/>
      <c r="G63" s="780"/>
    </row>
    <row r="64" spans="1:7" s="631" customFormat="1" ht="13.5" customHeight="1" x14ac:dyDescent="0.3">
      <c r="A64" s="778"/>
      <c r="B64" s="778"/>
      <c r="C64" s="781" t="s">
        <v>1773</v>
      </c>
      <c r="D64" s="778"/>
      <c r="E64" s="778"/>
      <c r="F64" s="780"/>
      <c r="G64" s="780"/>
    </row>
    <row r="65" spans="1:7" s="631" customFormat="1" ht="13.5" customHeight="1" x14ac:dyDescent="0.3">
      <c r="A65" s="776">
        <v>47</v>
      </c>
      <c r="B65" s="770" t="s">
        <v>1670</v>
      </c>
      <c r="C65" s="771" t="s">
        <v>1718</v>
      </c>
      <c r="D65" s="770" t="s">
        <v>171</v>
      </c>
      <c r="E65" s="770">
        <v>1</v>
      </c>
      <c r="F65" s="772"/>
      <c r="G65" s="772">
        <f>F65*E65</f>
        <v>0</v>
      </c>
    </row>
    <row r="66" spans="1:7" s="631" customFormat="1" ht="13.5" customHeight="1" x14ac:dyDescent="0.3">
      <c r="A66" s="776">
        <v>48</v>
      </c>
      <c r="B66" s="770" t="s">
        <v>390</v>
      </c>
      <c r="C66" s="771" t="s">
        <v>1715</v>
      </c>
      <c r="D66" s="770" t="s">
        <v>171</v>
      </c>
      <c r="E66" s="770">
        <v>1</v>
      </c>
      <c r="F66" s="772"/>
      <c r="G66" s="772">
        <f>F66*E66</f>
        <v>0</v>
      </c>
    </row>
    <row r="67" spans="1:7" s="631" customFormat="1" ht="13.5" customHeight="1" x14ac:dyDescent="0.3">
      <c r="A67" s="776">
        <v>49</v>
      </c>
      <c r="B67" s="770" t="s">
        <v>390</v>
      </c>
      <c r="C67" s="771" t="s">
        <v>1719</v>
      </c>
      <c r="D67" s="770" t="s">
        <v>171</v>
      </c>
      <c r="E67" s="770">
        <v>1</v>
      </c>
      <c r="F67" s="772"/>
      <c r="G67" s="772">
        <f>F67*E67</f>
        <v>0</v>
      </c>
    </row>
    <row r="68" spans="1:7" s="631" customFormat="1" ht="13.5" customHeight="1" x14ac:dyDescent="0.3">
      <c r="A68" s="782"/>
      <c r="B68" s="783"/>
      <c r="C68" s="784"/>
      <c r="D68" s="783"/>
      <c r="E68" s="783"/>
      <c r="F68" s="785"/>
      <c r="G68" s="785"/>
    </row>
    <row r="69" spans="1:7" s="631" customFormat="1" ht="13.5" customHeight="1" x14ac:dyDescent="0.3">
      <c r="A69" s="778"/>
      <c r="B69" s="778"/>
      <c r="C69" s="781" t="s">
        <v>1720</v>
      </c>
      <c r="D69" s="783"/>
      <c r="E69" s="778"/>
      <c r="F69" s="780"/>
      <c r="G69" s="780"/>
    </row>
    <row r="70" spans="1:7" s="631" customFormat="1" ht="30" customHeight="1" x14ac:dyDescent="0.3">
      <c r="A70" s="776">
        <v>50</v>
      </c>
      <c r="B70" s="770" t="s">
        <v>390</v>
      </c>
      <c r="C70" s="771" t="s">
        <v>1721</v>
      </c>
      <c r="D70" s="770" t="s">
        <v>176</v>
      </c>
      <c r="E70" s="770">
        <v>16</v>
      </c>
      <c r="F70" s="772"/>
      <c r="G70" s="772">
        <f>F70*E70</f>
        <v>0</v>
      </c>
    </row>
    <row r="71" spans="1:7" s="631" customFormat="1" ht="13.5" customHeight="1" x14ac:dyDescent="0.3">
      <c r="A71" s="649"/>
      <c r="B71" s="649"/>
      <c r="D71" s="649"/>
      <c r="E71" s="649"/>
      <c r="F71" s="656"/>
      <c r="G71" s="656"/>
    </row>
    <row r="72" spans="1:7" s="631" customFormat="1" ht="13.5" customHeight="1" x14ac:dyDescent="0.3">
      <c r="A72" s="658"/>
      <c r="B72" s="658"/>
      <c r="C72" s="660" t="s">
        <v>1774</v>
      </c>
      <c r="D72" s="658"/>
      <c r="E72" s="658"/>
      <c r="F72" s="659"/>
      <c r="G72" s="661"/>
    </row>
    <row r="73" spans="1:7" s="631" customFormat="1" ht="13.5" customHeight="1" x14ac:dyDescent="0.3">
      <c r="A73" s="627">
        <v>51</v>
      </c>
      <c r="B73" s="627"/>
      <c r="C73" s="633" t="s">
        <v>1775</v>
      </c>
      <c r="D73" s="627" t="s">
        <v>171</v>
      </c>
      <c r="E73" s="627">
        <v>1</v>
      </c>
      <c r="F73" s="632"/>
      <c r="G73" s="645">
        <f>F73*E73</f>
        <v>0</v>
      </c>
    </row>
    <row r="74" spans="1:7" s="631" customFormat="1" ht="13.5" customHeight="1" x14ac:dyDescent="0.3">
      <c r="A74" s="627">
        <v>52</v>
      </c>
      <c r="B74" s="627"/>
      <c r="C74" s="633" t="s">
        <v>1776</v>
      </c>
      <c r="D74" s="627" t="s">
        <v>171</v>
      </c>
      <c r="E74" s="627">
        <v>1</v>
      </c>
      <c r="F74" s="632"/>
      <c r="G74" s="645">
        <f>F74*E74</f>
        <v>0</v>
      </c>
    </row>
    <row r="75" spans="1:7" s="631" customFormat="1" ht="13.5" customHeight="1" x14ac:dyDescent="0.3">
      <c r="A75" s="649"/>
      <c r="B75" s="649"/>
      <c r="D75" s="649"/>
      <c r="E75" s="649"/>
      <c r="F75" s="656"/>
      <c r="G75" s="656"/>
    </row>
    <row r="76" spans="1:7" s="631" customFormat="1" ht="13.5" customHeight="1" x14ac:dyDescent="0.3">
      <c r="A76" s="636" t="s">
        <v>1728</v>
      </c>
      <c r="B76" s="662"/>
      <c r="C76" s="663" t="s">
        <v>1729</v>
      </c>
      <c r="D76" s="664"/>
      <c r="E76" s="664"/>
      <c r="F76" s="635"/>
      <c r="G76" s="635"/>
    </row>
    <row r="77" spans="1:7" s="631" customFormat="1" ht="13.5" customHeight="1" x14ac:dyDescent="0.3">
      <c r="A77" s="655">
        <v>53</v>
      </c>
      <c r="B77" s="627" t="s">
        <v>390</v>
      </c>
      <c r="C77" s="665" t="s">
        <v>1730</v>
      </c>
      <c r="D77" s="655" t="s">
        <v>1731</v>
      </c>
      <c r="E77" s="655">
        <v>0.2</v>
      </c>
      <c r="F77" s="632"/>
      <c r="G77" s="666">
        <f t="shared" ref="G77:G98" si="2">(E77*F77)</f>
        <v>0</v>
      </c>
    </row>
    <row r="78" spans="1:7" s="631" customFormat="1" ht="13.5" customHeight="1" x14ac:dyDescent="0.3">
      <c r="A78" s="655">
        <v>54</v>
      </c>
      <c r="B78" s="627" t="s">
        <v>390</v>
      </c>
      <c r="C78" s="665" t="s">
        <v>1732</v>
      </c>
      <c r="D78" s="655" t="s">
        <v>1731</v>
      </c>
      <c r="E78" s="655">
        <v>0.2</v>
      </c>
      <c r="F78" s="632"/>
      <c r="G78" s="666">
        <f t="shared" si="2"/>
        <v>0</v>
      </c>
    </row>
    <row r="79" spans="1:7" s="631" customFormat="1" ht="24.75" customHeight="1" x14ac:dyDescent="0.3">
      <c r="A79" s="655">
        <v>55</v>
      </c>
      <c r="B79" s="627" t="s">
        <v>390</v>
      </c>
      <c r="C79" s="667" t="s">
        <v>1733</v>
      </c>
      <c r="D79" s="655" t="s">
        <v>402</v>
      </c>
      <c r="E79" s="655">
        <v>50</v>
      </c>
      <c r="F79" s="632"/>
      <c r="G79" s="666">
        <f t="shared" si="2"/>
        <v>0</v>
      </c>
    </row>
    <row r="80" spans="1:7" s="631" customFormat="1" ht="24.75" customHeight="1" x14ac:dyDescent="0.3">
      <c r="A80" s="655">
        <v>56</v>
      </c>
      <c r="B80" s="627" t="s">
        <v>390</v>
      </c>
      <c r="C80" s="667" t="s">
        <v>1734</v>
      </c>
      <c r="D80" s="655" t="s">
        <v>402</v>
      </c>
      <c r="E80" s="655">
        <v>30</v>
      </c>
      <c r="F80" s="632"/>
      <c r="G80" s="666">
        <f t="shared" si="2"/>
        <v>0</v>
      </c>
    </row>
    <row r="81" spans="1:7" s="631" customFormat="1" ht="32.25" customHeight="1" x14ac:dyDescent="0.3">
      <c r="A81" s="655">
        <v>57</v>
      </c>
      <c r="B81" s="627" t="s">
        <v>390</v>
      </c>
      <c r="C81" s="668" t="s">
        <v>1777</v>
      </c>
      <c r="D81" s="627" t="s">
        <v>402</v>
      </c>
      <c r="E81" s="627">
        <v>9</v>
      </c>
      <c r="F81" s="632"/>
      <c r="G81" s="632">
        <f t="shared" si="2"/>
        <v>0</v>
      </c>
    </row>
    <row r="82" spans="1:7" s="631" customFormat="1" ht="13.5" customHeight="1" x14ac:dyDescent="0.3">
      <c r="A82" s="655">
        <v>58</v>
      </c>
      <c r="B82" s="627" t="s">
        <v>390</v>
      </c>
      <c r="C82" s="669" t="s">
        <v>1778</v>
      </c>
      <c r="D82" s="627" t="s">
        <v>171</v>
      </c>
      <c r="E82" s="627">
        <v>1</v>
      </c>
      <c r="F82" s="632"/>
      <c r="G82" s="632">
        <f t="shared" si="2"/>
        <v>0</v>
      </c>
    </row>
    <row r="83" spans="1:7" s="631" customFormat="1" ht="13.5" customHeight="1" x14ac:dyDescent="0.3">
      <c r="A83" s="655">
        <v>59</v>
      </c>
      <c r="B83" s="627" t="s">
        <v>390</v>
      </c>
      <c r="C83" s="665" t="s">
        <v>1735</v>
      </c>
      <c r="D83" s="655" t="s">
        <v>402</v>
      </c>
      <c r="E83" s="655">
        <v>120</v>
      </c>
      <c r="F83" s="632"/>
      <c r="G83" s="666">
        <f t="shared" si="2"/>
        <v>0</v>
      </c>
    </row>
    <row r="84" spans="1:7" s="631" customFormat="1" ht="13.5" customHeight="1" x14ac:dyDescent="0.3">
      <c r="A84" s="655">
        <v>60</v>
      </c>
      <c r="B84" s="627" t="s">
        <v>390</v>
      </c>
      <c r="C84" s="669" t="s">
        <v>1736</v>
      </c>
      <c r="D84" s="670" t="s">
        <v>163</v>
      </c>
      <c r="E84" s="670">
        <v>10</v>
      </c>
      <c r="F84" s="645"/>
      <c r="G84" s="671">
        <f t="shared" si="2"/>
        <v>0</v>
      </c>
    </row>
    <row r="85" spans="1:7" s="631" customFormat="1" ht="13.5" customHeight="1" x14ac:dyDescent="0.3">
      <c r="A85" s="655">
        <v>61</v>
      </c>
      <c r="B85" s="627" t="s">
        <v>390</v>
      </c>
      <c r="C85" s="668" t="s">
        <v>1737</v>
      </c>
      <c r="D85" s="627" t="s">
        <v>163</v>
      </c>
      <c r="E85" s="627">
        <v>10</v>
      </c>
      <c r="F85" s="632"/>
      <c r="G85" s="632">
        <f t="shared" si="2"/>
        <v>0</v>
      </c>
    </row>
    <row r="86" spans="1:7" s="631" customFormat="1" ht="27.75" customHeight="1" x14ac:dyDescent="0.3">
      <c r="A86" s="655">
        <v>62</v>
      </c>
      <c r="B86" s="627" t="s">
        <v>390</v>
      </c>
      <c r="C86" s="668" t="s">
        <v>1738</v>
      </c>
      <c r="D86" s="670" t="s">
        <v>171</v>
      </c>
      <c r="E86" s="670">
        <v>2</v>
      </c>
      <c r="F86" s="645"/>
      <c r="G86" s="671">
        <f t="shared" si="2"/>
        <v>0</v>
      </c>
    </row>
    <row r="87" spans="1:7" s="631" customFormat="1" ht="13.5" customHeight="1" x14ac:dyDescent="0.3">
      <c r="A87" s="655">
        <v>63</v>
      </c>
      <c r="B87" s="627" t="s">
        <v>390</v>
      </c>
      <c r="C87" s="665" t="s">
        <v>1740</v>
      </c>
      <c r="D87" s="655" t="s">
        <v>402</v>
      </c>
      <c r="E87" s="655">
        <v>4</v>
      </c>
      <c r="F87" s="632"/>
      <c r="G87" s="666">
        <f t="shared" si="2"/>
        <v>0</v>
      </c>
    </row>
    <row r="88" spans="1:7" s="631" customFormat="1" ht="13.5" customHeight="1" x14ac:dyDescent="0.3">
      <c r="A88" s="655">
        <v>64</v>
      </c>
      <c r="B88" s="627" t="s">
        <v>390</v>
      </c>
      <c r="C88" s="665" t="s">
        <v>1741</v>
      </c>
      <c r="D88" s="655" t="s">
        <v>402</v>
      </c>
      <c r="E88" s="655">
        <v>80</v>
      </c>
      <c r="F88" s="632"/>
      <c r="G88" s="666">
        <f t="shared" si="2"/>
        <v>0</v>
      </c>
    </row>
    <row r="89" spans="1:7" s="631" customFormat="1" ht="13.5" customHeight="1" x14ac:dyDescent="0.3">
      <c r="A89" s="655">
        <v>65</v>
      </c>
      <c r="B89" s="627" t="s">
        <v>390</v>
      </c>
      <c r="C89" s="669" t="s">
        <v>1742</v>
      </c>
      <c r="D89" s="655" t="s">
        <v>189</v>
      </c>
      <c r="E89" s="655">
        <v>2</v>
      </c>
      <c r="F89" s="632"/>
      <c r="G89" s="666">
        <f t="shared" si="2"/>
        <v>0</v>
      </c>
    </row>
    <row r="90" spans="1:7" s="631" customFormat="1" ht="13.5" customHeight="1" x14ac:dyDescent="0.3">
      <c r="A90" s="655">
        <v>66</v>
      </c>
      <c r="B90" s="627" t="s">
        <v>390</v>
      </c>
      <c r="C90" s="669" t="s">
        <v>1743</v>
      </c>
      <c r="D90" s="655" t="s">
        <v>163</v>
      </c>
      <c r="E90" s="655">
        <v>60</v>
      </c>
      <c r="F90" s="632"/>
      <c r="G90" s="666">
        <f t="shared" si="2"/>
        <v>0</v>
      </c>
    </row>
    <row r="91" spans="1:7" s="631" customFormat="1" ht="13.5" customHeight="1" x14ac:dyDescent="0.3">
      <c r="A91" s="655">
        <v>67</v>
      </c>
      <c r="B91" s="627" t="s">
        <v>390</v>
      </c>
      <c r="C91" s="669" t="s">
        <v>1744</v>
      </c>
      <c r="D91" s="655" t="s">
        <v>163</v>
      </c>
      <c r="E91" s="655">
        <v>40</v>
      </c>
      <c r="F91" s="632"/>
      <c r="G91" s="666">
        <f t="shared" si="2"/>
        <v>0</v>
      </c>
    </row>
    <row r="92" spans="1:7" s="631" customFormat="1" ht="13.5" customHeight="1" x14ac:dyDescent="0.3">
      <c r="A92" s="655">
        <v>68</v>
      </c>
      <c r="B92" s="627" t="s">
        <v>390</v>
      </c>
      <c r="C92" s="669" t="s">
        <v>1745</v>
      </c>
      <c r="D92" s="655" t="s">
        <v>189</v>
      </c>
      <c r="E92" s="655">
        <v>3</v>
      </c>
      <c r="F92" s="632"/>
      <c r="G92" s="666">
        <f t="shared" si="2"/>
        <v>0</v>
      </c>
    </row>
    <row r="93" spans="1:7" s="631" customFormat="1" ht="13.5" customHeight="1" x14ac:dyDescent="0.3">
      <c r="A93" s="655">
        <v>69</v>
      </c>
      <c r="B93" s="627" t="s">
        <v>390</v>
      </c>
      <c r="C93" s="669" t="s">
        <v>1746</v>
      </c>
      <c r="D93" s="655" t="s">
        <v>163</v>
      </c>
      <c r="E93" s="655">
        <v>20</v>
      </c>
      <c r="F93" s="632"/>
      <c r="G93" s="666">
        <f t="shared" si="2"/>
        <v>0</v>
      </c>
    </row>
    <row r="94" spans="1:7" s="631" customFormat="1" ht="13.5" customHeight="1" x14ac:dyDescent="0.3">
      <c r="A94" s="655">
        <v>70</v>
      </c>
      <c r="B94" s="627" t="s">
        <v>1670</v>
      </c>
      <c r="C94" s="672" t="s">
        <v>1779</v>
      </c>
      <c r="D94" s="673" t="s">
        <v>451</v>
      </c>
      <c r="E94" s="673">
        <v>15</v>
      </c>
      <c r="F94" s="650"/>
      <c r="G94" s="674">
        <f t="shared" si="2"/>
        <v>0</v>
      </c>
    </row>
    <row r="95" spans="1:7" s="631" customFormat="1" ht="26.25" customHeight="1" x14ac:dyDescent="0.3">
      <c r="A95" s="655">
        <v>71</v>
      </c>
      <c r="B95" s="652" t="s">
        <v>1670</v>
      </c>
      <c r="C95" s="629" t="s">
        <v>1780</v>
      </c>
      <c r="D95" s="627" t="s">
        <v>451</v>
      </c>
      <c r="E95" s="627">
        <v>5</v>
      </c>
      <c r="F95" s="632"/>
      <c r="G95" s="632">
        <f t="shared" si="2"/>
        <v>0</v>
      </c>
    </row>
    <row r="96" spans="1:7" s="631" customFormat="1" ht="13.5" customHeight="1" x14ac:dyDescent="0.3">
      <c r="A96" s="655">
        <v>72</v>
      </c>
      <c r="B96" s="627" t="s">
        <v>390</v>
      </c>
      <c r="C96" s="657" t="s">
        <v>1781</v>
      </c>
      <c r="D96" s="627" t="s">
        <v>171</v>
      </c>
      <c r="E96" s="627">
        <v>1</v>
      </c>
      <c r="F96" s="632"/>
      <c r="G96" s="632">
        <f t="shared" si="2"/>
        <v>0</v>
      </c>
    </row>
    <row r="97" spans="1:7" s="631" customFormat="1" ht="13.5" customHeight="1" x14ac:dyDescent="0.3">
      <c r="A97" s="655">
        <v>73</v>
      </c>
      <c r="B97" s="627" t="s">
        <v>390</v>
      </c>
      <c r="C97" s="657" t="s">
        <v>1782</v>
      </c>
      <c r="D97" s="627" t="s">
        <v>402</v>
      </c>
      <c r="E97" s="627">
        <v>2</v>
      </c>
      <c r="F97" s="632"/>
      <c r="G97" s="632">
        <f t="shared" si="2"/>
        <v>0</v>
      </c>
    </row>
    <row r="98" spans="1:7" s="631" customFormat="1" ht="13.5" customHeight="1" x14ac:dyDescent="0.3">
      <c r="A98" s="655">
        <v>74</v>
      </c>
      <c r="B98" s="627" t="s">
        <v>1670</v>
      </c>
      <c r="C98" s="633" t="s">
        <v>1783</v>
      </c>
      <c r="D98" s="627" t="s">
        <v>451</v>
      </c>
      <c r="E98" s="627">
        <v>2</v>
      </c>
      <c r="F98" s="632"/>
      <c r="G98" s="632">
        <f t="shared" si="2"/>
        <v>0</v>
      </c>
    </row>
    <row r="99" spans="1:7" s="631" customFormat="1" ht="13.5" customHeight="1" x14ac:dyDescent="0.3">
      <c r="A99" s="649"/>
      <c r="B99" s="649"/>
      <c r="D99" s="649"/>
      <c r="E99" s="649"/>
      <c r="F99" s="656"/>
      <c r="G99" s="656"/>
    </row>
    <row r="100" spans="1:7" s="631" customFormat="1" ht="13.5" customHeight="1" x14ac:dyDescent="0.3">
      <c r="A100" s="662" t="s">
        <v>1749</v>
      </c>
      <c r="B100" s="662" t="s">
        <v>1750</v>
      </c>
      <c r="C100" s="675"/>
      <c r="D100" s="664"/>
      <c r="E100" s="664"/>
      <c r="F100" s="635"/>
      <c r="G100" s="635"/>
    </row>
    <row r="101" spans="1:7" s="631" customFormat="1" ht="13.5" customHeight="1" x14ac:dyDescent="0.3">
      <c r="A101" s="655">
        <v>75</v>
      </c>
      <c r="B101" s="627"/>
      <c r="C101" s="669" t="s">
        <v>1751</v>
      </c>
      <c r="D101" s="655">
        <v>1</v>
      </c>
      <c r="E101" s="655" t="s">
        <v>1701</v>
      </c>
      <c r="F101" s="632"/>
      <c r="G101" s="666">
        <f t="shared" ref="G101:G106" si="3">(D101*F101)</f>
        <v>0</v>
      </c>
    </row>
    <row r="102" spans="1:7" s="631" customFormat="1" ht="13.5" customHeight="1" x14ac:dyDescent="0.3">
      <c r="A102" s="655">
        <v>76</v>
      </c>
      <c r="B102" s="627"/>
      <c r="C102" s="669" t="s">
        <v>1752</v>
      </c>
      <c r="D102" s="655">
        <v>1</v>
      </c>
      <c r="E102" s="655" t="s">
        <v>1701</v>
      </c>
      <c r="F102" s="632"/>
      <c r="G102" s="666">
        <f t="shared" si="3"/>
        <v>0</v>
      </c>
    </row>
    <row r="103" spans="1:7" s="631" customFormat="1" ht="13.5" customHeight="1" x14ac:dyDescent="0.3">
      <c r="A103" s="655">
        <v>77</v>
      </c>
      <c r="B103" s="627"/>
      <c r="C103" s="669" t="s">
        <v>1753</v>
      </c>
      <c r="D103" s="655">
        <v>1</v>
      </c>
      <c r="E103" s="655" t="s">
        <v>1701</v>
      </c>
      <c r="F103" s="632"/>
      <c r="G103" s="666">
        <f t="shared" si="3"/>
        <v>0</v>
      </c>
    </row>
    <row r="104" spans="1:7" s="631" customFormat="1" ht="13.5" customHeight="1" x14ac:dyDescent="0.3">
      <c r="A104" s="655">
        <v>78</v>
      </c>
      <c r="B104" s="627"/>
      <c r="C104" s="669" t="s">
        <v>1754</v>
      </c>
      <c r="D104" s="655">
        <v>1</v>
      </c>
      <c r="E104" s="655" t="s">
        <v>1701</v>
      </c>
      <c r="F104" s="632"/>
      <c r="G104" s="666">
        <f t="shared" si="3"/>
        <v>0</v>
      </c>
    </row>
    <row r="105" spans="1:7" s="631" customFormat="1" ht="13.5" customHeight="1" x14ac:dyDescent="0.3">
      <c r="A105" s="655">
        <v>79</v>
      </c>
      <c r="B105" s="627"/>
      <c r="C105" s="669" t="s">
        <v>1755</v>
      </c>
      <c r="D105" s="655">
        <v>1</v>
      </c>
      <c r="E105" s="655" t="s">
        <v>1701</v>
      </c>
      <c r="F105" s="632"/>
      <c r="G105" s="666">
        <f t="shared" si="3"/>
        <v>0</v>
      </c>
    </row>
    <row r="106" spans="1:7" s="631" customFormat="1" ht="13.5" customHeight="1" x14ac:dyDescent="0.3">
      <c r="A106" s="655">
        <v>80</v>
      </c>
      <c r="B106" s="627"/>
      <c r="C106" s="669" t="s">
        <v>1756</v>
      </c>
      <c r="D106" s="655">
        <v>1</v>
      </c>
      <c r="E106" s="655" t="s">
        <v>1701</v>
      </c>
      <c r="F106" s="632"/>
      <c r="G106" s="666">
        <f t="shared" si="3"/>
        <v>0</v>
      </c>
    </row>
    <row r="107" spans="1:7" s="631" customFormat="1" ht="13.5" customHeight="1" x14ac:dyDescent="0.3">
      <c r="A107" s="655"/>
      <c r="B107" s="670"/>
      <c r="C107" s="665"/>
      <c r="D107" s="655"/>
      <c r="E107" s="655"/>
      <c r="F107" s="627"/>
      <c r="G107" s="627"/>
    </row>
    <row r="108" spans="1:7" s="631" customFormat="1" ht="13.5" customHeight="1" x14ac:dyDescent="0.3">
      <c r="A108" s="676"/>
      <c r="B108" s="676" t="s">
        <v>1651</v>
      </c>
      <c r="C108" s="677"/>
      <c r="D108" s="676"/>
      <c r="E108" s="676"/>
      <c r="F108" s="678"/>
      <c r="G108" s="679">
        <f>SUM(G7:G107)</f>
        <v>0</v>
      </c>
    </row>
  </sheetData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view="pageBreakPreview" topLeftCell="A19" zoomScaleNormal="100" zoomScaleSheetLayoutView="100" workbookViewId="0">
      <selection activeCell="A73" sqref="A73:G73"/>
    </sheetView>
  </sheetViews>
  <sheetFormatPr defaultRowHeight="15" x14ac:dyDescent="0.25"/>
  <cols>
    <col min="1" max="1" width="9.33203125" style="605"/>
    <col min="2" max="2" width="9.33203125" style="606"/>
    <col min="3" max="3" width="56.5" style="607" customWidth="1"/>
    <col min="4" max="5" width="9.33203125" style="605"/>
    <col min="6" max="6" width="13.5" style="605" customWidth="1"/>
    <col min="7" max="7" width="21.6640625" style="605" customWidth="1"/>
    <col min="8" max="258" width="9.33203125" style="478"/>
    <col min="259" max="259" width="56.5" style="478" customWidth="1"/>
    <col min="260" max="261" width="9.33203125" style="478"/>
    <col min="262" max="262" width="13.5" style="478" customWidth="1"/>
    <col min="263" max="263" width="21.6640625" style="478" customWidth="1"/>
    <col min="264" max="514" width="9.33203125" style="478"/>
    <col min="515" max="515" width="56.5" style="478" customWidth="1"/>
    <col min="516" max="517" width="9.33203125" style="478"/>
    <col min="518" max="518" width="13.5" style="478" customWidth="1"/>
    <col min="519" max="519" width="21.6640625" style="478" customWidth="1"/>
    <col min="520" max="770" width="9.33203125" style="478"/>
    <col min="771" max="771" width="56.5" style="478" customWidth="1"/>
    <col min="772" max="773" width="9.33203125" style="478"/>
    <col min="774" max="774" width="13.5" style="478" customWidth="1"/>
    <col min="775" max="775" width="21.6640625" style="478" customWidth="1"/>
    <col min="776" max="1026" width="9.33203125" style="478"/>
    <col min="1027" max="1027" width="56.5" style="478" customWidth="1"/>
    <col min="1028" max="1029" width="9.33203125" style="478"/>
    <col min="1030" max="1030" width="13.5" style="478" customWidth="1"/>
    <col min="1031" max="1031" width="21.6640625" style="478" customWidth="1"/>
    <col min="1032" max="1282" width="9.33203125" style="478"/>
    <col min="1283" max="1283" width="56.5" style="478" customWidth="1"/>
    <col min="1284" max="1285" width="9.33203125" style="478"/>
    <col min="1286" max="1286" width="13.5" style="478" customWidth="1"/>
    <col min="1287" max="1287" width="21.6640625" style="478" customWidth="1"/>
    <col min="1288" max="1538" width="9.33203125" style="478"/>
    <col min="1539" max="1539" width="56.5" style="478" customWidth="1"/>
    <col min="1540" max="1541" width="9.33203125" style="478"/>
    <col min="1542" max="1542" width="13.5" style="478" customWidth="1"/>
    <col min="1543" max="1543" width="21.6640625" style="478" customWidth="1"/>
    <col min="1544" max="1794" width="9.33203125" style="478"/>
    <col min="1795" max="1795" width="56.5" style="478" customWidth="1"/>
    <col min="1796" max="1797" width="9.33203125" style="478"/>
    <col min="1798" max="1798" width="13.5" style="478" customWidth="1"/>
    <col min="1799" max="1799" width="21.6640625" style="478" customWidth="1"/>
    <col min="1800" max="2050" width="9.33203125" style="478"/>
    <col min="2051" max="2051" width="56.5" style="478" customWidth="1"/>
    <col min="2052" max="2053" width="9.33203125" style="478"/>
    <col min="2054" max="2054" width="13.5" style="478" customWidth="1"/>
    <col min="2055" max="2055" width="21.6640625" style="478" customWidth="1"/>
    <col min="2056" max="2306" width="9.33203125" style="478"/>
    <col min="2307" max="2307" width="56.5" style="478" customWidth="1"/>
    <col min="2308" max="2309" width="9.33203125" style="478"/>
    <col min="2310" max="2310" width="13.5" style="478" customWidth="1"/>
    <col min="2311" max="2311" width="21.6640625" style="478" customWidth="1"/>
    <col min="2312" max="2562" width="9.33203125" style="478"/>
    <col min="2563" max="2563" width="56.5" style="478" customWidth="1"/>
    <col min="2564" max="2565" width="9.33203125" style="478"/>
    <col min="2566" max="2566" width="13.5" style="478" customWidth="1"/>
    <col min="2567" max="2567" width="21.6640625" style="478" customWidth="1"/>
    <col min="2568" max="2818" width="9.33203125" style="478"/>
    <col min="2819" max="2819" width="56.5" style="478" customWidth="1"/>
    <col min="2820" max="2821" width="9.33203125" style="478"/>
    <col min="2822" max="2822" width="13.5" style="478" customWidth="1"/>
    <col min="2823" max="2823" width="21.6640625" style="478" customWidth="1"/>
    <col min="2824" max="3074" width="9.33203125" style="478"/>
    <col min="3075" max="3075" width="56.5" style="478" customWidth="1"/>
    <col min="3076" max="3077" width="9.33203125" style="478"/>
    <col min="3078" max="3078" width="13.5" style="478" customWidth="1"/>
    <col min="3079" max="3079" width="21.6640625" style="478" customWidth="1"/>
    <col min="3080" max="3330" width="9.33203125" style="478"/>
    <col min="3331" max="3331" width="56.5" style="478" customWidth="1"/>
    <col min="3332" max="3333" width="9.33203125" style="478"/>
    <col min="3334" max="3334" width="13.5" style="478" customWidth="1"/>
    <col min="3335" max="3335" width="21.6640625" style="478" customWidth="1"/>
    <col min="3336" max="3586" width="9.33203125" style="478"/>
    <col min="3587" max="3587" width="56.5" style="478" customWidth="1"/>
    <col min="3588" max="3589" width="9.33203125" style="478"/>
    <col min="3590" max="3590" width="13.5" style="478" customWidth="1"/>
    <col min="3591" max="3591" width="21.6640625" style="478" customWidth="1"/>
    <col min="3592" max="3842" width="9.33203125" style="478"/>
    <col min="3843" max="3843" width="56.5" style="478" customWidth="1"/>
    <col min="3844" max="3845" width="9.33203125" style="478"/>
    <col min="3846" max="3846" width="13.5" style="478" customWidth="1"/>
    <col min="3847" max="3847" width="21.6640625" style="478" customWidth="1"/>
    <col min="3848" max="4098" width="9.33203125" style="478"/>
    <col min="4099" max="4099" width="56.5" style="478" customWidth="1"/>
    <col min="4100" max="4101" width="9.33203125" style="478"/>
    <col min="4102" max="4102" width="13.5" style="478" customWidth="1"/>
    <col min="4103" max="4103" width="21.6640625" style="478" customWidth="1"/>
    <col min="4104" max="4354" width="9.33203125" style="478"/>
    <col min="4355" max="4355" width="56.5" style="478" customWidth="1"/>
    <col min="4356" max="4357" width="9.33203125" style="478"/>
    <col min="4358" max="4358" width="13.5" style="478" customWidth="1"/>
    <col min="4359" max="4359" width="21.6640625" style="478" customWidth="1"/>
    <col min="4360" max="4610" width="9.33203125" style="478"/>
    <col min="4611" max="4611" width="56.5" style="478" customWidth="1"/>
    <col min="4612" max="4613" width="9.33203125" style="478"/>
    <col min="4614" max="4614" width="13.5" style="478" customWidth="1"/>
    <col min="4615" max="4615" width="21.6640625" style="478" customWidth="1"/>
    <col min="4616" max="4866" width="9.33203125" style="478"/>
    <col min="4867" max="4867" width="56.5" style="478" customWidth="1"/>
    <col min="4868" max="4869" width="9.33203125" style="478"/>
    <col min="4870" max="4870" width="13.5" style="478" customWidth="1"/>
    <col min="4871" max="4871" width="21.6640625" style="478" customWidth="1"/>
    <col min="4872" max="5122" width="9.33203125" style="478"/>
    <col min="5123" max="5123" width="56.5" style="478" customWidth="1"/>
    <col min="5124" max="5125" width="9.33203125" style="478"/>
    <col min="5126" max="5126" width="13.5" style="478" customWidth="1"/>
    <col min="5127" max="5127" width="21.6640625" style="478" customWidth="1"/>
    <col min="5128" max="5378" width="9.33203125" style="478"/>
    <col min="5379" max="5379" width="56.5" style="478" customWidth="1"/>
    <col min="5380" max="5381" width="9.33203125" style="478"/>
    <col min="5382" max="5382" width="13.5" style="478" customWidth="1"/>
    <col min="5383" max="5383" width="21.6640625" style="478" customWidth="1"/>
    <col min="5384" max="5634" width="9.33203125" style="478"/>
    <col min="5635" max="5635" width="56.5" style="478" customWidth="1"/>
    <col min="5636" max="5637" width="9.33203125" style="478"/>
    <col min="5638" max="5638" width="13.5" style="478" customWidth="1"/>
    <col min="5639" max="5639" width="21.6640625" style="478" customWidth="1"/>
    <col min="5640" max="5890" width="9.33203125" style="478"/>
    <col min="5891" max="5891" width="56.5" style="478" customWidth="1"/>
    <col min="5892" max="5893" width="9.33203125" style="478"/>
    <col min="5894" max="5894" width="13.5" style="478" customWidth="1"/>
    <col min="5895" max="5895" width="21.6640625" style="478" customWidth="1"/>
    <col min="5896" max="6146" width="9.33203125" style="478"/>
    <col min="6147" max="6147" width="56.5" style="478" customWidth="1"/>
    <col min="6148" max="6149" width="9.33203125" style="478"/>
    <col min="6150" max="6150" width="13.5" style="478" customWidth="1"/>
    <col min="6151" max="6151" width="21.6640625" style="478" customWidth="1"/>
    <col min="6152" max="6402" width="9.33203125" style="478"/>
    <col min="6403" max="6403" width="56.5" style="478" customWidth="1"/>
    <col min="6404" max="6405" width="9.33203125" style="478"/>
    <col min="6406" max="6406" width="13.5" style="478" customWidth="1"/>
    <col min="6407" max="6407" width="21.6640625" style="478" customWidth="1"/>
    <col min="6408" max="6658" width="9.33203125" style="478"/>
    <col min="6659" max="6659" width="56.5" style="478" customWidth="1"/>
    <col min="6660" max="6661" width="9.33203125" style="478"/>
    <col min="6662" max="6662" width="13.5" style="478" customWidth="1"/>
    <col min="6663" max="6663" width="21.6640625" style="478" customWidth="1"/>
    <col min="6664" max="6914" width="9.33203125" style="478"/>
    <col min="6915" max="6915" width="56.5" style="478" customWidth="1"/>
    <col min="6916" max="6917" width="9.33203125" style="478"/>
    <col min="6918" max="6918" width="13.5" style="478" customWidth="1"/>
    <col min="6919" max="6919" width="21.6640625" style="478" customWidth="1"/>
    <col min="6920" max="7170" width="9.33203125" style="478"/>
    <col min="7171" max="7171" width="56.5" style="478" customWidth="1"/>
    <col min="7172" max="7173" width="9.33203125" style="478"/>
    <col min="7174" max="7174" width="13.5" style="478" customWidth="1"/>
    <col min="7175" max="7175" width="21.6640625" style="478" customWidth="1"/>
    <col min="7176" max="7426" width="9.33203125" style="478"/>
    <col min="7427" max="7427" width="56.5" style="478" customWidth="1"/>
    <col min="7428" max="7429" width="9.33203125" style="478"/>
    <col min="7430" max="7430" width="13.5" style="478" customWidth="1"/>
    <col min="7431" max="7431" width="21.6640625" style="478" customWidth="1"/>
    <col min="7432" max="7682" width="9.33203125" style="478"/>
    <col min="7683" max="7683" width="56.5" style="478" customWidth="1"/>
    <col min="7684" max="7685" width="9.33203125" style="478"/>
    <col min="7686" max="7686" width="13.5" style="478" customWidth="1"/>
    <col min="7687" max="7687" width="21.6640625" style="478" customWidth="1"/>
    <col min="7688" max="7938" width="9.33203125" style="478"/>
    <col min="7939" max="7939" width="56.5" style="478" customWidth="1"/>
    <col min="7940" max="7941" width="9.33203125" style="478"/>
    <col min="7942" max="7942" width="13.5" style="478" customWidth="1"/>
    <col min="7943" max="7943" width="21.6640625" style="478" customWidth="1"/>
    <col min="7944" max="8194" width="9.33203125" style="478"/>
    <col min="8195" max="8195" width="56.5" style="478" customWidth="1"/>
    <col min="8196" max="8197" width="9.33203125" style="478"/>
    <col min="8198" max="8198" width="13.5" style="478" customWidth="1"/>
    <col min="8199" max="8199" width="21.6640625" style="478" customWidth="1"/>
    <col min="8200" max="8450" width="9.33203125" style="478"/>
    <col min="8451" max="8451" width="56.5" style="478" customWidth="1"/>
    <col min="8452" max="8453" width="9.33203125" style="478"/>
    <col min="8454" max="8454" width="13.5" style="478" customWidth="1"/>
    <col min="8455" max="8455" width="21.6640625" style="478" customWidth="1"/>
    <col min="8456" max="8706" width="9.33203125" style="478"/>
    <col min="8707" max="8707" width="56.5" style="478" customWidth="1"/>
    <col min="8708" max="8709" width="9.33203125" style="478"/>
    <col min="8710" max="8710" width="13.5" style="478" customWidth="1"/>
    <col min="8711" max="8711" width="21.6640625" style="478" customWidth="1"/>
    <col min="8712" max="8962" width="9.33203125" style="478"/>
    <col min="8963" max="8963" width="56.5" style="478" customWidth="1"/>
    <col min="8964" max="8965" width="9.33203125" style="478"/>
    <col min="8966" max="8966" width="13.5" style="478" customWidth="1"/>
    <col min="8967" max="8967" width="21.6640625" style="478" customWidth="1"/>
    <col min="8968" max="9218" width="9.33203125" style="478"/>
    <col min="9219" max="9219" width="56.5" style="478" customWidth="1"/>
    <col min="9220" max="9221" width="9.33203125" style="478"/>
    <col min="9222" max="9222" width="13.5" style="478" customWidth="1"/>
    <col min="9223" max="9223" width="21.6640625" style="478" customWidth="1"/>
    <col min="9224" max="9474" width="9.33203125" style="478"/>
    <col min="9475" max="9475" width="56.5" style="478" customWidth="1"/>
    <col min="9476" max="9477" width="9.33203125" style="478"/>
    <col min="9478" max="9478" width="13.5" style="478" customWidth="1"/>
    <col min="9479" max="9479" width="21.6640625" style="478" customWidth="1"/>
    <col min="9480" max="9730" width="9.33203125" style="478"/>
    <col min="9731" max="9731" width="56.5" style="478" customWidth="1"/>
    <col min="9732" max="9733" width="9.33203125" style="478"/>
    <col min="9734" max="9734" width="13.5" style="478" customWidth="1"/>
    <col min="9735" max="9735" width="21.6640625" style="478" customWidth="1"/>
    <col min="9736" max="9986" width="9.33203125" style="478"/>
    <col min="9987" max="9987" width="56.5" style="478" customWidth="1"/>
    <col min="9988" max="9989" width="9.33203125" style="478"/>
    <col min="9990" max="9990" width="13.5" style="478" customWidth="1"/>
    <col min="9991" max="9991" width="21.6640625" style="478" customWidth="1"/>
    <col min="9992" max="10242" width="9.33203125" style="478"/>
    <col min="10243" max="10243" width="56.5" style="478" customWidth="1"/>
    <col min="10244" max="10245" width="9.33203125" style="478"/>
    <col min="10246" max="10246" width="13.5" style="478" customWidth="1"/>
    <col min="10247" max="10247" width="21.6640625" style="478" customWidth="1"/>
    <col min="10248" max="10498" width="9.33203125" style="478"/>
    <col min="10499" max="10499" width="56.5" style="478" customWidth="1"/>
    <col min="10500" max="10501" width="9.33203125" style="478"/>
    <col min="10502" max="10502" width="13.5" style="478" customWidth="1"/>
    <col min="10503" max="10503" width="21.6640625" style="478" customWidth="1"/>
    <col min="10504" max="10754" width="9.33203125" style="478"/>
    <col min="10755" max="10755" width="56.5" style="478" customWidth="1"/>
    <col min="10756" max="10757" width="9.33203125" style="478"/>
    <col min="10758" max="10758" width="13.5" style="478" customWidth="1"/>
    <col min="10759" max="10759" width="21.6640625" style="478" customWidth="1"/>
    <col min="10760" max="11010" width="9.33203125" style="478"/>
    <col min="11011" max="11011" width="56.5" style="478" customWidth="1"/>
    <col min="11012" max="11013" width="9.33203125" style="478"/>
    <col min="11014" max="11014" width="13.5" style="478" customWidth="1"/>
    <col min="11015" max="11015" width="21.6640625" style="478" customWidth="1"/>
    <col min="11016" max="11266" width="9.33203125" style="478"/>
    <col min="11267" max="11267" width="56.5" style="478" customWidth="1"/>
    <col min="11268" max="11269" width="9.33203125" style="478"/>
    <col min="11270" max="11270" width="13.5" style="478" customWidth="1"/>
    <col min="11271" max="11271" width="21.6640625" style="478" customWidth="1"/>
    <col min="11272" max="11522" width="9.33203125" style="478"/>
    <col min="11523" max="11523" width="56.5" style="478" customWidth="1"/>
    <col min="11524" max="11525" width="9.33203125" style="478"/>
    <col min="11526" max="11526" width="13.5" style="478" customWidth="1"/>
    <col min="11527" max="11527" width="21.6640625" style="478" customWidth="1"/>
    <col min="11528" max="11778" width="9.33203125" style="478"/>
    <col min="11779" max="11779" width="56.5" style="478" customWidth="1"/>
    <col min="11780" max="11781" width="9.33203125" style="478"/>
    <col min="11782" max="11782" width="13.5" style="478" customWidth="1"/>
    <col min="11783" max="11783" width="21.6640625" style="478" customWidth="1"/>
    <col min="11784" max="12034" width="9.33203125" style="478"/>
    <col min="12035" max="12035" width="56.5" style="478" customWidth="1"/>
    <col min="12036" max="12037" width="9.33203125" style="478"/>
    <col min="12038" max="12038" width="13.5" style="478" customWidth="1"/>
    <col min="12039" max="12039" width="21.6640625" style="478" customWidth="1"/>
    <col min="12040" max="12290" width="9.33203125" style="478"/>
    <col min="12291" max="12291" width="56.5" style="478" customWidth="1"/>
    <col min="12292" max="12293" width="9.33203125" style="478"/>
    <col min="12294" max="12294" width="13.5" style="478" customWidth="1"/>
    <col min="12295" max="12295" width="21.6640625" style="478" customWidth="1"/>
    <col min="12296" max="12546" width="9.33203125" style="478"/>
    <col min="12547" max="12547" width="56.5" style="478" customWidth="1"/>
    <col min="12548" max="12549" width="9.33203125" style="478"/>
    <col min="12550" max="12550" width="13.5" style="478" customWidth="1"/>
    <col min="12551" max="12551" width="21.6640625" style="478" customWidth="1"/>
    <col min="12552" max="12802" width="9.33203125" style="478"/>
    <col min="12803" max="12803" width="56.5" style="478" customWidth="1"/>
    <col min="12804" max="12805" width="9.33203125" style="478"/>
    <col min="12806" max="12806" width="13.5" style="478" customWidth="1"/>
    <col min="12807" max="12807" width="21.6640625" style="478" customWidth="1"/>
    <col min="12808" max="13058" width="9.33203125" style="478"/>
    <col min="13059" max="13059" width="56.5" style="478" customWidth="1"/>
    <col min="13060" max="13061" width="9.33203125" style="478"/>
    <col min="13062" max="13062" width="13.5" style="478" customWidth="1"/>
    <col min="13063" max="13063" width="21.6640625" style="478" customWidth="1"/>
    <col min="13064" max="13314" width="9.33203125" style="478"/>
    <col min="13315" max="13315" width="56.5" style="478" customWidth="1"/>
    <col min="13316" max="13317" width="9.33203125" style="478"/>
    <col min="13318" max="13318" width="13.5" style="478" customWidth="1"/>
    <col min="13319" max="13319" width="21.6640625" style="478" customWidth="1"/>
    <col min="13320" max="13570" width="9.33203125" style="478"/>
    <col min="13571" max="13571" width="56.5" style="478" customWidth="1"/>
    <col min="13572" max="13573" width="9.33203125" style="478"/>
    <col min="13574" max="13574" width="13.5" style="478" customWidth="1"/>
    <col min="13575" max="13575" width="21.6640625" style="478" customWidth="1"/>
    <col min="13576" max="13826" width="9.33203125" style="478"/>
    <col min="13827" max="13827" width="56.5" style="478" customWidth="1"/>
    <col min="13828" max="13829" width="9.33203125" style="478"/>
    <col min="13830" max="13830" width="13.5" style="478" customWidth="1"/>
    <col min="13831" max="13831" width="21.6640625" style="478" customWidth="1"/>
    <col min="13832" max="14082" width="9.33203125" style="478"/>
    <col min="14083" max="14083" width="56.5" style="478" customWidth="1"/>
    <col min="14084" max="14085" width="9.33203125" style="478"/>
    <col min="14086" max="14086" width="13.5" style="478" customWidth="1"/>
    <col min="14087" max="14087" width="21.6640625" style="478" customWidth="1"/>
    <col min="14088" max="14338" width="9.33203125" style="478"/>
    <col min="14339" max="14339" width="56.5" style="478" customWidth="1"/>
    <col min="14340" max="14341" width="9.33203125" style="478"/>
    <col min="14342" max="14342" width="13.5" style="478" customWidth="1"/>
    <col min="14343" max="14343" width="21.6640625" style="478" customWidth="1"/>
    <col min="14344" max="14594" width="9.33203125" style="478"/>
    <col min="14595" max="14595" width="56.5" style="478" customWidth="1"/>
    <col min="14596" max="14597" width="9.33203125" style="478"/>
    <col min="14598" max="14598" width="13.5" style="478" customWidth="1"/>
    <col min="14599" max="14599" width="21.6640625" style="478" customWidth="1"/>
    <col min="14600" max="14850" width="9.33203125" style="478"/>
    <col min="14851" max="14851" width="56.5" style="478" customWidth="1"/>
    <col min="14852" max="14853" width="9.33203125" style="478"/>
    <col min="14854" max="14854" width="13.5" style="478" customWidth="1"/>
    <col min="14855" max="14855" width="21.6640625" style="478" customWidth="1"/>
    <col min="14856" max="15106" width="9.33203125" style="478"/>
    <col min="15107" max="15107" width="56.5" style="478" customWidth="1"/>
    <col min="15108" max="15109" width="9.33203125" style="478"/>
    <col min="15110" max="15110" width="13.5" style="478" customWidth="1"/>
    <col min="15111" max="15111" width="21.6640625" style="478" customWidth="1"/>
    <col min="15112" max="15362" width="9.33203125" style="478"/>
    <col min="15363" max="15363" width="56.5" style="478" customWidth="1"/>
    <col min="15364" max="15365" width="9.33203125" style="478"/>
    <col min="15366" max="15366" width="13.5" style="478" customWidth="1"/>
    <col min="15367" max="15367" width="21.6640625" style="478" customWidth="1"/>
    <col min="15368" max="15618" width="9.33203125" style="478"/>
    <col min="15619" max="15619" width="56.5" style="478" customWidth="1"/>
    <col min="15620" max="15621" width="9.33203125" style="478"/>
    <col min="15622" max="15622" width="13.5" style="478" customWidth="1"/>
    <col min="15623" max="15623" width="21.6640625" style="478" customWidth="1"/>
    <col min="15624" max="15874" width="9.33203125" style="478"/>
    <col min="15875" max="15875" width="56.5" style="478" customWidth="1"/>
    <col min="15876" max="15877" width="9.33203125" style="478"/>
    <col min="15878" max="15878" width="13.5" style="478" customWidth="1"/>
    <col min="15879" max="15879" width="21.6640625" style="478" customWidth="1"/>
    <col min="15880" max="16130" width="9.33203125" style="478"/>
    <col min="16131" max="16131" width="56.5" style="478" customWidth="1"/>
    <col min="16132" max="16133" width="9.33203125" style="478"/>
    <col min="16134" max="16134" width="13.5" style="478" customWidth="1"/>
    <col min="16135" max="16135" width="21.6640625" style="478" customWidth="1"/>
    <col min="16136" max="16384" width="9.33203125" style="478"/>
  </cols>
  <sheetData>
    <row r="1" spans="1:7" s="561" customFormat="1" ht="15.75" x14ac:dyDescent="0.3">
      <c r="A1" s="556"/>
      <c r="B1" s="557" t="s">
        <v>1653</v>
      </c>
      <c r="C1" s="558" t="s">
        <v>1654</v>
      </c>
      <c r="D1" s="559"/>
      <c r="E1" s="559"/>
      <c r="F1" s="559"/>
      <c r="G1" s="560"/>
    </row>
    <row r="2" spans="1:7" s="561" customFormat="1" ht="15.75" thickBot="1" x14ac:dyDescent="0.35">
      <c r="A2" s="562"/>
      <c r="B2" s="563" t="s">
        <v>1655</v>
      </c>
      <c r="C2" s="564" t="s">
        <v>1656</v>
      </c>
      <c r="D2" s="563"/>
      <c r="E2" s="563"/>
      <c r="F2" s="563"/>
      <c r="G2" s="565"/>
    </row>
    <row r="3" spans="1:7" s="561" customFormat="1" ht="18.75" thickBot="1" x14ac:dyDescent="0.35">
      <c r="A3" s="566"/>
      <c r="B3" s="567" t="s">
        <v>1657</v>
      </c>
      <c r="C3" s="568" t="s">
        <v>1658</v>
      </c>
      <c r="D3" s="569"/>
      <c r="E3" s="570"/>
      <c r="F3" s="571"/>
      <c r="G3" s="572"/>
    </row>
    <row r="4" spans="1:7" s="561" customFormat="1" ht="51.75" thickBot="1" x14ac:dyDescent="0.35">
      <c r="A4" s="573" t="s">
        <v>1659</v>
      </c>
      <c r="B4" s="574" t="s">
        <v>1660</v>
      </c>
      <c r="C4" s="575" t="s">
        <v>1661</v>
      </c>
      <c r="D4" s="574" t="s">
        <v>1662</v>
      </c>
      <c r="E4" s="574" t="s">
        <v>1663</v>
      </c>
      <c r="F4" s="574" t="s">
        <v>1664</v>
      </c>
      <c r="G4" s="574" t="s">
        <v>1665</v>
      </c>
    </row>
    <row r="5" spans="1:7" s="561" customFormat="1" x14ac:dyDescent="0.3">
      <c r="A5" s="562"/>
      <c r="B5" s="563"/>
      <c r="C5" s="576" t="s">
        <v>1784</v>
      </c>
      <c r="D5" s="577"/>
      <c r="E5" s="577"/>
      <c r="F5" s="577"/>
      <c r="G5" s="578"/>
    </row>
    <row r="6" spans="1:7" s="561" customFormat="1" x14ac:dyDescent="0.3">
      <c r="A6" s="579" t="s">
        <v>1374</v>
      </c>
      <c r="B6" s="579"/>
      <c r="C6" s="580" t="s">
        <v>1667</v>
      </c>
      <c r="D6" s="579"/>
      <c r="E6" s="579"/>
      <c r="F6" s="579"/>
      <c r="G6" s="579"/>
    </row>
    <row r="7" spans="1:7" s="561" customFormat="1" ht="36" x14ac:dyDescent="0.3">
      <c r="A7" s="495">
        <v>1</v>
      </c>
      <c r="B7" s="495" t="s">
        <v>1670</v>
      </c>
      <c r="C7" s="497" t="s">
        <v>1785</v>
      </c>
      <c r="D7" s="495" t="s">
        <v>171</v>
      </c>
      <c r="E7" s="495">
        <v>2</v>
      </c>
      <c r="F7" s="495"/>
      <c r="G7" s="581">
        <f>F7*E7</f>
        <v>0</v>
      </c>
    </row>
    <row r="8" spans="1:7" s="561" customFormat="1" x14ac:dyDescent="0.3">
      <c r="A8" s="495">
        <v>2</v>
      </c>
      <c r="B8" s="495" t="s">
        <v>1670</v>
      </c>
      <c r="C8" s="501" t="s">
        <v>1672</v>
      </c>
      <c r="D8" s="495" t="s">
        <v>171</v>
      </c>
      <c r="E8" s="495">
        <v>1</v>
      </c>
      <c r="F8" s="495"/>
      <c r="G8" s="581">
        <f>F8*E8</f>
        <v>0</v>
      </c>
    </row>
    <row r="9" spans="1:7" s="561" customFormat="1" x14ac:dyDescent="0.3">
      <c r="A9" s="495"/>
      <c r="B9" s="495"/>
      <c r="C9" s="501"/>
      <c r="D9" s="495"/>
      <c r="E9" s="495"/>
      <c r="F9" s="495"/>
      <c r="G9" s="582"/>
    </row>
    <row r="10" spans="1:7" s="561" customFormat="1" x14ac:dyDescent="0.3">
      <c r="A10" s="495"/>
      <c r="B10" s="495"/>
      <c r="C10" s="501"/>
      <c r="D10" s="495"/>
      <c r="E10" s="495"/>
      <c r="F10" s="495"/>
      <c r="G10" s="582"/>
    </row>
    <row r="11" spans="1:7" s="561" customFormat="1" x14ac:dyDescent="0.3">
      <c r="A11" s="492" t="s">
        <v>1673</v>
      </c>
      <c r="B11" s="492" t="s">
        <v>1670</v>
      </c>
      <c r="C11" s="537" t="s">
        <v>1786</v>
      </c>
      <c r="D11" s="492"/>
      <c r="E11" s="492"/>
      <c r="F11" s="492"/>
      <c r="G11" s="583"/>
    </row>
    <row r="12" spans="1:7" s="561" customFormat="1" ht="36" x14ac:dyDescent="0.3">
      <c r="A12" s="749">
        <v>3</v>
      </c>
      <c r="B12" s="749"/>
      <c r="C12" s="751" t="s">
        <v>1787</v>
      </c>
      <c r="D12" s="749" t="s">
        <v>171</v>
      </c>
      <c r="E12" s="749">
        <v>1</v>
      </c>
      <c r="F12" s="749"/>
      <c r="G12" s="786">
        <f>F12*E12</f>
        <v>0</v>
      </c>
    </row>
    <row r="13" spans="1:7" s="561" customFormat="1" ht="36" x14ac:dyDescent="0.3">
      <c r="A13" s="787"/>
      <c r="B13" s="788"/>
      <c r="C13" s="751" t="s">
        <v>1788</v>
      </c>
      <c r="D13" s="789"/>
      <c r="E13" s="787"/>
      <c r="F13" s="787"/>
      <c r="G13" s="790"/>
    </row>
    <row r="14" spans="1:7" s="561" customFormat="1" ht="24" x14ac:dyDescent="0.3">
      <c r="A14" s="749"/>
      <c r="B14" s="750"/>
      <c r="C14" s="755" t="s">
        <v>1789</v>
      </c>
      <c r="D14" s="754"/>
      <c r="E14" s="749"/>
      <c r="F14" s="749"/>
      <c r="G14" s="791"/>
    </row>
    <row r="15" spans="1:7" s="561" customFormat="1" x14ac:dyDescent="0.3">
      <c r="A15" s="749"/>
      <c r="B15" s="750"/>
      <c r="C15" s="792"/>
      <c r="D15" s="754"/>
      <c r="E15" s="749"/>
      <c r="F15" s="749"/>
      <c r="G15" s="791"/>
    </row>
    <row r="16" spans="1:7" s="561" customFormat="1" x14ac:dyDescent="0.3">
      <c r="A16" s="749">
        <v>4</v>
      </c>
      <c r="B16" s="749" t="s">
        <v>1679</v>
      </c>
      <c r="C16" s="756" t="s">
        <v>1680</v>
      </c>
      <c r="D16" s="749" t="s">
        <v>171</v>
      </c>
      <c r="E16" s="749">
        <v>1</v>
      </c>
      <c r="F16" s="749"/>
      <c r="G16" s="786">
        <f>F16*E16</f>
        <v>0</v>
      </c>
    </row>
    <row r="17" spans="1:7" s="561" customFormat="1" x14ac:dyDescent="0.3">
      <c r="A17" s="585"/>
      <c r="B17" s="530"/>
      <c r="C17" s="584"/>
      <c r="D17" s="530"/>
      <c r="E17" s="530"/>
      <c r="F17" s="530"/>
      <c r="G17" s="586"/>
    </row>
    <row r="18" spans="1:7" s="561" customFormat="1" x14ac:dyDescent="0.3">
      <c r="A18" s="505" t="s">
        <v>1681</v>
      </c>
      <c r="B18" s="492"/>
      <c r="C18" s="506" t="s">
        <v>1682</v>
      </c>
      <c r="D18" s="492"/>
      <c r="E18" s="492"/>
      <c r="F18" s="492"/>
      <c r="G18" s="583"/>
    </row>
    <row r="19" spans="1:7" s="561" customFormat="1" x14ac:dyDescent="0.3">
      <c r="A19" s="495">
        <v>5</v>
      </c>
      <c r="B19" s="495" t="s">
        <v>1670</v>
      </c>
      <c r="C19" s="508" t="s">
        <v>1790</v>
      </c>
      <c r="D19" s="509" t="s">
        <v>402</v>
      </c>
      <c r="E19" s="495">
        <v>10</v>
      </c>
      <c r="F19" s="495"/>
      <c r="G19" s="587">
        <f t="shared" ref="G19:G38" si="0">F19*E19</f>
        <v>0</v>
      </c>
    </row>
    <row r="20" spans="1:7" s="561" customFormat="1" x14ac:dyDescent="0.3">
      <c r="A20" s="495">
        <v>6</v>
      </c>
      <c r="B20" s="495" t="s">
        <v>1670</v>
      </c>
      <c r="C20" s="508" t="s">
        <v>1683</v>
      </c>
      <c r="D20" s="509" t="s">
        <v>402</v>
      </c>
      <c r="E20" s="495">
        <v>30</v>
      </c>
      <c r="F20" s="495"/>
      <c r="G20" s="587">
        <f t="shared" si="0"/>
        <v>0</v>
      </c>
    </row>
    <row r="21" spans="1:7" s="561" customFormat="1" x14ac:dyDescent="0.3">
      <c r="A21" s="495">
        <v>7</v>
      </c>
      <c r="B21" s="495" t="s">
        <v>1670</v>
      </c>
      <c r="C21" s="511" t="s">
        <v>1791</v>
      </c>
      <c r="D21" s="512" t="s">
        <v>402</v>
      </c>
      <c r="E21" s="513">
        <v>30</v>
      </c>
      <c r="F21" s="495"/>
      <c r="G21" s="587">
        <f t="shared" si="0"/>
        <v>0</v>
      </c>
    </row>
    <row r="22" spans="1:7" s="561" customFormat="1" x14ac:dyDescent="0.3">
      <c r="A22" s="495">
        <v>8</v>
      </c>
      <c r="B22" s="495" t="s">
        <v>1670</v>
      </c>
      <c r="C22" s="514" t="s">
        <v>1792</v>
      </c>
      <c r="D22" s="509" t="s">
        <v>402</v>
      </c>
      <c r="E22" s="495">
        <v>20</v>
      </c>
      <c r="F22" s="495"/>
      <c r="G22" s="587">
        <f t="shared" si="0"/>
        <v>0</v>
      </c>
    </row>
    <row r="23" spans="1:7" s="561" customFormat="1" x14ac:dyDescent="0.3">
      <c r="A23" s="495">
        <v>9</v>
      </c>
      <c r="B23" s="495" t="s">
        <v>1670</v>
      </c>
      <c r="C23" s="519" t="s">
        <v>1793</v>
      </c>
      <c r="D23" s="520" t="s">
        <v>402</v>
      </c>
      <c r="E23" s="521">
        <v>30</v>
      </c>
      <c r="F23" s="521"/>
      <c r="G23" s="588">
        <f t="shared" si="0"/>
        <v>0</v>
      </c>
    </row>
    <row r="24" spans="1:7" s="561" customFormat="1" x14ac:dyDescent="0.3">
      <c r="A24" s="495">
        <v>10</v>
      </c>
      <c r="B24" s="495" t="s">
        <v>1670</v>
      </c>
      <c r="C24" s="511" t="s">
        <v>1689</v>
      </c>
      <c r="D24" s="518" t="s">
        <v>402</v>
      </c>
      <c r="E24" s="518">
        <v>35</v>
      </c>
      <c r="F24" s="589"/>
      <c r="G24" s="587">
        <f t="shared" si="0"/>
        <v>0</v>
      </c>
    </row>
    <row r="25" spans="1:7" s="561" customFormat="1" x14ac:dyDescent="0.3">
      <c r="A25" s="495">
        <v>11</v>
      </c>
      <c r="B25" s="495" t="s">
        <v>1670</v>
      </c>
      <c r="C25" s="514" t="s">
        <v>1764</v>
      </c>
      <c r="D25" s="515" t="s">
        <v>402</v>
      </c>
      <c r="E25" s="495">
        <v>10</v>
      </c>
      <c r="F25" s="495"/>
      <c r="G25" s="587">
        <f t="shared" si="0"/>
        <v>0</v>
      </c>
    </row>
    <row r="26" spans="1:7" s="561" customFormat="1" x14ac:dyDescent="0.3">
      <c r="A26" s="495">
        <v>12</v>
      </c>
      <c r="B26" s="495" t="s">
        <v>1670</v>
      </c>
      <c r="C26" s="514" t="s">
        <v>1692</v>
      </c>
      <c r="D26" s="515" t="s">
        <v>402</v>
      </c>
      <c r="E26" s="495">
        <v>5</v>
      </c>
      <c r="F26" s="495"/>
      <c r="G26" s="587">
        <f t="shared" si="0"/>
        <v>0</v>
      </c>
    </row>
    <row r="27" spans="1:7" s="561" customFormat="1" x14ac:dyDescent="0.3">
      <c r="A27" s="495">
        <v>13</v>
      </c>
      <c r="B27" s="495" t="s">
        <v>1670</v>
      </c>
      <c r="C27" s="514" t="s">
        <v>1693</v>
      </c>
      <c r="D27" s="515" t="s">
        <v>402</v>
      </c>
      <c r="E27" s="495">
        <v>5</v>
      </c>
      <c r="F27" s="495"/>
      <c r="G27" s="587">
        <f t="shared" si="0"/>
        <v>0</v>
      </c>
    </row>
    <row r="28" spans="1:7" s="561" customFormat="1" ht="24" x14ac:dyDescent="0.3">
      <c r="A28" s="495">
        <v>14</v>
      </c>
      <c r="B28" s="495" t="s">
        <v>1670</v>
      </c>
      <c r="C28" s="524" t="s">
        <v>1766</v>
      </c>
      <c r="D28" s="515" t="s">
        <v>402</v>
      </c>
      <c r="E28" s="495">
        <v>20</v>
      </c>
      <c r="F28" s="495"/>
      <c r="G28" s="587">
        <f t="shared" si="0"/>
        <v>0</v>
      </c>
    </row>
    <row r="29" spans="1:7" s="561" customFormat="1" x14ac:dyDescent="0.3">
      <c r="A29" s="495">
        <v>15</v>
      </c>
      <c r="B29" s="495" t="s">
        <v>1670</v>
      </c>
      <c r="C29" s="514" t="s">
        <v>1695</v>
      </c>
      <c r="D29" s="515" t="s">
        <v>402</v>
      </c>
      <c r="E29" s="495">
        <v>20</v>
      </c>
      <c r="F29" s="495"/>
      <c r="G29" s="587">
        <f t="shared" si="0"/>
        <v>0</v>
      </c>
    </row>
    <row r="30" spans="1:7" s="561" customFormat="1" x14ac:dyDescent="0.3">
      <c r="A30" s="495">
        <v>16</v>
      </c>
      <c r="B30" s="495" t="s">
        <v>1670</v>
      </c>
      <c r="C30" s="514" t="s">
        <v>1696</v>
      </c>
      <c r="D30" s="515" t="s">
        <v>402</v>
      </c>
      <c r="E30" s="495">
        <v>20</v>
      </c>
      <c r="F30" s="495"/>
      <c r="G30" s="587">
        <f t="shared" si="0"/>
        <v>0</v>
      </c>
    </row>
    <row r="31" spans="1:7" s="561" customFormat="1" x14ac:dyDescent="0.3">
      <c r="A31" s="495">
        <v>17</v>
      </c>
      <c r="B31" s="495" t="s">
        <v>1670</v>
      </c>
      <c r="C31" s="514" t="s">
        <v>1697</v>
      </c>
      <c r="D31" s="515" t="s">
        <v>402</v>
      </c>
      <c r="E31" s="513">
        <v>10</v>
      </c>
      <c r="F31" s="513"/>
      <c r="G31" s="581">
        <f t="shared" si="0"/>
        <v>0</v>
      </c>
    </row>
    <row r="32" spans="1:7" s="561" customFormat="1" x14ac:dyDescent="0.3">
      <c r="A32" s="495">
        <v>18</v>
      </c>
      <c r="B32" s="495" t="s">
        <v>1670</v>
      </c>
      <c r="C32" s="514" t="s">
        <v>1794</v>
      </c>
      <c r="D32" s="515" t="s">
        <v>402</v>
      </c>
      <c r="E32" s="513">
        <v>1.5</v>
      </c>
      <c r="F32" s="513"/>
      <c r="G32" s="581">
        <f t="shared" si="0"/>
        <v>0</v>
      </c>
    </row>
    <row r="33" spans="1:7" s="561" customFormat="1" x14ac:dyDescent="0.3">
      <c r="A33" s="495">
        <v>19</v>
      </c>
      <c r="B33" s="495" t="s">
        <v>1670</v>
      </c>
      <c r="C33" s="514" t="s">
        <v>1698</v>
      </c>
      <c r="D33" s="509" t="s">
        <v>171</v>
      </c>
      <c r="E33" s="495">
        <v>1</v>
      </c>
      <c r="F33" s="495"/>
      <c r="G33" s="587">
        <f t="shared" si="0"/>
        <v>0</v>
      </c>
    </row>
    <row r="34" spans="1:7" s="561" customFormat="1" x14ac:dyDescent="0.3">
      <c r="A34" s="495">
        <v>20</v>
      </c>
      <c r="B34" s="495" t="s">
        <v>1670</v>
      </c>
      <c r="C34" s="517" t="s">
        <v>1700</v>
      </c>
      <c r="D34" s="518" t="s">
        <v>1701</v>
      </c>
      <c r="E34" s="518">
        <v>1</v>
      </c>
      <c r="F34" s="590"/>
      <c r="G34" s="587">
        <f t="shared" si="0"/>
        <v>0</v>
      </c>
    </row>
    <row r="35" spans="1:7" s="561" customFormat="1" x14ac:dyDescent="0.3">
      <c r="A35" s="495">
        <v>21</v>
      </c>
      <c r="B35" s="495" t="s">
        <v>1670</v>
      </c>
      <c r="C35" s="514" t="s">
        <v>1702</v>
      </c>
      <c r="D35" s="509" t="s">
        <v>171</v>
      </c>
      <c r="E35" s="495">
        <v>4</v>
      </c>
      <c r="F35" s="495"/>
      <c r="G35" s="587">
        <f t="shared" si="0"/>
        <v>0</v>
      </c>
    </row>
    <row r="36" spans="1:7" s="561" customFormat="1" x14ac:dyDescent="0.3">
      <c r="A36" s="495">
        <v>22</v>
      </c>
      <c r="B36" s="495" t="s">
        <v>1670</v>
      </c>
      <c r="C36" s="517" t="s">
        <v>1703</v>
      </c>
      <c r="D36" s="518" t="s">
        <v>171</v>
      </c>
      <c r="E36" s="518">
        <v>2</v>
      </c>
      <c r="F36" s="590"/>
      <c r="G36" s="587">
        <f t="shared" si="0"/>
        <v>0</v>
      </c>
    </row>
    <row r="37" spans="1:7" s="561" customFormat="1" x14ac:dyDescent="0.3">
      <c r="A37" s="495">
        <v>23</v>
      </c>
      <c r="B37" s="495" t="s">
        <v>1670</v>
      </c>
      <c r="C37" s="501" t="s">
        <v>1767</v>
      </c>
      <c r="D37" s="515" t="s">
        <v>402</v>
      </c>
      <c r="E37" s="513">
        <v>4</v>
      </c>
      <c r="F37" s="513"/>
      <c r="G37" s="581">
        <f t="shared" si="0"/>
        <v>0</v>
      </c>
    </row>
    <row r="38" spans="1:7" s="561" customFormat="1" x14ac:dyDescent="0.3">
      <c r="A38" s="495">
        <v>24</v>
      </c>
      <c r="B38" s="495" t="s">
        <v>1670</v>
      </c>
      <c r="C38" s="501" t="s">
        <v>1768</v>
      </c>
      <c r="D38" s="555" t="s">
        <v>171</v>
      </c>
      <c r="E38" s="555">
        <v>6</v>
      </c>
      <c r="F38" s="591"/>
      <c r="G38" s="581">
        <f t="shared" si="0"/>
        <v>0</v>
      </c>
    </row>
    <row r="39" spans="1:7" s="561" customFormat="1" x14ac:dyDescent="0.3">
      <c r="A39" s="495"/>
      <c r="B39" s="495"/>
      <c r="C39" s="501"/>
      <c r="D39" s="555"/>
      <c r="E39" s="555"/>
      <c r="F39" s="591"/>
      <c r="G39" s="581"/>
    </row>
    <row r="40" spans="1:7" s="561" customFormat="1" x14ac:dyDescent="0.3">
      <c r="A40" s="505" t="s">
        <v>70</v>
      </c>
      <c r="B40" s="492"/>
      <c r="C40" s="527" t="s">
        <v>1704</v>
      </c>
      <c r="D40" s="492"/>
      <c r="E40" s="492"/>
      <c r="F40" s="492"/>
      <c r="G40" s="583"/>
    </row>
    <row r="41" spans="1:7" s="561" customFormat="1" ht="36" x14ac:dyDescent="0.3">
      <c r="A41" s="757">
        <v>25</v>
      </c>
      <c r="B41" s="749" t="s">
        <v>1670</v>
      </c>
      <c r="C41" s="751" t="s">
        <v>1795</v>
      </c>
      <c r="D41" s="749" t="s">
        <v>171</v>
      </c>
      <c r="E41" s="749">
        <v>1</v>
      </c>
      <c r="F41" s="793"/>
      <c r="G41" s="786">
        <f t="shared" ref="G41:G47" si="1">F41*E41</f>
        <v>0</v>
      </c>
    </row>
    <row r="42" spans="1:7" s="561" customFormat="1" x14ac:dyDescent="0.3">
      <c r="A42" s="757">
        <v>26</v>
      </c>
      <c r="B42" s="749" t="s">
        <v>1670</v>
      </c>
      <c r="C42" s="751" t="s">
        <v>1796</v>
      </c>
      <c r="D42" s="749" t="s">
        <v>171</v>
      </c>
      <c r="E42" s="749">
        <v>1</v>
      </c>
      <c r="F42" s="793"/>
      <c r="G42" s="786">
        <f t="shared" si="1"/>
        <v>0</v>
      </c>
    </row>
    <row r="43" spans="1:7" s="561" customFormat="1" x14ac:dyDescent="0.3">
      <c r="A43" s="757">
        <v>27</v>
      </c>
      <c r="B43" s="749" t="s">
        <v>1670</v>
      </c>
      <c r="C43" s="751" t="s">
        <v>1797</v>
      </c>
      <c r="D43" s="749" t="s">
        <v>171</v>
      </c>
      <c r="E43" s="749">
        <v>1</v>
      </c>
      <c r="F43" s="793"/>
      <c r="G43" s="786">
        <f t="shared" si="1"/>
        <v>0</v>
      </c>
    </row>
    <row r="44" spans="1:7" s="561" customFormat="1" x14ac:dyDescent="0.3">
      <c r="A44" s="757">
        <v>28</v>
      </c>
      <c r="B44" s="749" t="s">
        <v>1670</v>
      </c>
      <c r="C44" s="751" t="s">
        <v>1713</v>
      </c>
      <c r="D44" s="749" t="s">
        <v>171</v>
      </c>
      <c r="E44" s="749">
        <v>1</v>
      </c>
      <c r="F44" s="749"/>
      <c r="G44" s="791">
        <f t="shared" si="1"/>
        <v>0</v>
      </c>
    </row>
    <row r="45" spans="1:7" s="561" customFormat="1" x14ac:dyDescent="0.3">
      <c r="A45" s="757">
        <v>29</v>
      </c>
      <c r="B45" s="749" t="s">
        <v>1670</v>
      </c>
      <c r="C45" s="751" t="s">
        <v>1798</v>
      </c>
      <c r="D45" s="749" t="s">
        <v>171</v>
      </c>
      <c r="E45" s="749">
        <v>1</v>
      </c>
      <c r="F45" s="749"/>
      <c r="G45" s="786">
        <f t="shared" si="1"/>
        <v>0</v>
      </c>
    </row>
    <row r="46" spans="1:7" s="561" customFormat="1" x14ac:dyDescent="0.3">
      <c r="A46" s="757">
        <v>30</v>
      </c>
      <c r="B46" s="749" t="s">
        <v>1670</v>
      </c>
      <c r="C46" s="751" t="s">
        <v>1715</v>
      </c>
      <c r="D46" s="749" t="s">
        <v>1701</v>
      </c>
      <c r="E46" s="749">
        <v>1</v>
      </c>
      <c r="F46" s="749"/>
      <c r="G46" s="786">
        <f t="shared" si="1"/>
        <v>0</v>
      </c>
    </row>
    <row r="47" spans="1:7" s="561" customFormat="1" x14ac:dyDescent="0.3">
      <c r="A47" s="757">
        <v>31</v>
      </c>
      <c r="B47" s="749" t="s">
        <v>1670</v>
      </c>
      <c r="C47" s="751" t="s">
        <v>1799</v>
      </c>
      <c r="D47" s="749" t="s">
        <v>171</v>
      </c>
      <c r="E47" s="749">
        <v>1</v>
      </c>
      <c r="F47" s="749"/>
      <c r="G47" s="786">
        <f t="shared" si="1"/>
        <v>0</v>
      </c>
    </row>
    <row r="48" spans="1:7" s="561" customFormat="1" x14ac:dyDescent="0.3">
      <c r="A48" s="528"/>
      <c r="B48" s="495"/>
      <c r="C48" s="501"/>
      <c r="D48" s="495"/>
      <c r="E48" s="495"/>
      <c r="F48" s="495"/>
      <c r="G48" s="582"/>
    </row>
    <row r="49" spans="1:7" s="561" customFormat="1" x14ac:dyDescent="0.3">
      <c r="A49" s="495"/>
      <c r="B49" s="495"/>
      <c r="C49" s="535" t="s">
        <v>1800</v>
      </c>
      <c r="D49" s="495"/>
      <c r="E49" s="495"/>
      <c r="F49" s="495"/>
      <c r="G49" s="582"/>
    </row>
    <row r="50" spans="1:7" s="561" customFormat="1" x14ac:dyDescent="0.3">
      <c r="A50" s="495">
        <v>32</v>
      </c>
      <c r="B50" s="495" t="s">
        <v>1670</v>
      </c>
      <c r="C50" s="535" t="s">
        <v>1801</v>
      </c>
      <c r="D50" s="495" t="s">
        <v>171</v>
      </c>
      <c r="E50" s="513">
        <v>1</v>
      </c>
      <c r="F50" s="513"/>
      <c r="G50" s="581">
        <f>F50*E50</f>
        <v>0</v>
      </c>
    </row>
    <row r="51" spans="1:7" s="561" customFormat="1" x14ac:dyDescent="0.3">
      <c r="A51" s="495">
        <v>33</v>
      </c>
      <c r="B51" s="495" t="s">
        <v>1670</v>
      </c>
      <c r="C51" s="535" t="s">
        <v>1802</v>
      </c>
      <c r="D51" s="495" t="s">
        <v>171</v>
      </c>
      <c r="E51" s="513">
        <v>5</v>
      </c>
      <c r="F51" s="513"/>
      <c r="G51" s="581">
        <f>F51*E51</f>
        <v>0</v>
      </c>
    </row>
    <row r="52" spans="1:7" s="561" customFormat="1" x14ac:dyDescent="0.3">
      <c r="A52" s="495">
        <v>34</v>
      </c>
      <c r="B52" s="495" t="s">
        <v>1670</v>
      </c>
      <c r="C52" s="592" t="s">
        <v>1803</v>
      </c>
      <c r="D52" s="495" t="s">
        <v>1701</v>
      </c>
      <c r="E52" s="513">
        <v>1</v>
      </c>
      <c r="F52" s="513"/>
      <c r="G52" s="581">
        <f>F52*E52</f>
        <v>0</v>
      </c>
    </row>
    <row r="53" spans="1:7" s="561" customFormat="1" x14ac:dyDescent="0.3">
      <c r="A53" s="495"/>
      <c r="B53" s="495"/>
      <c r="C53" s="501" t="s">
        <v>1804</v>
      </c>
      <c r="D53" s="495"/>
      <c r="E53" s="495"/>
      <c r="F53" s="495"/>
      <c r="G53" s="581"/>
    </row>
    <row r="54" spans="1:7" s="561" customFormat="1" x14ac:dyDescent="0.3">
      <c r="A54" s="495">
        <v>35</v>
      </c>
      <c r="B54" s="495" t="s">
        <v>1670</v>
      </c>
      <c r="C54" s="501" t="s">
        <v>1805</v>
      </c>
      <c r="D54" s="495" t="s">
        <v>171</v>
      </c>
      <c r="E54" s="495">
        <v>7</v>
      </c>
      <c r="F54" s="495"/>
      <c r="G54" s="581">
        <f>F54*E54</f>
        <v>0</v>
      </c>
    </row>
    <row r="55" spans="1:7" s="561" customFormat="1" ht="24" x14ac:dyDescent="0.3">
      <c r="A55" s="495">
        <v>36</v>
      </c>
      <c r="B55" s="495" t="s">
        <v>1806</v>
      </c>
      <c r="C55" s="535" t="s">
        <v>1807</v>
      </c>
      <c r="D55" s="513" t="s">
        <v>1701</v>
      </c>
      <c r="E55" s="513">
        <v>1</v>
      </c>
      <c r="F55" s="513"/>
      <c r="G55" s="581">
        <f>F55*E55</f>
        <v>0</v>
      </c>
    </row>
    <row r="56" spans="1:7" s="561" customFormat="1" x14ac:dyDescent="0.3">
      <c r="A56" s="585"/>
      <c r="B56" s="530"/>
      <c r="C56" s="584"/>
      <c r="D56" s="530"/>
      <c r="E56" s="536"/>
      <c r="F56" s="536"/>
      <c r="G56" s="593"/>
    </row>
    <row r="57" spans="1:7" s="561" customFormat="1" x14ac:dyDescent="0.3">
      <c r="A57" s="505" t="s">
        <v>1728</v>
      </c>
      <c r="B57" s="538"/>
      <c r="C57" s="539" t="s">
        <v>1729</v>
      </c>
      <c r="D57" s="540"/>
      <c r="E57" s="540"/>
      <c r="F57" s="492"/>
      <c r="G57" s="583"/>
    </row>
    <row r="58" spans="1:7" s="561" customFormat="1" ht="24" x14ac:dyDescent="0.3">
      <c r="A58" s="528">
        <v>37</v>
      </c>
      <c r="B58" s="495" t="s">
        <v>390</v>
      </c>
      <c r="C58" s="543" t="s">
        <v>1730</v>
      </c>
      <c r="D58" s="528" t="s">
        <v>1731</v>
      </c>
      <c r="E58" s="528">
        <v>0.1</v>
      </c>
      <c r="F58" s="495"/>
      <c r="G58" s="594">
        <f t="shared" ref="G58:G70" si="2">(E58*F58)</f>
        <v>0</v>
      </c>
    </row>
    <row r="59" spans="1:7" s="561" customFormat="1" x14ac:dyDescent="0.3">
      <c r="A59" s="528">
        <v>38</v>
      </c>
      <c r="B59" s="495" t="s">
        <v>390</v>
      </c>
      <c r="C59" s="541" t="s">
        <v>1732</v>
      </c>
      <c r="D59" s="528" t="s">
        <v>1731</v>
      </c>
      <c r="E59" s="528">
        <v>0.1</v>
      </c>
      <c r="F59" s="495"/>
      <c r="G59" s="594">
        <f t="shared" si="2"/>
        <v>0</v>
      </c>
    </row>
    <row r="60" spans="1:7" s="561" customFormat="1" ht="24" x14ac:dyDescent="0.3">
      <c r="A60" s="528">
        <v>39</v>
      </c>
      <c r="B60" s="495" t="s">
        <v>390</v>
      </c>
      <c r="C60" s="543" t="s">
        <v>1808</v>
      </c>
      <c r="D60" s="528" t="s">
        <v>402</v>
      </c>
      <c r="E60" s="528">
        <v>10</v>
      </c>
      <c r="F60" s="495"/>
      <c r="G60" s="594">
        <f t="shared" si="2"/>
        <v>0</v>
      </c>
    </row>
    <row r="61" spans="1:7" s="561" customFormat="1" x14ac:dyDescent="0.3">
      <c r="A61" s="528">
        <v>40</v>
      </c>
      <c r="B61" s="495" t="s">
        <v>390</v>
      </c>
      <c r="C61" s="541" t="s">
        <v>1735</v>
      </c>
      <c r="D61" s="528" t="s">
        <v>402</v>
      </c>
      <c r="E61" s="528">
        <v>10</v>
      </c>
      <c r="F61" s="495"/>
      <c r="G61" s="594">
        <f t="shared" si="2"/>
        <v>0</v>
      </c>
    </row>
    <row r="62" spans="1:7" s="561" customFormat="1" x14ac:dyDescent="0.3">
      <c r="A62" s="528">
        <v>41</v>
      </c>
      <c r="B62" s="495" t="s">
        <v>390</v>
      </c>
      <c r="C62" s="544" t="s">
        <v>1736</v>
      </c>
      <c r="D62" s="545" t="s">
        <v>163</v>
      </c>
      <c r="E62" s="545">
        <v>5</v>
      </c>
      <c r="F62" s="513"/>
      <c r="G62" s="595">
        <f t="shared" si="2"/>
        <v>0</v>
      </c>
    </row>
    <row r="63" spans="1:7" s="561" customFormat="1" ht="24" x14ac:dyDescent="0.3">
      <c r="A63" s="528">
        <v>42</v>
      </c>
      <c r="B63" s="495" t="s">
        <v>390</v>
      </c>
      <c r="C63" s="547" t="s">
        <v>1737</v>
      </c>
      <c r="D63" s="495" t="s">
        <v>163</v>
      </c>
      <c r="E63" s="495">
        <v>5</v>
      </c>
      <c r="F63" s="495"/>
      <c r="G63" s="582">
        <f t="shared" si="2"/>
        <v>0</v>
      </c>
    </row>
    <row r="64" spans="1:7" s="561" customFormat="1" ht="24" x14ac:dyDescent="0.3">
      <c r="A64" s="528">
        <v>43</v>
      </c>
      <c r="B64" s="495" t="s">
        <v>390</v>
      </c>
      <c r="C64" s="547" t="s">
        <v>1738</v>
      </c>
      <c r="D64" s="545" t="s">
        <v>171</v>
      </c>
      <c r="E64" s="545">
        <v>2</v>
      </c>
      <c r="F64" s="513"/>
      <c r="G64" s="595">
        <f t="shared" si="2"/>
        <v>0</v>
      </c>
    </row>
    <row r="65" spans="1:7" s="561" customFormat="1" x14ac:dyDescent="0.3">
      <c r="A65" s="528">
        <v>44</v>
      </c>
      <c r="B65" s="495" t="s">
        <v>390</v>
      </c>
      <c r="C65" s="541" t="s">
        <v>1741</v>
      </c>
      <c r="D65" s="528" t="s">
        <v>402</v>
      </c>
      <c r="E65" s="528">
        <v>10</v>
      </c>
      <c r="F65" s="495"/>
      <c r="G65" s="594">
        <f t="shared" si="2"/>
        <v>0</v>
      </c>
    </row>
    <row r="66" spans="1:7" s="561" customFormat="1" x14ac:dyDescent="0.3">
      <c r="A66" s="528">
        <v>45</v>
      </c>
      <c r="B66" s="495" t="s">
        <v>390</v>
      </c>
      <c r="C66" s="544" t="s">
        <v>1742</v>
      </c>
      <c r="D66" s="528" t="s">
        <v>189</v>
      </c>
      <c r="E66" s="528">
        <v>1</v>
      </c>
      <c r="F66" s="495"/>
      <c r="G66" s="594">
        <f t="shared" si="2"/>
        <v>0</v>
      </c>
    </row>
    <row r="67" spans="1:7" s="561" customFormat="1" x14ac:dyDescent="0.3">
      <c r="A67" s="528">
        <v>46</v>
      </c>
      <c r="B67" s="495" t="s">
        <v>390</v>
      </c>
      <c r="C67" s="544" t="s">
        <v>1809</v>
      </c>
      <c r="D67" s="528" t="s">
        <v>163</v>
      </c>
      <c r="E67" s="528">
        <v>5</v>
      </c>
      <c r="F67" s="495"/>
      <c r="G67" s="594">
        <f t="shared" si="2"/>
        <v>0</v>
      </c>
    </row>
    <row r="68" spans="1:7" s="561" customFormat="1" x14ac:dyDescent="0.3">
      <c r="A68" s="528">
        <v>47</v>
      </c>
      <c r="B68" s="495" t="s">
        <v>390</v>
      </c>
      <c r="C68" s="544" t="s">
        <v>1744</v>
      </c>
      <c r="D68" s="528" t="s">
        <v>163</v>
      </c>
      <c r="E68" s="528">
        <v>5</v>
      </c>
      <c r="F68" s="495"/>
      <c r="G68" s="594">
        <f t="shared" si="2"/>
        <v>0</v>
      </c>
    </row>
    <row r="69" spans="1:7" s="561" customFormat="1" x14ac:dyDescent="0.3">
      <c r="A69" s="528">
        <v>48</v>
      </c>
      <c r="B69" s="495" t="s">
        <v>390</v>
      </c>
      <c r="C69" s="544" t="s">
        <v>1745</v>
      </c>
      <c r="D69" s="528" t="s">
        <v>189</v>
      </c>
      <c r="E69" s="528">
        <v>1</v>
      </c>
      <c r="F69" s="495"/>
      <c r="G69" s="594">
        <f t="shared" si="2"/>
        <v>0</v>
      </c>
    </row>
    <row r="70" spans="1:7" s="561" customFormat="1" x14ac:dyDescent="0.3">
      <c r="A70" s="528">
        <v>49</v>
      </c>
      <c r="B70" s="495" t="s">
        <v>390</v>
      </c>
      <c r="C70" s="544" t="s">
        <v>1746</v>
      </c>
      <c r="D70" s="528" t="s">
        <v>163</v>
      </c>
      <c r="E70" s="528">
        <v>5</v>
      </c>
      <c r="F70" s="495"/>
      <c r="G70" s="594">
        <f t="shared" si="2"/>
        <v>0</v>
      </c>
    </row>
    <row r="71" spans="1:7" s="561" customFormat="1" x14ac:dyDescent="0.3">
      <c r="A71" s="585"/>
      <c r="B71" s="530"/>
      <c r="C71" s="584"/>
      <c r="D71" s="530"/>
      <c r="E71" s="530"/>
      <c r="F71" s="530"/>
      <c r="G71" s="586"/>
    </row>
    <row r="72" spans="1:7" s="561" customFormat="1" x14ac:dyDescent="0.3">
      <c r="A72" s="538" t="s">
        <v>1749</v>
      </c>
      <c r="B72" s="538" t="s">
        <v>1750</v>
      </c>
      <c r="C72" s="548"/>
      <c r="D72" s="540"/>
      <c r="E72" s="540"/>
      <c r="F72" s="492"/>
      <c r="G72" s="583"/>
    </row>
    <row r="73" spans="1:7" s="561" customFormat="1" x14ac:dyDescent="0.3">
      <c r="A73" s="757">
        <v>50</v>
      </c>
      <c r="B73" s="749"/>
      <c r="C73" s="768" t="s">
        <v>1751</v>
      </c>
      <c r="D73" s="757">
        <v>1</v>
      </c>
      <c r="E73" s="757" t="s">
        <v>1701</v>
      </c>
      <c r="F73" s="749"/>
      <c r="G73" s="794">
        <f>(D73*F73)</f>
        <v>0</v>
      </c>
    </row>
    <row r="74" spans="1:7" s="561" customFormat="1" x14ac:dyDescent="0.3">
      <c r="A74" s="528">
        <v>51</v>
      </c>
      <c r="B74" s="495"/>
      <c r="C74" s="544" t="s">
        <v>1752</v>
      </c>
      <c r="D74" s="528">
        <v>1</v>
      </c>
      <c r="E74" s="528" t="s">
        <v>1701</v>
      </c>
      <c r="F74" s="495"/>
      <c r="G74" s="594">
        <f>(D74*F74)</f>
        <v>0</v>
      </c>
    </row>
    <row r="75" spans="1:7" s="561" customFormat="1" x14ac:dyDescent="0.3">
      <c r="A75" s="528">
        <v>52</v>
      </c>
      <c r="B75" s="495"/>
      <c r="C75" s="544" t="s">
        <v>1754</v>
      </c>
      <c r="D75" s="528">
        <v>1</v>
      </c>
      <c r="E75" s="528" t="s">
        <v>1701</v>
      </c>
      <c r="F75" s="495"/>
      <c r="G75" s="594">
        <f>(D75*F75)</f>
        <v>0</v>
      </c>
    </row>
    <row r="76" spans="1:7" s="561" customFormat="1" x14ac:dyDescent="0.3">
      <c r="A76" s="528">
        <v>53</v>
      </c>
      <c r="B76" s="495"/>
      <c r="C76" s="544" t="s">
        <v>1755</v>
      </c>
      <c r="D76" s="528">
        <v>1</v>
      </c>
      <c r="E76" s="528" t="s">
        <v>1701</v>
      </c>
      <c r="F76" s="495"/>
      <c r="G76" s="594">
        <f>(D76*F76)</f>
        <v>0</v>
      </c>
    </row>
    <row r="77" spans="1:7" x14ac:dyDescent="0.25">
      <c r="A77" s="596"/>
      <c r="B77" s="597"/>
      <c r="C77" s="598"/>
      <c r="D77" s="599"/>
      <c r="E77" s="599"/>
      <c r="F77" s="599"/>
      <c r="G77" s="599"/>
    </row>
    <row r="78" spans="1:7" x14ac:dyDescent="0.25">
      <c r="A78" s="600"/>
      <c r="B78" s="601" t="s">
        <v>1651</v>
      </c>
      <c r="C78" s="602"/>
      <c r="D78" s="600"/>
      <c r="E78" s="600"/>
      <c r="F78" s="603"/>
      <c r="G78" s="604">
        <f>SUM(G7:G77)</f>
        <v>0</v>
      </c>
    </row>
  </sheetData>
  <pageMargins left="0.70866141732283472" right="0.70866141732283472" top="0.78740157480314965" bottom="0.78740157480314965" header="0.31496062992125984" footer="0.31496062992125984"/>
  <pageSetup paperSize="9" scale="75" orientation="portrait" r:id="rId1"/>
  <rowBreaks count="1" manualBreakCount="1">
    <brk id="5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9"/>
  <sheetViews>
    <sheetView showGridLines="0" tabSelected="1" workbookViewId="0">
      <pane ySplit="1" topLeftCell="A67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07"/>
      <c r="C1" s="107"/>
      <c r="D1" s="108" t="s">
        <v>1</v>
      </c>
      <c r="E1" s="107"/>
      <c r="F1" s="109" t="s">
        <v>103</v>
      </c>
      <c r="G1" s="722" t="s">
        <v>104</v>
      </c>
      <c r="H1" s="722"/>
      <c r="I1" s="110"/>
      <c r="J1" s="109" t="s">
        <v>105</v>
      </c>
      <c r="K1" s="108" t="s">
        <v>106</v>
      </c>
      <c r="L1" s="109" t="s">
        <v>107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708" t="s">
        <v>8</v>
      </c>
      <c r="M2" s="709"/>
      <c r="N2" s="709"/>
      <c r="O2" s="709"/>
      <c r="P2" s="709"/>
      <c r="Q2" s="709"/>
      <c r="R2" s="709"/>
      <c r="S2" s="709"/>
      <c r="T2" s="709"/>
      <c r="U2" s="709"/>
      <c r="V2" s="709"/>
      <c r="AT2" s="24" t="s">
        <v>102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79</v>
      </c>
    </row>
    <row r="4" spans="1:70" ht="36.950000000000003" customHeight="1" x14ac:dyDescent="0.3">
      <c r="B4" s="28"/>
      <c r="C4" s="29"/>
      <c r="D4" s="30" t="s">
        <v>108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 ht="15" x14ac:dyDescent="0.3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16.5" customHeight="1" x14ac:dyDescent="0.3">
      <c r="B7" s="28"/>
      <c r="C7" s="29"/>
      <c r="D7" s="29"/>
      <c r="E7" s="723" t="str">
        <f>'Rekapitulace stavby'!K6</f>
        <v>Rekonstrukce hydrantové sítě v areálu ČEPRO Loukov</v>
      </c>
      <c r="F7" s="729"/>
      <c r="G7" s="729"/>
      <c r="H7" s="729"/>
      <c r="I7" s="112"/>
      <c r="J7" s="29"/>
      <c r="K7" s="31"/>
    </row>
    <row r="8" spans="1:70" ht="15" x14ac:dyDescent="0.3">
      <c r="B8" s="28"/>
      <c r="C8" s="29"/>
      <c r="D8" s="37" t="s">
        <v>109</v>
      </c>
      <c r="E8" s="29"/>
      <c r="F8" s="29"/>
      <c r="G8" s="29"/>
      <c r="H8" s="29"/>
      <c r="I8" s="112"/>
      <c r="J8" s="29"/>
      <c r="K8" s="31"/>
    </row>
    <row r="9" spans="1:70" s="1" customFormat="1" ht="16.5" customHeight="1" x14ac:dyDescent="0.3">
      <c r="B9" s="41"/>
      <c r="C9" s="42"/>
      <c r="D9" s="42"/>
      <c r="E9" s="723" t="s">
        <v>110</v>
      </c>
      <c r="F9" s="724"/>
      <c r="G9" s="724"/>
      <c r="H9" s="724"/>
      <c r="I9" s="113"/>
      <c r="J9" s="42"/>
      <c r="K9" s="45"/>
    </row>
    <row r="10" spans="1:70" s="1" customFormat="1" ht="15" x14ac:dyDescent="0.3">
      <c r="B10" s="41"/>
      <c r="C10" s="42"/>
      <c r="D10" s="37" t="s">
        <v>111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 x14ac:dyDescent="0.3">
      <c r="B11" s="41"/>
      <c r="C11" s="42"/>
      <c r="D11" s="42"/>
      <c r="E11" s="725" t="s">
        <v>1246</v>
      </c>
      <c r="F11" s="724"/>
      <c r="G11" s="724"/>
      <c r="H11" s="724"/>
      <c r="I11" s="113"/>
      <c r="J11" s="42"/>
      <c r="K11" s="45"/>
    </row>
    <row r="12" spans="1:70" s="1" customFormat="1" x14ac:dyDescent="0.3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 x14ac:dyDescent="0.3">
      <c r="B13" s="41"/>
      <c r="C13" s="42"/>
      <c r="D13" s="37" t="s">
        <v>21</v>
      </c>
      <c r="E13" s="42"/>
      <c r="F13" s="35" t="s">
        <v>5</v>
      </c>
      <c r="G13" s="42"/>
      <c r="H13" s="42"/>
      <c r="I13" s="114" t="s">
        <v>22</v>
      </c>
      <c r="J13" s="35" t="s">
        <v>5</v>
      </c>
      <c r="K13" s="45"/>
    </row>
    <row r="14" spans="1:70" s="1" customFormat="1" ht="14.45" customHeight="1" x14ac:dyDescent="0.3">
      <c r="B14" s="41"/>
      <c r="C14" s="42"/>
      <c r="D14" s="37" t="s">
        <v>23</v>
      </c>
      <c r="E14" s="42"/>
      <c r="F14" s="35" t="s">
        <v>24</v>
      </c>
      <c r="G14" s="42"/>
      <c r="H14" s="42"/>
      <c r="I14" s="114" t="s">
        <v>25</v>
      </c>
      <c r="J14" s="115" t="str">
        <f>'Rekapitulace stavby'!AN8</f>
        <v>29. 1. 2018</v>
      </c>
      <c r="K14" s="45"/>
    </row>
    <row r="15" spans="1:70" s="1" customFormat="1" ht="10.9" customHeight="1" x14ac:dyDescent="0.3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 x14ac:dyDescent="0.3">
      <c r="B16" s="41"/>
      <c r="C16" s="42"/>
      <c r="D16" s="37" t="s">
        <v>27</v>
      </c>
      <c r="E16" s="42"/>
      <c r="F16" s="42"/>
      <c r="G16" s="42"/>
      <c r="H16" s="42"/>
      <c r="I16" s="114" t="s">
        <v>28</v>
      </c>
      <c r="J16" s="35" t="s">
        <v>5</v>
      </c>
      <c r="K16" s="45"/>
    </row>
    <row r="17" spans="2:11" s="1" customFormat="1" ht="18" customHeight="1" x14ac:dyDescent="0.3">
      <c r="B17" s="41"/>
      <c r="C17" s="42"/>
      <c r="D17" s="42"/>
      <c r="E17" s="35" t="s">
        <v>29</v>
      </c>
      <c r="F17" s="42"/>
      <c r="G17" s="42"/>
      <c r="H17" s="42"/>
      <c r="I17" s="114" t="s">
        <v>30</v>
      </c>
      <c r="J17" s="35" t="s">
        <v>5</v>
      </c>
      <c r="K17" s="45"/>
    </row>
    <row r="18" spans="2:11" s="1" customFormat="1" ht="6.95" customHeight="1" x14ac:dyDescent="0.3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 x14ac:dyDescent="0.3">
      <c r="B19" s="41"/>
      <c r="C19" s="42"/>
      <c r="D19" s="37" t="s">
        <v>31</v>
      </c>
      <c r="E19" s="42"/>
      <c r="F19" s="42"/>
      <c r="G19" s="42"/>
      <c r="H19" s="42"/>
      <c r="I19" s="114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 x14ac:dyDescent="0.3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 x14ac:dyDescent="0.3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 x14ac:dyDescent="0.3">
      <c r="B22" s="41"/>
      <c r="C22" s="42"/>
      <c r="D22" s="37" t="s">
        <v>33</v>
      </c>
      <c r="E22" s="42"/>
      <c r="F22" s="42"/>
      <c r="G22" s="42"/>
      <c r="H22" s="42"/>
      <c r="I22" s="114" t="s">
        <v>28</v>
      </c>
      <c r="J22" s="35" t="s">
        <v>5</v>
      </c>
      <c r="K22" s="45"/>
    </row>
    <row r="23" spans="2:11" s="1" customFormat="1" ht="18" customHeight="1" x14ac:dyDescent="0.3">
      <c r="B23" s="41"/>
      <c r="C23" s="42"/>
      <c r="D23" s="42"/>
      <c r="E23" s="35" t="s">
        <v>34</v>
      </c>
      <c r="F23" s="42"/>
      <c r="G23" s="42"/>
      <c r="H23" s="42"/>
      <c r="I23" s="114" t="s">
        <v>30</v>
      </c>
      <c r="J23" s="35" t="s">
        <v>5</v>
      </c>
      <c r="K23" s="45"/>
    </row>
    <row r="24" spans="2:11" s="1" customFormat="1" ht="6.95" customHeight="1" x14ac:dyDescent="0.3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 x14ac:dyDescent="0.3">
      <c r="B25" s="41"/>
      <c r="C25" s="42"/>
      <c r="D25" s="37" t="s">
        <v>36</v>
      </c>
      <c r="E25" s="42"/>
      <c r="F25" s="42"/>
      <c r="G25" s="42"/>
      <c r="H25" s="42"/>
      <c r="I25" s="113"/>
      <c r="J25" s="42"/>
      <c r="K25" s="45"/>
    </row>
    <row r="26" spans="2:11" s="7" customFormat="1" ht="16.5" customHeight="1" x14ac:dyDescent="0.3">
      <c r="B26" s="116"/>
      <c r="C26" s="117"/>
      <c r="D26" s="117"/>
      <c r="E26" s="690" t="s">
        <v>5</v>
      </c>
      <c r="F26" s="690"/>
      <c r="G26" s="690"/>
      <c r="H26" s="690"/>
      <c r="I26" s="118"/>
      <c r="J26" s="117"/>
      <c r="K26" s="119"/>
    </row>
    <row r="27" spans="2:11" s="1" customFormat="1" ht="6.95" customHeight="1" x14ac:dyDescent="0.3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 x14ac:dyDescent="0.3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 x14ac:dyDescent="0.3">
      <c r="B29" s="41"/>
      <c r="C29" s="42"/>
      <c r="D29" s="122" t="s">
        <v>37</v>
      </c>
      <c r="E29" s="42"/>
      <c r="F29" s="42"/>
      <c r="G29" s="42"/>
      <c r="H29" s="42"/>
      <c r="I29" s="113"/>
      <c r="J29" s="123">
        <f>ROUND(J92,2)</f>
        <v>0</v>
      </c>
      <c r="K29" s="45"/>
    </row>
    <row r="30" spans="2:11" s="1" customFormat="1" ht="6.95" customHeight="1" x14ac:dyDescent="0.3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 x14ac:dyDescent="0.3">
      <c r="B31" s="41"/>
      <c r="C31" s="42"/>
      <c r="D31" s="42"/>
      <c r="E31" s="42"/>
      <c r="F31" s="46" t="s">
        <v>39</v>
      </c>
      <c r="G31" s="42"/>
      <c r="H31" s="42"/>
      <c r="I31" s="124" t="s">
        <v>38</v>
      </c>
      <c r="J31" s="46" t="s">
        <v>40</v>
      </c>
      <c r="K31" s="45"/>
    </row>
    <row r="32" spans="2:11" s="1" customFormat="1" ht="14.45" customHeight="1" x14ac:dyDescent="0.3">
      <c r="B32" s="41"/>
      <c r="C32" s="42"/>
      <c r="D32" s="49" t="s">
        <v>41</v>
      </c>
      <c r="E32" s="49" t="s">
        <v>42</v>
      </c>
      <c r="F32" s="125">
        <f>ROUND(SUM(BE92:BE118), 2)</f>
        <v>0</v>
      </c>
      <c r="G32" s="42"/>
      <c r="H32" s="42"/>
      <c r="I32" s="126">
        <v>0.21</v>
      </c>
      <c r="J32" s="125">
        <f>ROUND(ROUND((SUM(BE92:BE118)), 2)*I32, 2)</f>
        <v>0</v>
      </c>
      <c r="K32" s="45"/>
    </row>
    <row r="33" spans="2:11" s="1" customFormat="1" ht="14.45" customHeight="1" x14ac:dyDescent="0.3">
      <c r="B33" s="41"/>
      <c r="C33" s="42"/>
      <c r="D33" s="42"/>
      <c r="E33" s="49" t="s">
        <v>43</v>
      </c>
      <c r="F33" s="125">
        <f>ROUND(SUM(BF92:BF118), 2)</f>
        <v>0</v>
      </c>
      <c r="G33" s="42"/>
      <c r="H33" s="42"/>
      <c r="I33" s="126">
        <v>0.15</v>
      </c>
      <c r="J33" s="125">
        <f>ROUND(ROUND((SUM(BF92:BF118)), 2)*I33, 2)</f>
        <v>0</v>
      </c>
      <c r="K33" s="45"/>
    </row>
    <row r="34" spans="2:11" s="1" customFormat="1" ht="14.45" hidden="1" customHeight="1" x14ac:dyDescent="0.3">
      <c r="B34" s="41"/>
      <c r="C34" s="42"/>
      <c r="D34" s="42"/>
      <c r="E34" s="49" t="s">
        <v>44</v>
      </c>
      <c r="F34" s="125">
        <f>ROUND(SUM(BG92:BG118),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 x14ac:dyDescent="0.3">
      <c r="B35" s="41"/>
      <c r="C35" s="42"/>
      <c r="D35" s="42"/>
      <c r="E35" s="49" t="s">
        <v>45</v>
      </c>
      <c r="F35" s="125">
        <f>ROUND(SUM(BH92:BH118),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 x14ac:dyDescent="0.3">
      <c r="B36" s="41"/>
      <c r="C36" s="42"/>
      <c r="D36" s="42"/>
      <c r="E36" s="49" t="s">
        <v>46</v>
      </c>
      <c r="F36" s="125">
        <f>ROUND(SUM(BI92:BI118),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 x14ac:dyDescent="0.3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 x14ac:dyDescent="0.3">
      <c r="B38" s="41"/>
      <c r="C38" s="127"/>
      <c r="D38" s="128" t="s">
        <v>47</v>
      </c>
      <c r="E38" s="71"/>
      <c r="F38" s="71"/>
      <c r="G38" s="129" t="s">
        <v>48</v>
      </c>
      <c r="H38" s="130" t="s">
        <v>49</v>
      </c>
      <c r="I38" s="131"/>
      <c r="J38" s="132">
        <f>SUM(J29:J36)</f>
        <v>0</v>
      </c>
      <c r="K38" s="133"/>
    </row>
    <row r="39" spans="2:11" s="1" customFormat="1" ht="14.45" customHeight="1" x14ac:dyDescent="0.3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 x14ac:dyDescent="0.3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 x14ac:dyDescent="0.3">
      <c r="B44" s="41"/>
      <c r="C44" s="30" t="s">
        <v>113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 x14ac:dyDescent="0.3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 x14ac:dyDescent="0.3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16.5" customHeight="1" x14ac:dyDescent="0.3">
      <c r="B47" s="41"/>
      <c r="C47" s="42"/>
      <c r="D47" s="42"/>
      <c r="E47" s="723" t="str">
        <f>E7</f>
        <v>Rekonstrukce hydrantové sítě v areálu ČEPRO Loukov</v>
      </c>
      <c r="F47" s="729"/>
      <c r="G47" s="729"/>
      <c r="H47" s="729"/>
      <c r="I47" s="113"/>
      <c r="J47" s="42"/>
      <c r="K47" s="45"/>
    </row>
    <row r="48" spans="2:11" ht="15" x14ac:dyDescent="0.3">
      <c r="B48" s="28"/>
      <c r="C48" s="37" t="s">
        <v>109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16.5" customHeight="1" x14ac:dyDescent="0.3">
      <c r="B49" s="41"/>
      <c r="C49" s="42"/>
      <c r="D49" s="42"/>
      <c r="E49" s="723" t="s">
        <v>110</v>
      </c>
      <c r="F49" s="724"/>
      <c r="G49" s="724"/>
      <c r="H49" s="724"/>
      <c r="I49" s="113"/>
      <c r="J49" s="42"/>
      <c r="K49" s="45"/>
    </row>
    <row r="50" spans="2:47" s="1" customFormat="1" ht="14.45" customHeight="1" x14ac:dyDescent="0.3">
      <c r="B50" s="41"/>
      <c r="C50" s="37" t="s">
        <v>111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17.25" customHeight="1" x14ac:dyDescent="0.3">
      <c r="B51" s="41"/>
      <c r="C51" s="42"/>
      <c r="D51" s="42"/>
      <c r="E51" s="725" t="str">
        <f>E11</f>
        <v>007 - Ostatní a vedlejší náklady</v>
      </c>
      <c r="F51" s="724"/>
      <c r="G51" s="724"/>
      <c r="H51" s="724"/>
      <c r="I51" s="113"/>
      <c r="J51" s="42"/>
      <c r="K51" s="45"/>
    </row>
    <row r="52" spans="2:47" s="1" customFormat="1" ht="6.95" customHeight="1" x14ac:dyDescent="0.3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 x14ac:dyDescent="0.3">
      <c r="B53" s="41"/>
      <c r="C53" s="37" t="s">
        <v>23</v>
      </c>
      <c r="D53" s="42"/>
      <c r="E53" s="42"/>
      <c r="F53" s="35" t="str">
        <f>F14</f>
        <v xml:space="preserve"> </v>
      </c>
      <c r="G53" s="42"/>
      <c r="H53" s="42"/>
      <c r="I53" s="114" t="s">
        <v>25</v>
      </c>
      <c r="J53" s="115" t="str">
        <f>IF(J14="","",J14)</f>
        <v>29. 1. 2018</v>
      </c>
      <c r="K53" s="45"/>
    </row>
    <row r="54" spans="2:47" s="1" customFormat="1" ht="6.95" customHeight="1" x14ac:dyDescent="0.3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 ht="15" x14ac:dyDescent="0.3">
      <c r="B55" s="41"/>
      <c r="C55" s="37" t="s">
        <v>27</v>
      </c>
      <c r="D55" s="42"/>
      <c r="E55" s="42"/>
      <c r="F55" s="35" t="str">
        <f>E17</f>
        <v>ČEPRO, a.s.</v>
      </c>
      <c r="G55" s="42"/>
      <c r="H55" s="42"/>
      <c r="I55" s="114" t="s">
        <v>33</v>
      </c>
      <c r="J55" s="690" t="str">
        <f>E23</f>
        <v>Sweco Hydroprojekt a.s., divize Morava</v>
      </c>
      <c r="K55" s="45"/>
    </row>
    <row r="56" spans="2:47" s="1" customFormat="1" ht="14.45" customHeight="1" x14ac:dyDescent="0.3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13"/>
      <c r="J56" s="726"/>
      <c r="K56" s="45"/>
    </row>
    <row r="57" spans="2:47" s="1" customFormat="1" ht="10.35" customHeight="1" x14ac:dyDescent="0.3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 x14ac:dyDescent="0.3">
      <c r="B58" s="41"/>
      <c r="C58" s="137" t="s">
        <v>114</v>
      </c>
      <c r="D58" s="127"/>
      <c r="E58" s="127"/>
      <c r="F58" s="127"/>
      <c r="G58" s="127"/>
      <c r="H58" s="127"/>
      <c r="I58" s="138"/>
      <c r="J58" s="139" t="s">
        <v>115</v>
      </c>
      <c r="K58" s="140"/>
    </row>
    <row r="59" spans="2:47" s="1" customFormat="1" ht="10.35" customHeight="1" x14ac:dyDescent="0.3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 x14ac:dyDescent="0.3">
      <c r="B60" s="41"/>
      <c r="C60" s="141" t="s">
        <v>116</v>
      </c>
      <c r="D60" s="42"/>
      <c r="E60" s="42"/>
      <c r="F60" s="42"/>
      <c r="G60" s="42"/>
      <c r="H60" s="42"/>
      <c r="I60" s="113"/>
      <c r="J60" s="123">
        <f>J92</f>
        <v>0</v>
      </c>
      <c r="K60" s="45"/>
      <c r="AU60" s="24" t="s">
        <v>117</v>
      </c>
    </row>
    <row r="61" spans="2:47" s="8" customFormat="1" ht="24.95" customHeight="1" x14ac:dyDescent="0.3">
      <c r="B61" s="142"/>
      <c r="C61" s="143"/>
      <c r="D61" s="144" t="s">
        <v>118</v>
      </c>
      <c r="E61" s="145"/>
      <c r="F61" s="145"/>
      <c r="G61" s="145"/>
      <c r="H61" s="145"/>
      <c r="I61" s="146"/>
      <c r="J61" s="147">
        <f>J93</f>
        <v>0</v>
      </c>
      <c r="K61" s="148"/>
    </row>
    <row r="62" spans="2:47" s="9" customFormat="1" ht="19.899999999999999" customHeight="1" x14ac:dyDescent="0.3">
      <c r="B62" s="149"/>
      <c r="C62" s="150"/>
      <c r="D62" s="151" t="s">
        <v>1247</v>
      </c>
      <c r="E62" s="152"/>
      <c r="F62" s="152"/>
      <c r="G62" s="152"/>
      <c r="H62" s="152"/>
      <c r="I62" s="153"/>
      <c r="J62" s="154">
        <f>J94</f>
        <v>0</v>
      </c>
      <c r="K62" s="155"/>
    </row>
    <row r="63" spans="2:47" s="9" customFormat="1" ht="14.85" customHeight="1" x14ac:dyDescent="0.3">
      <c r="B63" s="149"/>
      <c r="C63" s="150"/>
      <c r="D63" s="151" t="s">
        <v>1248</v>
      </c>
      <c r="E63" s="152"/>
      <c r="F63" s="152"/>
      <c r="G63" s="152"/>
      <c r="H63" s="152"/>
      <c r="I63" s="153"/>
      <c r="J63" s="154">
        <f>J95</f>
        <v>0</v>
      </c>
      <c r="K63" s="155"/>
    </row>
    <row r="64" spans="2:47" s="9" customFormat="1" ht="14.85" customHeight="1" x14ac:dyDescent="0.3">
      <c r="B64" s="149"/>
      <c r="C64" s="150"/>
      <c r="D64" s="151" t="s">
        <v>1249</v>
      </c>
      <c r="E64" s="152"/>
      <c r="F64" s="152"/>
      <c r="G64" s="152"/>
      <c r="H64" s="152"/>
      <c r="I64" s="153"/>
      <c r="J64" s="154">
        <f>J98</f>
        <v>0</v>
      </c>
      <c r="K64" s="155"/>
    </row>
    <row r="65" spans="2:12" s="9" customFormat="1" ht="14.85" customHeight="1" x14ac:dyDescent="0.3">
      <c r="B65" s="149"/>
      <c r="C65" s="150"/>
      <c r="D65" s="151" t="s">
        <v>1250</v>
      </c>
      <c r="E65" s="152"/>
      <c r="F65" s="152"/>
      <c r="G65" s="152"/>
      <c r="H65" s="152"/>
      <c r="I65" s="153"/>
      <c r="J65" s="154">
        <f>J103</f>
        <v>0</v>
      </c>
      <c r="K65" s="155"/>
    </row>
    <row r="66" spans="2:12" s="9" customFormat="1" ht="19.899999999999999" customHeight="1" x14ac:dyDescent="0.3">
      <c r="B66" s="149"/>
      <c r="C66" s="150"/>
      <c r="D66" s="151" t="s">
        <v>1251</v>
      </c>
      <c r="E66" s="152"/>
      <c r="F66" s="152"/>
      <c r="G66" s="152"/>
      <c r="H66" s="152"/>
      <c r="I66" s="153"/>
      <c r="J66" s="154">
        <f>J106</f>
        <v>0</v>
      </c>
      <c r="K66" s="155"/>
    </row>
    <row r="67" spans="2:12" s="9" customFormat="1" ht="14.85" customHeight="1" x14ac:dyDescent="0.3">
      <c r="B67" s="149"/>
      <c r="C67" s="150"/>
      <c r="D67" s="151" t="s">
        <v>1252</v>
      </c>
      <c r="E67" s="152"/>
      <c r="F67" s="152"/>
      <c r="G67" s="152"/>
      <c r="H67" s="152"/>
      <c r="I67" s="153"/>
      <c r="J67" s="154">
        <f>J107</f>
        <v>0</v>
      </c>
      <c r="K67" s="155"/>
    </row>
    <row r="68" spans="2:12" s="9" customFormat="1" ht="14.85" customHeight="1" x14ac:dyDescent="0.3">
      <c r="B68" s="149"/>
      <c r="C68" s="150"/>
      <c r="D68" s="151" t="s">
        <v>1253</v>
      </c>
      <c r="E68" s="152"/>
      <c r="F68" s="152"/>
      <c r="G68" s="152"/>
      <c r="H68" s="152"/>
      <c r="I68" s="153"/>
      <c r="J68" s="154">
        <f>J110</f>
        <v>0</v>
      </c>
      <c r="K68" s="155"/>
    </row>
    <row r="69" spans="2:12" s="9" customFormat="1" ht="14.85" customHeight="1" x14ac:dyDescent="0.3">
      <c r="B69" s="149"/>
      <c r="C69" s="150"/>
      <c r="D69" s="151" t="s">
        <v>1254</v>
      </c>
      <c r="E69" s="152"/>
      <c r="F69" s="152"/>
      <c r="G69" s="152"/>
      <c r="H69" s="152"/>
      <c r="I69" s="153"/>
      <c r="J69" s="154">
        <f>J113</f>
        <v>0</v>
      </c>
      <c r="K69" s="155"/>
    </row>
    <row r="70" spans="2:12" s="9" customFormat="1" ht="14.85" customHeight="1" x14ac:dyDescent="0.3">
      <c r="B70" s="149"/>
      <c r="C70" s="150"/>
      <c r="D70" s="151" t="s">
        <v>1255</v>
      </c>
      <c r="E70" s="152"/>
      <c r="F70" s="152"/>
      <c r="G70" s="152"/>
      <c r="H70" s="152"/>
      <c r="I70" s="153"/>
      <c r="J70" s="154">
        <f>J116</f>
        <v>0</v>
      </c>
      <c r="K70" s="155"/>
    </row>
    <row r="71" spans="2:12" s="1" customFormat="1" ht="21.75" customHeight="1" x14ac:dyDescent="0.3">
      <c r="B71" s="41"/>
      <c r="C71" s="42"/>
      <c r="D71" s="42"/>
      <c r="E71" s="42"/>
      <c r="F71" s="42"/>
      <c r="G71" s="42"/>
      <c r="H71" s="42"/>
      <c r="I71" s="113"/>
      <c r="J71" s="42"/>
      <c r="K71" s="45"/>
    </row>
    <row r="72" spans="2:12" s="1" customFormat="1" ht="6.95" customHeight="1" x14ac:dyDescent="0.3">
      <c r="B72" s="56"/>
      <c r="C72" s="57"/>
      <c r="D72" s="57"/>
      <c r="E72" s="57"/>
      <c r="F72" s="57"/>
      <c r="G72" s="57"/>
      <c r="H72" s="57"/>
      <c r="I72" s="134"/>
      <c r="J72" s="57"/>
      <c r="K72" s="58"/>
    </row>
    <row r="76" spans="2:12" s="1" customFormat="1" ht="6.95" customHeight="1" x14ac:dyDescent="0.3">
      <c r="B76" s="59"/>
      <c r="C76" s="60"/>
      <c r="D76" s="60"/>
      <c r="E76" s="60"/>
      <c r="F76" s="60"/>
      <c r="G76" s="60"/>
      <c r="H76" s="60"/>
      <c r="I76" s="135"/>
      <c r="J76" s="60"/>
      <c r="K76" s="60"/>
      <c r="L76" s="41"/>
    </row>
    <row r="77" spans="2:12" s="1" customFormat="1" ht="36.950000000000003" customHeight="1" x14ac:dyDescent="0.3">
      <c r="B77" s="41"/>
      <c r="C77" s="61" t="s">
        <v>120</v>
      </c>
      <c r="L77" s="41"/>
    </row>
    <row r="78" spans="2:12" s="1" customFormat="1" ht="6.95" customHeight="1" x14ac:dyDescent="0.3">
      <c r="B78" s="41"/>
      <c r="L78" s="41"/>
    </row>
    <row r="79" spans="2:12" s="1" customFormat="1" ht="14.45" customHeight="1" x14ac:dyDescent="0.3">
      <c r="B79" s="41"/>
      <c r="C79" s="63" t="s">
        <v>19</v>
      </c>
      <c r="L79" s="41"/>
    </row>
    <row r="80" spans="2:12" s="1" customFormat="1" ht="16.5" customHeight="1" x14ac:dyDescent="0.3">
      <c r="B80" s="41"/>
      <c r="E80" s="727" t="str">
        <f>E7</f>
        <v>Rekonstrukce hydrantové sítě v areálu ČEPRO Loukov</v>
      </c>
      <c r="F80" s="728"/>
      <c r="G80" s="728"/>
      <c r="H80" s="728"/>
      <c r="L80" s="41"/>
    </row>
    <row r="81" spans="2:65" ht="15" x14ac:dyDescent="0.3">
      <c r="B81" s="28"/>
      <c r="C81" s="63" t="s">
        <v>109</v>
      </c>
      <c r="L81" s="28"/>
    </row>
    <row r="82" spans="2:65" s="1" customFormat="1" ht="16.5" customHeight="1" x14ac:dyDescent="0.3">
      <c r="B82" s="41"/>
      <c r="E82" s="727" t="s">
        <v>110</v>
      </c>
      <c r="F82" s="721"/>
      <c r="G82" s="721"/>
      <c r="H82" s="721"/>
      <c r="L82" s="41"/>
    </row>
    <row r="83" spans="2:65" s="1" customFormat="1" ht="14.45" customHeight="1" x14ac:dyDescent="0.3">
      <c r="B83" s="41"/>
      <c r="C83" s="63" t="s">
        <v>111</v>
      </c>
      <c r="L83" s="41"/>
    </row>
    <row r="84" spans="2:65" s="1" customFormat="1" ht="17.25" customHeight="1" x14ac:dyDescent="0.3">
      <c r="B84" s="41"/>
      <c r="E84" s="713" t="str">
        <f>E11</f>
        <v>007 - Ostatní a vedlejší náklady</v>
      </c>
      <c r="F84" s="721"/>
      <c r="G84" s="721"/>
      <c r="H84" s="721"/>
      <c r="L84" s="41"/>
    </row>
    <row r="85" spans="2:65" s="1" customFormat="1" ht="6.95" customHeight="1" x14ac:dyDescent="0.3">
      <c r="B85" s="41"/>
      <c r="L85" s="41"/>
    </row>
    <row r="86" spans="2:65" s="1" customFormat="1" ht="18" customHeight="1" x14ac:dyDescent="0.3">
      <c r="B86" s="41"/>
      <c r="C86" s="63" t="s">
        <v>23</v>
      </c>
      <c r="F86" s="156" t="str">
        <f>F14</f>
        <v xml:space="preserve"> </v>
      </c>
      <c r="I86" s="157" t="s">
        <v>25</v>
      </c>
      <c r="J86" s="67" t="str">
        <f>IF(J14="","",J14)</f>
        <v>29. 1. 2018</v>
      </c>
      <c r="L86" s="41"/>
    </row>
    <row r="87" spans="2:65" s="1" customFormat="1" ht="6.95" customHeight="1" x14ac:dyDescent="0.3">
      <c r="B87" s="41"/>
      <c r="L87" s="41"/>
    </row>
    <row r="88" spans="2:65" s="1" customFormat="1" ht="15" x14ac:dyDescent="0.3">
      <c r="B88" s="41"/>
      <c r="C88" s="63" t="s">
        <v>27</v>
      </c>
      <c r="F88" s="156" t="str">
        <f>E17</f>
        <v>ČEPRO, a.s.</v>
      </c>
      <c r="I88" s="157" t="s">
        <v>33</v>
      </c>
      <c r="J88" s="156" t="str">
        <f>E23</f>
        <v>Sweco Hydroprojekt a.s., divize Morava</v>
      </c>
      <c r="L88" s="41"/>
    </row>
    <row r="89" spans="2:65" s="1" customFormat="1" ht="14.45" customHeight="1" x14ac:dyDescent="0.3">
      <c r="B89" s="41"/>
      <c r="C89" s="63" t="s">
        <v>31</v>
      </c>
      <c r="F89" s="156" t="str">
        <f>IF(E20="","",E20)</f>
        <v/>
      </c>
      <c r="L89" s="41"/>
    </row>
    <row r="90" spans="2:65" s="1" customFormat="1" ht="10.35" customHeight="1" x14ac:dyDescent="0.3">
      <c r="B90" s="41"/>
      <c r="L90" s="41"/>
    </row>
    <row r="91" spans="2:65" s="10" customFormat="1" ht="29.25" customHeight="1" x14ac:dyDescent="0.3">
      <c r="B91" s="158"/>
      <c r="C91" s="159" t="s">
        <v>121</v>
      </c>
      <c r="D91" s="160" t="s">
        <v>56</v>
      </c>
      <c r="E91" s="160" t="s">
        <v>52</v>
      </c>
      <c r="F91" s="160" t="s">
        <v>122</v>
      </c>
      <c r="G91" s="160" t="s">
        <v>123</v>
      </c>
      <c r="H91" s="160" t="s">
        <v>124</v>
      </c>
      <c r="I91" s="161" t="s">
        <v>125</v>
      </c>
      <c r="J91" s="160" t="s">
        <v>115</v>
      </c>
      <c r="K91" s="162" t="s">
        <v>126</v>
      </c>
      <c r="L91" s="158"/>
      <c r="M91" s="73" t="s">
        <v>127</v>
      </c>
      <c r="N91" s="74" t="s">
        <v>41</v>
      </c>
      <c r="O91" s="74" t="s">
        <v>128</v>
      </c>
      <c r="P91" s="74" t="s">
        <v>129</v>
      </c>
      <c r="Q91" s="74" t="s">
        <v>130</v>
      </c>
      <c r="R91" s="74" t="s">
        <v>131</v>
      </c>
      <c r="S91" s="74" t="s">
        <v>132</v>
      </c>
      <c r="T91" s="75" t="s">
        <v>133</v>
      </c>
    </row>
    <row r="92" spans="2:65" s="1" customFormat="1" ht="29.25" customHeight="1" x14ac:dyDescent="0.35">
      <c r="B92" s="41"/>
      <c r="C92" s="77" t="s">
        <v>116</v>
      </c>
      <c r="J92" s="163">
        <f>BK92</f>
        <v>0</v>
      </c>
      <c r="L92" s="41"/>
      <c r="M92" s="76"/>
      <c r="N92" s="68"/>
      <c r="O92" s="68"/>
      <c r="P92" s="164">
        <f>P93</f>
        <v>0</v>
      </c>
      <c r="Q92" s="68"/>
      <c r="R92" s="164">
        <f>R93</f>
        <v>0</v>
      </c>
      <c r="S92" s="68"/>
      <c r="T92" s="165">
        <f>T93</f>
        <v>0</v>
      </c>
      <c r="AT92" s="24" t="s">
        <v>70</v>
      </c>
      <c r="AU92" s="24" t="s">
        <v>117</v>
      </c>
      <c r="BK92" s="166">
        <f>BK93</f>
        <v>0</v>
      </c>
    </row>
    <row r="93" spans="2:65" s="11" customFormat="1" ht="37.35" customHeight="1" x14ac:dyDescent="0.35">
      <c r="B93" s="167"/>
      <c r="D93" s="168" t="s">
        <v>70</v>
      </c>
      <c r="E93" s="169" t="s">
        <v>134</v>
      </c>
      <c r="F93" s="169" t="s">
        <v>135</v>
      </c>
      <c r="I93" s="170"/>
      <c r="J93" s="171">
        <f>BK93</f>
        <v>0</v>
      </c>
      <c r="L93" s="167"/>
      <c r="M93" s="172"/>
      <c r="N93" s="173"/>
      <c r="O93" s="173"/>
      <c r="P93" s="174">
        <f>P94+P106</f>
        <v>0</v>
      </c>
      <c r="Q93" s="173"/>
      <c r="R93" s="174">
        <f>R94+R106</f>
        <v>0</v>
      </c>
      <c r="S93" s="173"/>
      <c r="T93" s="175">
        <f>T94+T106</f>
        <v>0</v>
      </c>
      <c r="AR93" s="168" t="s">
        <v>77</v>
      </c>
      <c r="AT93" s="176" t="s">
        <v>70</v>
      </c>
      <c r="AU93" s="176" t="s">
        <v>71</v>
      </c>
      <c r="AY93" s="168" t="s">
        <v>136</v>
      </c>
      <c r="BK93" s="177">
        <f>BK94+BK106</f>
        <v>0</v>
      </c>
    </row>
    <row r="94" spans="2:65" s="11" customFormat="1" ht="19.899999999999999" customHeight="1" x14ac:dyDescent="0.3">
      <c r="B94" s="167"/>
      <c r="D94" s="168" t="s">
        <v>70</v>
      </c>
      <c r="E94" s="178" t="s">
        <v>1256</v>
      </c>
      <c r="F94" s="178" t="s">
        <v>1257</v>
      </c>
      <c r="I94" s="170"/>
      <c r="J94" s="179">
        <f>BK94</f>
        <v>0</v>
      </c>
      <c r="L94" s="167"/>
      <c r="M94" s="172"/>
      <c r="N94" s="173"/>
      <c r="O94" s="173"/>
      <c r="P94" s="174">
        <f>P95+P98+P103</f>
        <v>0</v>
      </c>
      <c r="Q94" s="173"/>
      <c r="R94" s="174">
        <f>R95+R98+R103</f>
        <v>0</v>
      </c>
      <c r="S94" s="173"/>
      <c r="T94" s="175">
        <f>T95+T98+T103</f>
        <v>0</v>
      </c>
      <c r="AR94" s="168" t="s">
        <v>77</v>
      </c>
      <c r="AT94" s="176" t="s">
        <v>70</v>
      </c>
      <c r="AU94" s="176" t="s">
        <v>77</v>
      </c>
      <c r="AY94" s="168" t="s">
        <v>136</v>
      </c>
      <c r="BK94" s="177">
        <f>BK95+BK98+BK103</f>
        <v>0</v>
      </c>
    </row>
    <row r="95" spans="2:65" s="11" customFormat="1" ht="14.85" customHeight="1" x14ac:dyDescent="0.3">
      <c r="B95" s="167"/>
      <c r="D95" s="168" t="s">
        <v>70</v>
      </c>
      <c r="E95" s="178" t="s">
        <v>1258</v>
      </c>
      <c r="F95" s="178" t="s">
        <v>1259</v>
      </c>
      <c r="I95" s="170"/>
      <c r="J95" s="179">
        <f>BK95</f>
        <v>0</v>
      </c>
      <c r="L95" s="167"/>
      <c r="M95" s="172"/>
      <c r="N95" s="173"/>
      <c r="O95" s="173"/>
      <c r="P95" s="174">
        <f>SUM(P96:P97)</f>
        <v>0</v>
      </c>
      <c r="Q95" s="173"/>
      <c r="R95" s="174">
        <f>SUM(R96:R97)</f>
        <v>0</v>
      </c>
      <c r="S95" s="173"/>
      <c r="T95" s="175">
        <f>SUM(T96:T97)</f>
        <v>0</v>
      </c>
      <c r="AR95" s="168" t="s">
        <v>77</v>
      </c>
      <c r="AT95" s="176" t="s">
        <v>70</v>
      </c>
      <c r="AU95" s="176" t="s">
        <v>79</v>
      </c>
      <c r="AY95" s="168" t="s">
        <v>136</v>
      </c>
      <c r="BK95" s="177">
        <f>SUM(BK96:BK97)</f>
        <v>0</v>
      </c>
    </row>
    <row r="96" spans="2:65" s="1" customFormat="1" ht="16.5" customHeight="1" x14ac:dyDescent="0.3">
      <c r="B96" s="180"/>
      <c r="C96" s="181" t="s">
        <v>77</v>
      </c>
      <c r="D96" s="181" t="s">
        <v>139</v>
      </c>
      <c r="E96" s="182" t="s">
        <v>1260</v>
      </c>
      <c r="F96" s="183" t="s">
        <v>1261</v>
      </c>
      <c r="G96" s="184" t="s">
        <v>1262</v>
      </c>
      <c r="H96" s="185">
        <v>1</v>
      </c>
      <c r="I96" s="186"/>
      <c r="J96" s="187">
        <f>ROUND(I96*H96,2)</f>
        <v>0</v>
      </c>
      <c r="K96" s="183" t="s">
        <v>5</v>
      </c>
      <c r="L96" s="41"/>
      <c r="M96" s="188" t="s">
        <v>5</v>
      </c>
      <c r="N96" s="189" t="s">
        <v>42</v>
      </c>
      <c r="O96" s="42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AR96" s="24" t="s">
        <v>143</v>
      </c>
      <c r="AT96" s="24" t="s">
        <v>139</v>
      </c>
      <c r="AU96" s="24" t="s">
        <v>173</v>
      </c>
      <c r="AY96" s="24" t="s">
        <v>136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24" t="s">
        <v>77</v>
      </c>
      <c r="BK96" s="192">
        <f>ROUND(I96*H96,2)</f>
        <v>0</v>
      </c>
      <c r="BL96" s="24" t="s">
        <v>143</v>
      </c>
      <c r="BM96" s="24" t="s">
        <v>1263</v>
      </c>
    </row>
    <row r="97" spans="2:65" s="1" customFormat="1" ht="81" x14ac:dyDescent="0.3">
      <c r="B97" s="41"/>
      <c r="D97" s="193" t="s">
        <v>145</v>
      </c>
      <c r="F97" s="194" t="s">
        <v>1264</v>
      </c>
      <c r="I97" s="195"/>
      <c r="L97" s="41"/>
      <c r="M97" s="196"/>
      <c r="N97" s="42"/>
      <c r="O97" s="42"/>
      <c r="P97" s="42"/>
      <c r="Q97" s="42"/>
      <c r="R97" s="42"/>
      <c r="S97" s="42"/>
      <c r="T97" s="70"/>
      <c r="AT97" s="24" t="s">
        <v>145</v>
      </c>
      <c r="AU97" s="24" t="s">
        <v>173</v>
      </c>
    </row>
    <row r="98" spans="2:65" s="11" customFormat="1" ht="22.35" customHeight="1" x14ac:dyDescent="0.3">
      <c r="B98" s="167"/>
      <c r="D98" s="168" t="s">
        <v>70</v>
      </c>
      <c r="E98" s="178" t="s">
        <v>1265</v>
      </c>
      <c r="F98" s="178" t="s">
        <v>1266</v>
      </c>
      <c r="I98" s="170"/>
      <c r="J98" s="179">
        <f>BK98</f>
        <v>0</v>
      </c>
      <c r="L98" s="167"/>
      <c r="M98" s="172"/>
      <c r="N98" s="173"/>
      <c r="O98" s="173"/>
      <c r="P98" s="174">
        <f>SUM(P99:P102)</f>
        <v>0</v>
      </c>
      <c r="Q98" s="173"/>
      <c r="R98" s="174">
        <f>SUM(R99:R102)</f>
        <v>0</v>
      </c>
      <c r="S98" s="173"/>
      <c r="T98" s="175">
        <f>SUM(T99:T102)</f>
        <v>0</v>
      </c>
      <c r="AR98" s="168" t="s">
        <v>77</v>
      </c>
      <c r="AT98" s="176" t="s">
        <v>70</v>
      </c>
      <c r="AU98" s="176" t="s">
        <v>79</v>
      </c>
      <c r="AY98" s="168" t="s">
        <v>136</v>
      </c>
      <c r="BK98" s="177">
        <f>SUM(BK99:BK102)</f>
        <v>0</v>
      </c>
    </row>
    <row r="99" spans="2:65" s="1" customFormat="1" ht="25.5" customHeight="1" x14ac:dyDescent="0.3">
      <c r="B99" s="180"/>
      <c r="C99" s="181" t="s">
        <v>79</v>
      </c>
      <c r="D99" s="181" t="s">
        <v>139</v>
      </c>
      <c r="E99" s="182" t="s">
        <v>1267</v>
      </c>
      <c r="F99" s="183" t="s">
        <v>1268</v>
      </c>
      <c r="G99" s="184" t="s">
        <v>1262</v>
      </c>
      <c r="H99" s="185">
        <v>1</v>
      </c>
      <c r="I99" s="186"/>
      <c r="J99" s="187">
        <f>ROUND(I99*H99,2)</f>
        <v>0</v>
      </c>
      <c r="K99" s="183" t="s">
        <v>5</v>
      </c>
      <c r="L99" s="41"/>
      <c r="M99" s="188" t="s">
        <v>5</v>
      </c>
      <c r="N99" s="189" t="s">
        <v>42</v>
      </c>
      <c r="O99" s="42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AR99" s="24" t="s">
        <v>143</v>
      </c>
      <c r="AT99" s="24" t="s">
        <v>139</v>
      </c>
      <c r="AU99" s="24" t="s">
        <v>173</v>
      </c>
      <c r="AY99" s="24" t="s">
        <v>136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24" t="s">
        <v>77</v>
      </c>
      <c r="BK99" s="192">
        <f>ROUND(I99*H99,2)</f>
        <v>0</v>
      </c>
      <c r="BL99" s="24" t="s">
        <v>143</v>
      </c>
      <c r="BM99" s="24" t="s">
        <v>1269</v>
      </c>
    </row>
    <row r="100" spans="2:65" s="1" customFormat="1" ht="27" x14ac:dyDescent="0.3">
      <c r="B100" s="41"/>
      <c r="D100" s="193" t="s">
        <v>145</v>
      </c>
      <c r="F100" s="194" t="s">
        <v>1268</v>
      </c>
      <c r="I100" s="195"/>
      <c r="L100" s="41"/>
      <c r="M100" s="196"/>
      <c r="N100" s="42"/>
      <c r="O100" s="42"/>
      <c r="P100" s="42"/>
      <c r="Q100" s="42"/>
      <c r="R100" s="42"/>
      <c r="S100" s="42"/>
      <c r="T100" s="70"/>
      <c r="AT100" s="24" t="s">
        <v>145</v>
      </c>
      <c r="AU100" s="24" t="s">
        <v>173</v>
      </c>
    </row>
    <row r="101" spans="2:65" s="1" customFormat="1" ht="16.5" customHeight="1" x14ac:dyDescent="0.3">
      <c r="B101" s="180"/>
      <c r="C101" s="181" t="s">
        <v>173</v>
      </c>
      <c r="D101" s="181" t="s">
        <v>139</v>
      </c>
      <c r="E101" s="182" t="s">
        <v>1270</v>
      </c>
      <c r="F101" s="183" t="s">
        <v>1271</v>
      </c>
      <c r="G101" s="184" t="s">
        <v>1262</v>
      </c>
      <c r="H101" s="185">
        <v>1</v>
      </c>
      <c r="I101" s="186"/>
      <c r="J101" s="187">
        <f>ROUND(I101*H101,2)</f>
        <v>0</v>
      </c>
      <c r="K101" s="183" t="s">
        <v>5</v>
      </c>
      <c r="L101" s="41"/>
      <c r="M101" s="188" t="s">
        <v>5</v>
      </c>
      <c r="N101" s="189" t="s">
        <v>42</v>
      </c>
      <c r="O101" s="42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AR101" s="24" t="s">
        <v>143</v>
      </c>
      <c r="AT101" s="24" t="s">
        <v>139</v>
      </c>
      <c r="AU101" s="24" t="s">
        <v>173</v>
      </c>
      <c r="AY101" s="24" t="s">
        <v>136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24" t="s">
        <v>77</v>
      </c>
      <c r="BK101" s="192">
        <f>ROUND(I101*H101,2)</f>
        <v>0</v>
      </c>
      <c r="BL101" s="24" t="s">
        <v>143</v>
      </c>
      <c r="BM101" s="24" t="s">
        <v>1272</v>
      </c>
    </row>
    <row r="102" spans="2:65" s="1" customFormat="1" ht="27" x14ac:dyDescent="0.3">
      <c r="B102" s="41"/>
      <c r="D102" s="193" t="s">
        <v>145</v>
      </c>
      <c r="F102" s="194" t="s">
        <v>1273</v>
      </c>
      <c r="I102" s="195"/>
      <c r="L102" s="41"/>
      <c r="M102" s="196"/>
      <c r="N102" s="42"/>
      <c r="O102" s="42"/>
      <c r="P102" s="42"/>
      <c r="Q102" s="42"/>
      <c r="R102" s="42"/>
      <c r="S102" s="42"/>
      <c r="T102" s="70"/>
      <c r="AT102" s="24" t="s">
        <v>145</v>
      </c>
      <c r="AU102" s="24" t="s">
        <v>173</v>
      </c>
    </row>
    <row r="103" spans="2:65" s="11" customFormat="1" ht="22.35" customHeight="1" x14ac:dyDescent="0.3">
      <c r="B103" s="167"/>
      <c r="D103" s="168" t="s">
        <v>70</v>
      </c>
      <c r="E103" s="178" t="s">
        <v>1274</v>
      </c>
      <c r="F103" s="178" t="s">
        <v>1275</v>
      </c>
      <c r="I103" s="170"/>
      <c r="J103" s="179">
        <f>BK103</f>
        <v>0</v>
      </c>
      <c r="L103" s="167"/>
      <c r="M103" s="172"/>
      <c r="N103" s="173"/>
      <c r="O103" s="173"/>
      <c r="P103" s="174">
        <f>SUM(P104:P105)</f>
        <v>0</v>
      </c>
      <c r="Q103" s="173"/>
      <c r="R103" s="174">
        <f>SUM(R104:R105)</f>
        <v>0</v>
      </c>
      <c r="S103" s="173"/>
      <c r="T103" s="175">
        <f>SUM(T104:T105)</f>
        <v>0</v>
      </c>
      <c r="AR103" s="168" t="s">
        <v>77</v>
      </c>
      <c r="AT103" s="176" t="s">
        <v>70</v>
      </c>
      <c r="AU103" s="176" t="s">
        <v>79</v>
      </c>
      <c r="AY103" s="168" t="s">
        <v>136</v>
      </c>
      <c r="BK103" s="177">
        <f>SUM(BK104:BK105)</f>
        <v>0</v>
      </c>
    </row>
    <row r="104" spans="2:65" s="1" customFormat="1" ht="16.5" customHeight="1" x14ac:dyDescent="0.3">
      <c r="B104" s="180"/>
      <c r="C104" s="181" t="s">
        <v>143</v>
      </c>
      <c r="D104" s="181" t="s">
        <v>139</v>
      </c>
      <c r="E104" s="182" t="s">
        <v>1276</v>
      </c>
      <c r="F104" s="183" t="s">
        <v>1277</v>
      </c>
      <c r="G104" s="184" t="s">
        <v>1262</v>
      </c>
      <c r="H104" s="185">
        <v>1</v>
      </c>
      <c r="I104" s="186"/>
      <c r="J104" s="187">
        <f>ROUND(I104*H104,2)</f>
        <v>0</v>
      </c>
      <c r="K104" s="183" t="s">
        <v>5</v>
      </c>
      <c r="L104" s="41"/>
      <c r="M104" s="188" t="s">
        <v>5</v>
      </c>
      <c r="N104" s="189" t="s">
        <v>42</v>
      </c>
      <c r="O104" s="42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AR104" s="24" t="s">
        <v>143</v>
      </c>
      <c r="AT104" s="24" t="s">
        <v>139</v>
      </c>
      <c r="AU104" s="24" t="s">
        <v>173</v>
      </c>
      <c r="AY104" s="24" t="s">
        <v>136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24" t="s">
        <v>77</v>
      </c>
      <c r="BK104" s="192">
        <f>ROUND(I104*H104,2)</f>
        <v>0</v>
      </c>
      <c r="BL104" s="24" t="s">
        <v>143</v>
      </c>
      <c r="BM104" s="24" t="s">
        <v>1278</v>
      </c>
    </row>
    <row r="105" spans="2:65" s="1" customFormat="1" x14ac:dyDescent="0.3">
      <c r="B105" s="41"/>
      <c r="D105" s="193" t="s">
        <v>145</v>
      </c>
      <c r="F105" s="194" t="s">
        <v>1279</v>
      </c>
      <c r="I105" s="195"/>
      <c r="L105" s="41"/>
      <c r="M105" s="196"/>
      <c r="N105" s="42"/>
      <c r="O105" s="42"/>
      <c r="P105" s="42"/>
      <c r="Q105" s="42"/>
      <c r="R105" s="42"/>
      <c r="S105" s="42"/>
      <c r="T105" s="70"/>
      <c r="AT105" s="24" t="s">
        <v>145</v>
      </c>
      <c r="AU105" s="24" t="s">
        <v>173</v>
      </c>
    </row>
    <row r="106" spans="2:65" s="11" customFormat="1" ht="29.85" customHeight="1" x14ac:dyDescent="0.3">
      <c r="B106" s="167"/>
      <c r="D106" s="168" t="s">
        <v>70</v>
      </c>
      <c r="E106" s="178" t="s">
        <v>1280</v>
      </c>
      <c r="F106" s="178" t="s">
        <v>1281</v>
      </c>
      <c r="I106" s="170"/>
      <c r="J106" s="179">
        <f>BK106</f>
        <v>0</v>
      </c>
      <c r="L106" s="167"/>
      <c r="M106" s="172"/>
      <c r="N106" s="173"/>
      <c r="O106" s="173"/>
      <c r="P106" s="174">
        <f>P107+P110+P113+P116</f>
        <v>0</v>
      </c>
      <c r="Q106" s="173"/>
      <c r="R106" s="174">
        <f>R107+R110+R113+R116</f>
        <v>0</v>
      </c>
      <c r="S106" s="173"/>
      <c r="T106" s="175">
        <f>T107+T110+T113+T116</f>
        <v>0</v>
      </c>
      <c r="AR106" s="168" t="s">
        <v>77</v>
      </c>
      <c r="AT106" s="176" t="s">
        <v>70</v>
      </c>
      <c r="AU106" s="176" t="s">
        <v>77</v>
      </c>
      <c r="AY106" s="168" t="s">
        <v>136</v>
      </c>
      <c r="BK106" s="177">
        <f>BK107+BK110+BK113+BK116</f>
        <v>0</v>
      </c>
    </row>
    <row r="107" spans="2:65" s="11" customFormat="1" ht="14.85" customHeight="1" x14ac:dyDescent="0.3">
      <c r="B107" s="167"/>
      <c r="D107" s="168" t="s">
        <v>70</v>
      </c>
      <c r="E107" s="178" t="s">
        <v>1282</v>
      </c>
      <c r="F107" s="178" t="s">
        <v>1283</v>
      </c>
      <c r="I107" s="170"/>
      <c r="J107" s="179">
        <f>BK107</f>
        <v>0</v>
      </c>
      <c r="L107" s="167"/>
      <c r="M107" s="172"/>
      <c r="N107" s="173"/>
      <c r="O107" s="173"/>
      <c r="P107" s="174">
        <f>SUM(P108:P109)</f>
        <v>0</v>
      </c>
      <c r="Q107" s="173"/>
      <c r="R107" s="174">
        <f>SUM(R108:R109)</f>
        <v>0</v>
      </c>
      <c r="S107" s="173"/>
      <c r="T107" s="175">
        <f>SUM(T108:T109)</f>
        <v>0</v>
      </c>
      <c r="AR107" s="168" t="s">
        <v>77</v>
      </c>
      <c r="AT107" s="176" t="s">
        <v>70</v>
      </c>
      <c r="AU107" s="176" t="s">
        <v>79</v>
      </c>
      <c r="AY107" s="168" t="s">
        <v>136</v>
      </c>
      <c r="BK107" s="177">
        <f>SUM(BK108:BK109)</f>
        <v>0</v>
      </c>
    </row>
    <row r="108" spans="2:65" s="1" customFormat="1" ht="16.5" customHeight="1" x14ac:dyDescent="0.3">
      <c r="B108" s="180"/>
      <c r="C108" s="181" t="s">
        <v>186</v>
      </c>
      <c r="D108" s="181" t="s">
        <v>139</v>
      </c>
      <c r="E108" s="182" t="s">
        <v>1284</v>
      </c>
      <c r="F108" s="183" t="s">
        <v>1283</v>
      </c>
      <c r="G108" s="184" t="s">
        <v>1262</v>
      </c>
      <c r="H108" s="185">
        <v>1</v>
      </c>
      <c r="I108" s="186"/>
      <c r="J108" s="187">
        <f>ROUND(I108*H108,2)</f>
        <v>0</v>
      </c>
      <c r="K108" s="183" t="s">
        <v>5</v>
      </c>
      <c r="L108" s="41"/>
      <c r="M108" s="188" t="s">
        <v>5</v>
      </c>
      <c r="N108" s="189" t="s">
        <v>42</v>
      </c>
      <c r="O108" s="42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AR108" s="24" t="s">
        <v>143</v>
      </c>
      <c r="AT108" s="24" t="s">
        <v>139</v>
      </c>
      <c r="AU108" s="24" t="s">
        <v>173</v>
      </c>
      <c r="AY108" s="24" t="s">
        <v>136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24" t="s">
        <v>77</v>
      </c>
      <c r="BK108" s="192">
        <f>ROUND(I108*H108,2)</f>
        <v>0</v>
      </c>
      <c r="BL108" s="24" t="s">
        <v>143</v>
      </c>
      <c r="BM108" s="24" t="s">
        <v>1285</v>
      </c>
    </row>
    <row r="109" spans="2:65" s="1" customFormat="1" ht="67.5" x14ac:dyDescent="0.3">
      <c r="B109" s="41"/>
      <c r="D109" s="193" t="s">
        <v>145</v>
      </c>
      <c r="F109" s="194" t="s">
        <v>1286</v>
      </c>
      <c r="I109" s="195"/>
      <c r="L109" s="41"/>
      <c r="M109" s="196"/>
      <c r="N109" s="42"/>
      <c r="O109" s="42"/>
      <c r="P109" s="42"/>
      <c r="Q109" s="42"/>
      <c r="R109" s="42"/>
      <c r="S109" s="42"/>
      <c r="T109" s="70"/>
      <c r="AT109" s="24" t="s">
        <v>145</v>
      </c>
      <c r="AU109" s="24" t="s">
        <v>173</v>
      </c>
    </row>
    <row r="110" spans="2:65" s="11" customFormat="1" ht="22.35" customHeight="1" x14ac:dyDescent="0.3">
      <c r="B110" s="167"/>
      <c r="D110" s="168" t="s">
        <v>70</v>
      </c>
      <c r="E110" s="178" t="s">
        <v>1287</v>
      </c>
      <c r="F110" s="178" t="s">
        <v>1288</v>
      </c>
      <c r="I110" s="170"/>
      <c r="J110" s="179">
        <f>BK110</f>
        <v>0</v>
      </c>
      <c r="L110" s="167"/>
      <c r="M110" s="172"/>
      <c r="N110" s="173"/>
      <c r="O110" s="173"/>
      <c r="P110" s="174">
        <f>SUM(P111:P112)</f>
        <v>0</v>
      </c>
      <c r="Q110" s="173"/>
      <c r="R110" s="174">
        <f>SUM(R111:R112)</f>
        <v>0</v>
      </c>
      <c r="S110" s="173"/>
      <c r="T110" s="175">
        <f>SUM(T111:T112)</f>
        <v>0</v>
      </c>
      <c r="AR110" s="168" t="s">
        <v>77</v>
      </c>
      <c r="AT110" s="176" t="s">
        <v>70</v>
      </c>
      <c r="AU110" s="176" t="s">
        <v>79</v>
      </c>
      <c r="AY110" s="168" t="s">
        <v>136</v>
      </c>
      <c r="BK110" s="177">
        <f>SUM(BK111:BK112)</f>
        <v>0</v>
      </c>
    </row>
    <row r="111" spans="2:65" s="1" customFormat="1" ht="25.5" customHeight="1" x14ac:dyDescent="0.3">
      <c r="B111" s="180"/>
      <c r="C111" s="181" t="s">
        <v>193</v>
      </c>
      <c r="D111" s="181" t="s">
        <v>139</v>
      </c>
      <c r="E111" s="182" t="s">
        <v>1289</v>
      </c>
      <c r="F111" s="183" t="s">
        <v>1290</v>
      </c>
      <c r="G111" s="184" t="s">
        <v>1262</v>
      </c>
      <c r="H111" s="185">
        <v>1</v>
      </c>
      <c r="I111" s="186"/>
      <c r="J111" s="187">
        <f>ROUND(I111*H111,2)</f>
        <v>0</v>
      </c>
      <c r="K111" s="183" t="s">
        <v>5</v>
      </c>
      <c r="L111" s="41"/>
      <c r="M111" s="188" t="s">
        <v>5</v>
      </c>
      <c r="N111" s="189" t="s">
        <v>42</v>
      </c>
      <c r="O111" s="42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AR111" s="24" t="s">
        <v>143</v>
      </c>
      <c r="AT111" s="24" t="s">
        <v>139</v>
      </c>
      <c r="AU111" s="24" t="s">
        <v>173</v>
      </c>
      <c r="AY111" s="24" t="s">
        <v>136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24" t="s">
        <v>77</v>
      </c>
      <c r="BK111" s="192">
        <f>ROUND(I111*H111,2)</f>
        <v>0</v>
      </c>
      <c r="BL111" s="24" t="s">
        <v>143</v>
      </c>
      <c r="BM111" s="24" t="s">
        <v>1291</v>
      </c>
    </row>
    <row r="112" spans="2:65" s="1" customFormat="1" ht="54" x14ac:dyDescent="0.3">
      <c r="B112" s="41"/>
      <c r="D112" s="193" t="s">
        <v>145</v>
      </c>
      <c r="F112" s="194" t="s">
        <v>1292</v>
      </c>
      <c r="I112" s="195"/>
      <c r="L112" s="41"/>
      <c r="M112" s="196"/>
      <c r="N112" s="42"/>
      <c r="O112" s="42"/>
      <c r="P112" s="42"/>
      <c r="Q112" s="42"/>
      <c r="R112" s="42"/>
      <c r="S112" s="42"/>
      <c r="T112" s="70"/>
      <c r="AT112" s="24" t="s">
        <v>145</v>
      </c>
      <c r="AU112" s="24" t="s">
        <v>173</v>
      </c>
    </row>
    <row r="113" spans="2:65" s="11" customFormat="1" ht="22.35" customHeight="1" x14ac:dyDescent="0.3">
      <c r="B113" s="167"/>
      <c r="D113" s="168" t="s">
        <v>70</v>
      </c>
      <c r="E113" s="178" t="s">
        <v>1293</v>
      </c>
      <c r="F113" s="178" t="s">
        <v>1294</v>
      </c>
      <c r="I113" s="170"/>
      <c r="J113" s="179">
        <f>BK113</f>
        <v>0</v>
      </c>
      <c r="L113" s="167"/>
      <c r="M113" s="172"/>
      <c r="N113" s="173"/>
      <c r="O113" s="173"/>
      <c r="P113" s="174">
        <f>SUM(P114:P115)</f>
        <v>0</v>
      </c>
      <c r="Q113" s="173"/>
      <c r="R113" s="174">
        <f>SUM(R114:R115)</f>
        <v>0</v>
      </c>
      <c r="S113" s="173"/>
      <c r="T113" s="175">
        <f>SUM(T114:T115)</f>
        <v>0</v>
      </c>
      <c r="AR113" s="168" t="s">
        <v>77</v>
      </c>
      <c r="AT113" s="176" t="s">
        <v>70</v>
      </c>
      <c r="AU113" s="176" t="s">
        <v>79</v>
      </c>
      <c r="AY113" s="168" t="s">
        <v>136</v>
      </c>
      <c r="BK113" s="177">
        <f>SUM(BK114:BK115)</f>
        <v>0</v>
      </c>
    </row>
    <row r="114" spans="2:65" s="1" customFormat="1" ht="16.5" customHeight="1" x14ac:dyDescent="0.3">
      <c r="B114" s="180"/>
      <c r="C114" s="181" t="s">
        <v>199</v>
      </c>
      <c r="D114" s="181" t="s">
        <v>139</v>
      </c>
      <c r="E114" s="182" t="s">
        <v>1295</v>
      </c>
      <c r="F114" s="183" t="s">
        <v>1296</v>
      </c>
      <c r="G114" s="184" t="s">
        <v>1262</v>
      </c>
      <c r="H114" s="185">
        <v>1</v>
      </c>
      <c r="I114" s="186"/>
      <c r="J114" s="187">
        <f>ROUND(I114*H114,2)</f>
        <v>0</v>
      </c>
      <c r="K114" s="183" t="s">
        <v>5</v>
      </c>
      <c r="L114" s="41"/>
      <c r="M114" s="188" t="s">
        <v>5</v>
      </c>
      <c r="N114" s="189" t="s">
        <v>42</v>
      </c>
      <c r="O114" s="42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AR114" s="24" t="s">
        <v>143</v>
      </c>
      <c r="AT114" s="24" t="s">
        <v>139</v>
      </c>
      <c r="AU114" s="24" t="s">
        <v>173</v>
      </c>
      <c r="AY114" s="24" t="s">
        <v>136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24" t="s">
        <v>77</v>
      </c>
      <c r="BK114" s="192">
        <f>ROUND(I114*H114,2)</f>
        <v>0</v>
      </c>
      <c r="BL114" s="24" t="s">
        <v>143</v>
      </c>
      <c r="BM114" s="24" t="s">
        <v>1297</v>
      </c>
    </row>
    <row r="115" spans="2:65" s="1" customFormat="1" ht="27" x14ac:dyDescent="0.3">
      <c r="B115" s="41"/>
      <c r="D115" s="193" t="s">
        <v>145</v>
      </c>
      <c r="F115" s="194" t="s">
        <v>1298</v>
      </c>
      <c r="I115" s="195"/>
      <c r="L115" s="41"/>
      <c r="M115" s="196"/>
      <c r="N115" s="42"/>
      <c r="O115" s="42"/>
      <c r="P115" s="42"/>
      <c r="Q115" s="42"/>
      <c r="R115" s="42"/>
      <c r="S115" s="42"/>
      <c r="T115" s="70"/>
      <c r="AT115" s="24" t="s">
        <v>145</v>
      </c>
      <c r="AU115" s="24" t="s">
        <v>173</v>
      </c>
    </row>
    <row r="116" spans="2:65" s="11" customFormat="1" ht="22.35" customHeight="1" x14ac:dyDescent="0.3">
      <c r="B116" s="167"/>
      <c r="D116" s="168" t="s">
        <v>70</v>
      </c>
      <c r="E116" s="178" t="s">
        <v>1299</v>
      </c>
      <c r="F116" s="178" t="s">
        <v>1300</v>
      </c>
      <c r="I116" s="170"/>
      <c r="J116" s="179">
        <f>BK116</f>
        <v>0</v>
      </c>
      <c r="L116" s="167"/>
      <c r="M116" s="172"/>
      <c r="N116" s="173"/>
      <c r="O116" s="173"/>
      <c r="P116" s="174">
        <f>SUM(P117:P118)</f>
        <v>0</v>
      </c>
      <c r="Q116" s="173"/>
      <c r="R116" s="174">
        <f>SUM(R117:R118)</f>
        <v>0</v>
      </c>
      <c r="S116" s="173"/>
      <c r="T116" s="175">
        <f>SUM(T117:T118)</f>
        <v>0</v>
      </c>
      <c r="AR116" s="168" t="s">
        <v>77</v>
      </c>
      <c r="AT116" s="176" t="s">
        <v>70</v>
      </c>
      <c r="AU116" s="176" t="s">
        <v>79</v>
      </c>
      <c r="AY116" s="168" t="s">
        <v>136</v>
      </c>
      <c r="BK116" s="177">
        <f>SUM(BK117:BK118)</f>
        <v>0</v>
      </c>
    </row>
    <row r="117" spans="2:65" s="1" customFormat="1" ht="25.5" customHeight="1" x14ac:dyDescent="0.3">
      <c r="B117" s="180"/>
      <c r="C117" s="181" t="s">
        <v>205</v>
      </c>
      <c r="D117" s="181" t="s">
        <v>139</v>
      </c>
      <c r="E117" s="182" t="s">
        <v>1301</v>
      </c>
      <c r="F117" s="183" t="s">
        <v>1302</v>
      </c>
      <c r="G117" s="184" t="s">
        <v>1262</v>
      </c>
      <c r="H117" s="185">
        <v>1</v>
      </c>
      <c r="I117" s="186"/>
      <c r="J117" s="187">
        <f>ROUND(I117*H117,2)</f>
        <v>0</v>
      </c>
      <c r="K117" s="183" t="s">
        <v>5</v>
      </c>
      <c r="L117" s="41"/>
      <c r="M117" s="188" t="s">
        <v>5</v>
      </c>
      <c r="N117" s="189" t="s">
        <v>42</v>
      </c>
      <c r="O117" s="42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AR117" s="24" t="s">
        <v>143</v>
      </c>
      <c r="AT117" s="24" t="s">
        <v>139</v>
      </c>
      <c r="AU117" s="24" t="s">
        <v>173</v>
      </c>
      <c r="AY117" s="24" t="s">
        <v>136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24" t="s">
        <v>77</v>
      </c>
      <c r="BK117" s="192">
        <f>ROUND(I117*H117,2)</f>
        <v>0</v>
      </c>
      <c r="BL117" s="24" t="s">
        <v>143</v>
      </c>
      <c r="BM117" s="24" t="s">
        <v>1303</v>
      </c>
    </row>
    <row r="118" spans="2:65" s="1" customFormat="1" ht="40.5" x14ac:dyDescent="0.3">
      <c r="B118" s="41"/>
      <c r="D118" s="193" t="s">
        <v>145</v>
      </c>
      <c r="F118" s="194" t="s">
        <v>1304</v>
      </c>
      <c r="I118" s="195"/>
      <c r="L118" s="41"/>
      <c r="M118" s="198"/>
      <c r="N118" s="199"/>
      <c r="O118" s="199"/>
      <c r="P118" s="199"/>
      <c r="Q118" s="199"/>
      <c r="R118" s="199"/>
      <c r="S118" s="199"/>
      <c r="T118" s="200"/>
      <c r="AT118" s="24" t="s">
        <v>145</v>
      </c>
      <c r="AU118" s="24" t="s">
        <v>173</v>
      </c>
    </row>
    <row r="119" spans="2:65" s="1" customFormat="1" ht="6.95" customHeight="1" x14ac:dyDescent="0.3">
      <c r="B119" s="56"/>
      <c r="C119" s="57"/>
      <c r="D119" s="57"/>
      <c r="E119" s="57"/>
      <c r="F119" s="57"/>
      <c r="G119" s="57"/>
      <c r="H119" s="57"/>
      <c r="I119" s="134"/>
      <c r="J119" s="57"/>
      <c r="K119" s="57"/>
      <c r="L119" s="41"/>
    </row>
  </sheetData>
  <autoFilter ref="C91:K118"/>
  <mergeCells count="13">
    <mergeCell ref="E84:H84"/>
    <mergeCell ref="G1:H1"/>
    <mergeCell ref="L2:V2"/>
    <mergeCell ref="E49:H49"/>
    <mergeCell ref="E51:H51"/>
    <mergeCell ref="J55:J56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237" customWidth="1"/>
    <col min="2" max="2" width="1.6640625" style="237" customWidth="1"/>
    <col min="3" max="4" width="5" style="237" customWidth="1"/>
    <col min="5" max="5" width="11.6640625" style="237" customWidth="1"/>
    <col min="6" max="6" width="9.1640625" style="237" customWidth="1"/>
    <col min="7" max="7" width="5" style="237" customWidth="1"/>
    <col min="8" max="8" width="77.83203125" style="237" customWidth="1"/>
    <col min="9" max="10" width="20" style="237" customWidth="1"/>
    <col min="11" max="11" width="1.6640625" style="237" customWidth="1"/>
  </cols>
  <sheetData>
    <row r="1" spans="2:11" ht="37.5" customHeight="1" x14ac:dyDescent="0.3"/>
    <row r="2" spans="2:11" ht="7.5" customHeight="1" x14ac:dyDescent="0.3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pans="2:11" s="15" customFormat="1" ht="45" customHeight="1" x14ac:dyDescent="0.3">
      <c r="B3" s="241"/>
      <c r="C3" s="741" t="s">
        <v>1305</v>
      </c>
      <c r="D3" s="741"/>
      <c r="E3" s="741"/>
      <c r="F3" s="741"/>
      <c r="G3" s="741"/>
      <c r="H3" s="741"/>
      <c r="I3" s="741"/>
      <c r="J3" s="741"/>
      <c r="K3" s="242"/>
    </row>
    <row r="4" spans="2:11" ht="25.5" customHeight="1" x14ac:dyDescent="0.3">
      <c r="B4" s="243"/>
      <c r="C4" s="748" t="s">
        <v>1306</v>
      </c>
      <c r="D4" s="748"/>
      <c r="E4" s="748"/>
      <c r="F4" s="748"/>
      <c r="G4" s="748"/>
      <c r="H4" s="748"/>
      <c r="I4" s="748"/>
      <c r="J4" s="748"/>
      <c r="K4" s="244"/>
    </row>
    <row r="5" spans="2:11" ht="5.25" customHeight="1" x14ac:dyDescent="0.3">
      <c r="B5" s="243"/>
      <c r="C5" s="245"/>
      <c r="D5" s="245"/>
      <c r="E5" s="245"/>
      <c r="F5" s="245"/>
      <c r="G5" s="245"/>
      <c r="H5" s="245"/>
      <c r="I5" s="245"/>
      <c r="J5" s="245"/>
      <c r="K5" s="244"/>
    </row>
    <row r="6" spans="2:11" ht="15" customHeight="1" x14ac:dyDescent="0.3">
      <c r="B6" s="243"/>
      <c r="C6" s="744" t="s">
        <v>1307</v>
      </c>
      <c r="D6" s="744"/>
      <c r="E6" s="744"/>
      <c r="F6" s="744"/>
      <c r="G6" s="744"/>
      <c r="H6" s="744"/>
      <c r="I6" s="744"/>
      <c r="J6" s="744"/>
      <c r="K6" s="244"/>
    </row>
    <row r="7" spans="2:11" ht="15" customHeight="1" x14ac:dyDescent="0.3">
      <c r="B7" s="247"/>
      <c r="C7" s="744" t="s">
        <v>1308</v>
      </c>
      <c r="D7" s="744"/>
      <c r="E7" s="744"/>
      <c r="F7" s="744"/>
      <c r="G7" s="744"/>
      <c r="H7" s="744"/>
      <c r="I7" s="744"/>
      <c r="J7" s="744"/>
      <c r="K7" s="244"/>
    </row>
    <row r="8" spans="2:11" ht="12.75" customHeight="1" x14ac:dyDescent="0.3">
      <c r="B8" s="247"/>
      <c r="C8" s="246"/>
      <c r="D8" s="246"/>
      <c r="E8" s="246"/>
      <c r="F8" s="246"/>
      <c r="G8" s="246"/>
      <c r="H8" s="246"/>
      <c r="I8" s="246"/>
      <c r="J8" s="246"/>
      <c r="K8" s="244"/>
    </row>
    <row r="9" spans="2:11" ht="15" customHeight="1" x14ac:dyDescent="0.3">
      <c r="B9" s="247"/>
      <c r="C9" s="744" t="s">
        <v>1309</v>
      </c>
      <c r="D9" s="744"/>
      <c r="E9" s="744"/>
      <c r="F9" s="744"/>
      <c r="G9" s="744"/>
      <c r="H9" s="744"/>
      <c r="I9" s="744"/>
      <c r="J9" s="744"/>
      <c r="K9" s="244"/>
    </row>
    <row r="10" spans="2:11" ht="15" customHeight="1" x14ac:dyDescent="0.3">
      <c r="B10" s="247"/>
      <c r="C10" s="246"/>
      <c r="D10" s="744" t="s">
        <v>1310</v>
      </c>
      <c r="E10" s="744"/>
      <c r="F10" s="744"/>
      <c r="G10" s="744"/>
      <c r="H10" s="744"/>
      <c r="I10" s="744"/>
      <c r="J10" s="744"/>
      <c r="K10" s="244"/>
    </row>
    <row r="11" spans="2:11" ht="15" customHeight="1" x14ac:dyDescent="0.3">
      <c r="B11" s="247"/>
      <c r="C11" s="248"/>
      <c r="D11" s="744" t="s">
        <v>1311</v>
      </c>
      <c r="E11" s="744"/>
      <c r="F11" s="744"/>
      <c r="G11" s="744"/>
      <c r="H11" s="744"/>
      <c r="I11" s="744"/>
      <c r="J11" s="744"/>
      <c r="K11" s="244"/>
    </row>
    <row r="12" spans="2:11" ht="12.75" customHeight="1" x14ac:dyDescent="0.3">
      <c r="B12" s="247"/>
      <c r="C12" s="248"/>
      <c r="D12" s="248"/>
      <c r="E12" s="248"/>
      <c r="F12" s="248"/>
      <c r="G12" s="248"/>
      <c r="H12" s="248"/>
      <c r="I12" s="248"/>
      <c r="J12" s="248"/>
      <c r="K12" s="244"/>
    </row>
    <row r="13" spans="2:11" ht="15" customHeight="1" x14ac:dyDescent="0.3">
      <c r="B13" s="247"/>
      <c r="C13" s="248"/>
      <c r="D13" s="744" t="s">
        <v>1312</v>
      </c>
      <c r="E13" s="744"/>
      <c r="F13" s="744"/>
      <c r="G13" s="744"/>
      <c r="H13" s="744"/>
      <c r="I13" s="744"/>
      <c r="J13" s="744"/>
      <c r="K13" s="244"/>
    </row>
    <row r="14" spans="2:11" ht="15" customHeight="1" x14ac:dyDescent="0.3">
      <c r="B14" s="247"/>
      <c r="C14" s="248"/>
      <c r="D14" s="744" t="s">
        <v>1313</v>
      </c>
      <c r="E14" s="744"/>
      <c r="F14" s="744"/>
      <c r="G14" s="744"/>
      <c r="H14" s="744"/>
      <c r="I14" s="744"/>
      <c r="J14" s="744"/>
      <c r="K14" s="244"/>
    </row>
    <row r="15" spans="2:11" ht="15" customHeight="1" x14ac:dyDescent="0.3">
      <c r="B15" s="247"/>
      <c r="C15" s="248"/>
      <c r="D15" s="744" t="s">
        <v>1314</v>
      </c>
      <c r="E15" s="744"/>
      <c r="F15" s="744"/>
      <c r="G15" s="744"/>
      <c r="H15" s="744"/>
      <c r="I15" s="744"/>
      <c r="J15" s="744"/>
      <c r="K15" s="244"/>
    </row>
    <row r="16" spans="2:11" ht="15" customHeight="1" x14ac:dyDescent="0.3">
      <c r="B16" s="247"/>
      <c r="C16" s="248"/>
      <c r="D16" s="248"/>
      <c r="E16" s="249" t="s">
        <v>76</v>
      </c>
      <c r="F16" s="744" t="s">
        <v>1315</v>
      </c>
      <c r="G16" s="744"/>
      <c r="H16" s="744"/>
      <c r="I16" s="744"/>
      <c r="J16" s="744"/>
      <c r="K16" s="244"/>
    </row>
    <row r="17" spans="2:11" ht="15" customHeight="1" x14ac:dyDescent="0.3">
      <c r="B17" s="247"/>
      <c r="C17" s="248"/>
      <c r="D17" s="248"/>
      <c r="E17" s="249" t="s">
        <v>1316</v>
      </c>
      <c r="F17" s="744" t="s">
        <v>1317</v>
      </c>
      <c r="G17" s="744"/>
      <c r="H17" s="744"/>
      <c r="I17" s="744"/>
      <c r="J17" s="744"/>
      <c r="K17" s="244"/>
    </row>
    <row r="18" spans="2:11" ht="15" customHeight="1" x14ac:dyDescent="0.3">
      <c r="B18" s="247"/>
      <c r="C18" s="248"/>
      <c r="D18" s="248"/>
      <c r="E18" s="249" t="s">
        <v>1318</v>
      </c>
      <c r="F18" s="744" t="s">
        <v>1319</v>
      </c>
      <c r="G18" s="744"/>
      <c r="H18" s="744"/>
      <c r="I18" s="744"/>
      <c r="J18" s="744"/>
      <c r="K18" s="244"/>
    </row>
    <row r="19" spans="2:11" ht="15" customHeight="1" x14ac:dyDescent="0.3">
      <c r="B19" s="247"/>
      <c r="C19" s="248"/>
      <c r="D19" s="248"/>
      <c r="E19" s="249" t="s">
        <v>1320</v>
      </c>
      <c r="F19" s="744" t="s">
        <v>1321</v>
      </c>
      <c r="G19" s="744"/>
      <c r="H19" s="744"/>
      <c r="I19" s="744"/>
      <c r="J19" s="744"/>
      <c r="K19" s="244"/>
    </row>
    <row r="20" spans="2:11" ht="15" customHeight="1" x14ac:dyDescent="0.3">
      <c r="B20" s="247"/>
      <c r="C20" s="248"/>
      <c r="D20" s="248"/>
      <c r="E20" s="249" t="s">
        <v>1322</v>
      </c>
      <c r="F20" s="744" t="s">
        <v>1323</v>
      </c>
      <c r="G20" s="744"/>
      <c r="H20" s="744"/>
      <c r="I20" s="744"/>
      <c r="J20" s="744"/>
      <c r="K20" s="244"/>
    </row>
    <row r="21" spans="2:11" ht="15" customHeight="1" x14ac:dyDescent="0.3">
      <c r="B21" s="247"/>
      <c r="C21" s="248"/>
      <c r="D21" s="248"/>
      <c r="E21" s="249" t="s">
        <v>83</v>
      </c>
      <c r="F21" s="744" t="s">
        <v>1324</v>
      </c>
      <c r="G21" s="744"/>
      <c r="H21" s="744"/>
      <c r="I21" s="744"/>
      <c r="J21" s="744"/>
      <c r="K21" s="244"/>
    </row>
    <row r="22" spans="2:11" ht="12.75" customHeight="1" x14ac:dyDescent="0.3">
      <c r="B22" s="247"/>
      <c r="C22" s="248"/>
      <c r="D22" s="248"/>
      <c r="E22" s="248"/>
      <c r="F22" s="248"/>
      <c r="G22" s="248"/>
      <c r="H22" s="248"/>
      <c r="I22" s="248"/>
      <c r="J22" s="248"/>
      <c r="K22" s="244"/>
    </row>
    <row r="23" spans="2:11" ht="15" customHeight="1" x14ac:dyDescent="0.3">
      <c r="B23" s="247"/>
      <c r="C23" s="744" t="s">
        <v>1325</v>
      </c>
      <c r="D23" s="744"/>
      <c r="E23" s="744"/>
      <c r="F23" s="744"/>
      <c r="G23" s="744"/>
      <c r="H23" s="744"/>
      <c r="I23" s="744"/>
      <c r="J23" s="744"/>
      <c r="K23" s="244"/>
    </row>
    <row r="24" spans="2:11" ht="15" customHeight="1" x14ac:dyDescent="0.3">
      <c r="B24" s="247"/>
      <c r="C24" s="744" t="s">
        <v>1326</v>
      </c>
      <c r="D24" s="744"/>
      <c r="E24" s="744"/>
      <c r="F24" s="744"/>
      <c r="G24" s="744"/>
      <c r="H24" s="744"/>
      <c r="I24" s="744"/>
      <c r="J24" s="744"/>
      <c r="K24" s="244"/>
    </row>
    <row r="25" spans="2:11" ht="15" customHeight="1" x14ac:dyDescent="0.3">
      <c r="B25" s="247"/>
      <c r="C25" s="246"/>
      <c r="D25" s="744" t="s">
        <v>1327</v>
      </c>
      <c r="E25" s="744"/>
      <c r="F25" s="744"/>
      <c r="G25" s="744"/>
      <c r="H25" s="744"/>
      <c r="I25" s="744"/>
      <c r="J25" s="744"/>
      <c r="K25" s="244"/>
    </row>
    <row r="26" spans="2:11" ht="15" customHeight="1" x14ac:dyDescent="0.3">
      <c r="B26" s="247"/>
      <c r="C26" s="248"/>
      <c r="D26" s="744" t="s">
        <v>1328</v>
      </c>
      <c r="E26" s="744"/>
      <c r="F26" s="744"/>
      <c r="G26" s="744"/>
      <c r="H26" s="744"/>
      <c r="I26" s="744"/>
      <c r="J26" s="744"/>
      <c r="K26" s="244"/>
    </row>
    <row r="27" spans="2:11" ht="12.75" customHeight="1" x14ac:dyDescent="0.3">
      <c r="B27" s="247"/>
      <c r="C27" s="248"/>
      <c r="D27" s="248"/>
      <c r="E27" s="248"/>
      <c r="F27" s="248"/>
      <c r="G27" s="248"/>
      <c r="H27" s="248"/>
      <c r="I27" s="248"/>
      <c r="J27" s="248"/>
      <c r="K27" s="244"/>
    </row>
    <row r="28" spans="2:11" ht="15" customHeight="1" x14ac:dyDescent="0.3">
      <c r="B28" s="247"/>
      <c r="C28" s="248"/>
      <c r="D28" s="744" t="s">
        <v>1329</v>
      </c>
      <c r="E28" s="744"/>
      <c r="F28" s="744"/>
      <c r="G28" s="744"/>
      <c r="H28" s="744"/>
      <c r="I28" s="744"/>
      <c r="J28" s="744"/>
      <c r="K28" s="244"/>
    </row>
    <row r="29" spans="2:11" ht="15" customHeight="1" x14ac:dyDescent="0.3">
      <c r="B29" s="247"/>
      <c r="C29" s="248"/>
      <c r="D29" s="744" t="s">
        <v>1330</v>
      </c>
      <c r="E29" s="744"/>
      <c r="F29" s="744"/>
      <c r="G29" s="744"/>
      <c r="H29" s="744"/>
      <c r="I29" s="744"/>
      <c r="J29" s="744"/>
      <c r="K29" s="244"/>
    </row>
    <row r="30" spans="2:11" ht="12.75" customHeight="1" x14ac:dyDescent="0.3">
      <c r="B30" s="247"/>
      <c r="C30" s="248"/>
      <c r="D30" s="248"/>
      <c r="E30" s="248"/>
      <c r="F30" s="248"/>
      <c r="G30" s="248"/>
      <c r="H30" s="248"/>
      <c r="I30" s="248"/>
      <c r="J30" s="248"/>
      <c r="K30" s="244"/>
    </row>
    <row r="31" spans="2:11" ht="15" customHeight="1" x14ac:dyDescent="0.3">
      <c r="B31" s="247"/>
      <c r="C31" s="248"/>
      <c r="D31" s="744" t="s">
        <v>1331</v>
      </c>
      <c r="E31" s="744"/>
      <c r="F31" s="744"/>
      <c r="G31" s="744"/>
      <c r="H31" s="744"/>
      <c r="I31" s="744"/>
      <c r="J31" s="744"/>
      <c r="K31" s="244"/>
    </row>
    <row r="32" spans="2:11" ht="15" customHeight="1" x14ac:dyDescent="0.3">
      <c r="B32" s="247"/>
      <c r="C32" s="248"/>
      <c r="D32" s="744" t="s">
        <v>1332</v>
      </c>
      <c r="E32" s="744"/>
      <c r="F32" s="744"/>
      <c r="G32" s="744"/>
      <c r="H32" s="744"/>
      <c r="I32" s="744"/>
      <c r="J32" s="744"/>
      <c r="K32" s="244"/>
    </row>
    <row r="33" spans="2:11" ht="15" customHeight="1" x14ac:dyDescent="0.3">
      <c r="B33" s="247"/>
      <c r="C33" s="248"/>
      <c r="D33" s="744" t="s">
        <v>1333</v>
      </c>
      <c r="E33" s="744"/>
      <c r="F33" s="744"/>
      <c r="G33" s="744"/>
      <c r="H33" s="744"/>
      <c r="I33" s="744"/>
      <c r="J33" s="744"/>
      <c r="K33" s="244"/>
    </row>
    <row r="34" spans="2:11" ht="15" customHeight="1" x14ac:dyDescent="0.3">
      <c r="B34" s="247"/>
      <c r="C34" s="248"/>
      <c r="D34" s="246"/>
      <c r="E34" s="250" t="s">
        <v>121</v>
      </c>
      <c r="F34" s="246"/>
      <c r="G34" s="744" t="s">
        <v>1334</v>
      </c>
      <c r="H34" s="744"/>
      <c r="I34" s="744"/>
      <c r="J34" s="744"/>
      <c r="K34" s="244"/>
    </row>
    <row r="35" spans="2:11" ht="30.75" customHeight="1" x14ac:dyDescent="0.3">
      <c r="B35" s="247"/>
      <c r="C35" s="248"/>
      <c r="D35" s="246"/>
      <c r="E35" s="250" t="s">
        <v>1335</v>
      </c>
      <c r="F35" s="246"/>
      <c r="G35" s="744" t="s">
        <v>1336</v>
      </c>
      <c r="H35" s="744"/>
      <c r="I35" s="744"/>
      <c r="J35" s="744"/>
      <c r="K35" s="244"/>
    </row>
    <row r="36" spans="2:11" ht="15" customHeight="1" x14ac:dyDescent="0.3">
      <c r="B36" s="247"/>
      <c r="C36" s="248"/>
      <c r="D36" s="246"/>
      <c r="E36" s="250" t="s">
        <v>52</v>
      </c>
      <c r="F36" s="246"/>
      <c r="G36" s="744" t="s">
        <v>1337</v>
      </c>
      <c r="H36" s="744"/>
      <c r="I36" s="744"/>
      <c r="J36" s="744"/>
      <c r="K36" s="244"/>
    </row>
    <row r="37" spans="2:11" ht="15" customHeight="1" x14ac:dyDescent="0.3">
      <c r="B37" s="247"/>
      <c r="C37" s="248"/>
      <c r="D37" s="246"/>
      <c r="E37" s="250" t="s">
        <v>122</v>
      </c>
      <c r="F37" s="246"/>
      <c r="G37" s="744" t="s">
        <v>1338</v>
      </c>
      <c r="H37" s="744"/>
      <c r="I37" s="744"/>
      <c r="J37" s="744"/>
      <c r="K37" s="244"/>
    </row>
    <row r="38" spans="2:11" ht="15" customHeight="1" x14ac:dyDescent="0.3">
      <c r="B38" s="247"/>
      <c r="C38" s="248"/>
      <c r="D38" s="246"/>
      <c r="E38" s="250" t="s">
        <v>123</v>
      </c>
      <c r="F38" s="246"/>
      <c r="G38" s="744" t="s">
        <v>1339</v>
      </c>
      <c r="H38" s="744"/>
      <c r="I38" s="744"/>
      <c r="J38" s="744"/>
      <c r="K38" s="244"/>
    </row>
    <row r="39" spans="2:11" ht="15" customHeight="1" x14ac:dyDescent="0.3">
      <c r="B39" s="247"/>
      <c r="C39" s="248"/>
      <c r="D39" s="246"/>
      <c r="E39" s="250" t="s">
        <v>124</v>
      </c>
      <c r="F39" s="246"/>
      <c r="G39" s="744" t="s">
        <v>1340</v>
      </c>
      <c r="H39" s="744"/>
      <c r="I39" s="744"/>
      <c r="J39" s="744"/>
      <c r="K39" s="244"/>
    </row>
    <row r="40" spans="2:11" ht="15" customHeight="1" x14ac:dyDescent="0.3">
      <c r="B40" s="247"/>
      <c r="C40" s="248"/>
      <c r="D40" s="246"/>
      <c r="E40" s="250" t="s">
        <v>1341</v>
      </c>
      <c r="F40" s="246"/>
      <c r="G40" s="744" t="s">
        <v>1342</v>
      </c>
      <c r="H40" s="744"/>
      <c r="I40" s="744"/>
      <c r="J40" s="744"/>
      <c r="K40" s="244"/>
    </row>
    <row r="41" spans="2:11" ht="15" customHeight="1" x14ac:dyDescent="0.3">
      <c r="B41" s="247"/>
      <c r="C41" s="248"/>
      <c r="D41" s="246"/>
      <c r="E41" s="250"/>
      <c r="F41" s="246"/>
      <c r="G41" s="744" t="s">
        <v>1343</v>
      </c>
      <c r="H41" s="744"/>
      <c r="I41" s="744"/>
      <c r="J41" s="744"/>
      <c r="K41" s="244"/>
    </row>
    <row r="42" spans="2:11" ht="15" customHeight="1" x14ac:dyDescent="0.3">
      <c r="B42" s="247"/>
      <c r="C42" s="248"/>
      <c r="D42" s="246"/>
      <c r="E42" s="250" t="s">
        <v>1344</v>
      </c>
      <c r="F42" s="246"/>
      <c r="G42" s="744" t="s">
        <v>1345</v>
      </c>
      <c r="H42" s="744"/>
      <c r="I42" s="744"/>
      <c r="J42" s="744"/>
      <c r="K42" s="244"/>
    </row>
    <row r="43" spans="2:11" ht="15" customHeight="1" x14ac:dyDescent="0.3">
      <c r="B43" s="247"/>
      <c r="C43" s="248"/>
      <c r="D43" s="246"/>
      <c r="E43" s="250" t="s">
        <v>126</v>
      </c>
      <c r="F43" s="246"/>
      <c r="G43" s="744" t="s">
        <v>1346</v>
      </c>
      <c r="H43" s="744"/>
      <c r="I43" s="744"/>
      <c r="J43" s="744"/>
      <c r="K43" s="244"/>
    </row>
    <row r="44" spans="2:11" ht="12.75" customHeight="1" x14ac:dyDescent="0.3">
      <c r="B44" s="247"/>
      <c r="C44" s="248"/>
      <c r="D44" s="246"/>
      <c r="E44" s="246"/>
      <c r="F44" s="246"/>
      <c r="G44" s="246"/>
      <c r="H44" s="246"/>
      <c r="I44" s="246"/>
      <c r="J44" s="246"/>
      <c r="K44" s="244"/>
    </row>
    <row r="45" spans="2:11" ht="15" customHeight="1" x14ac:dyDescent="0.3">
      <c r="B45" s="247"/>
      <c r="C45" s="248"/>
      <c r="D45" s="744" t="s">
        <v>1347</v>
      </c>
      <c r="E45" s="744"/>
      <c r="F45" s="744"/>
      <c r="G45" s="744"/>
      <c r="H45" s="744"/>
      <c r="I45" s="744"/>
      <c r="J45" s="744"/>
      <c r="K45" s="244"/>
    </row>
    <row r="46" spans="2:11" ht="15" customHeight="1" x14ac:dyDescent="0.3">
      <c r="B46" s="247"/>
      <c r="C46" s="248"/>
      <c r="D46" s="248"/>
      <c r="E46" s="744" t="s">
        <v>1348</v>
      </c>
      <c r="F46" s="744"/>
      <c r="G46" s="744"/>
      <c r="H46" s="744"/>
      <c r="I46" s="744"/>
      <c r="J46" s="744"/>
      <c r="K46" s="244"/>
    </row>
    <row r="47" spans="2:11" ht="15" customHeight="1" x14ac:dyDescent="0.3">
      <c r="B47" s="247"/>
      <c r="C47" s="248"/>
      <c r="D47" s="248"/>
      <c r="E47" s="744" t="s">
        <v>1349</v>
      </c>
      <c r="F47" s="744"/>
      <c r="G47" s="744"/>
      <c r="H47" s="744"/>
      <c r="I47" s="744"/>
      <c r="J47" s="744"/>
      <c r="K47" s="244"/>
    </row>
    <row r="48" spans="2:11" ht="15" customHeight="1" x14ac:dyDescent="0.3">
      <c r="B48" s="247"/>
      <c r="C48" s="248"/>
      <c r="D48" s="248"/>
      <c r="E48" s="744" t="s">
        <v>1350</v>
      </c>
      <c r="F48" s="744"/>
      <c r="G48" s="744"/>
      <c r="H48" s="744"/>
      <c r="I48" s="744"/>
      <c r="J48" s="744"/>
      <c r="K48" s="244"/>
    </row>
    <row r="49" spans="2:11" ht="15" customHeight="1" x14ac:dyDescent="0.3">
      <c r="B49" s="247"/>
      <c r="C49" s="248"/>
      <c r="D49" s="744" t="s">
        <v>1351</v>
      </c>
      <c r="E49" s="744"/>
      <c r="F49" s="744"/>
      <c r="G49" s="744"/>
      <c r="H49" s="744"/>
      <c r="I49" s="744"/>
      <c r="J49" s="744"/>
      <c r="K49" s="244"/>
    </row>
    <row r="50" spans="2:11" ht="25.5" customHeight="1" x14ac:dyDescent="0.3">
      <c r="B50" s="243"/>
      <c r="C50" s="748" t="s">
        <v>1352</v>
      </c>
      <c r="D50" s="748"/>
      <c r="E50" s="748"/>
      <c r="F50" s="748"/>
      <c r="G50" s="748"/>
      <c r="H50" s="748"/>
      <c r="I50" s="748"/>
      <c r="J50" s="748"/>
      <c r="K50" s="244"/>
    </row>
    <row r="51" spans="2:11" ht="5.25" customHeight="1" x14ac:dyDescent="0.3">
      <c r="B51" s="243"/>
      <c r="C51" s="245"/>
      <c r="D51" s="245"/>
      <c r="E51" s="245"/>
      <c r="F51" s="245"/>
      <c r="G51" s="245"/>
      <c r="H51" s="245"/>
      <c r="I51" s="245"/>
      <c r="J51" s="245"/>
      <c r="K51" s="244"/>
    </row>
    <row r="52" spans="2:11" ht="15" customHeight="1" x14ac:dyDescent="0.3">
      <c r="B52" s="243"/>
      <c r="C52" s="744" t="s">
        <v>1353</v>
      </c>
      <c r="D52" s="744"/>
      <c r="E52" s="744"/>
      <c r="F52" s="744"/>
      <c r="G52" s="744"/>
      <c r="H52" s="744"/>
      <c r="I52" s="744"/>
      <c r="J52" s="744"/>
      <c r="K52" s="244"/>
    </row>
    <row r="53" spans="2:11" ht="15" customHeight="1" x14ac:dyDescent="0.3">
      <c r="B53" s="243"/>
      <c r="C53" s="744" t="s">
        <v>1354</v>
      </c>
      <c r="D53" s="744"/>
      <c r="E53" s="744"/>
      <c r="F53" s="744"/>
      <c r="G53" s="744"/>
      <c r="H53" s="744"/>
      <c r="I53" s="744"/>
      <c r="J53" s="744"/>
      <c r="K53" s="244"/>
    </row>
    <row r="54" spans="2:11" ht="12.75" customHeight="1" x14ac:dyDescent="0.3">
      <c r="B54" s="243"/>
      <c r="C54" s="246"/>
      <c r="D54" s="246"/>
      <c r="E54" s="246"/>
      <c r="F54" s="246"/>
      <c r="G54" s="246"/>
      <c r="H54" s="246"/>
      <c r="I54" s="246"/>
      <c r="J54" s="246"/>
      <c r="K54" s="244"/>
    </row>
    <row r="55" spans="2:11" ht="15" customHeight="1" x14ac:dyDescent="0.3">
      <c r="B55" s="243"/>
      <c r="C55" s="744" t="s">
        <v>1355</v>
      </c>
      <c r="D55" s="744"/>
      <c r="E55" s="744"/>
      <c r="F55" s="744"/>
      <c r="G55" s="744"/>
      <c r="H55" s="744"/>
      <c r="I55" s="744"/>
      <c r="J55" s="744"/>
      <c r="K55" s="244"/>
    </row>
    <row r="56" spans="2:11" ht="15" customHeight="1" x14ac:dyDescent="0.3">
      <c r="B56" s="243"/>
      <c r="C56" s="248"/>
      <c r="D56" s="744" t="s">
        <v>1356</v>
      </c>
      <c r="E56" s="744"/>
      <c r="F56" s="744"/>
      <c r="G56" s="744"/>
      <c r="H56" s="744"/>
      <c r="I56" s="744"/>
      <c r="J56" s="744"/>
      <c r="K56" s="244"/>
    </row>
    <row r="57" spans="2:11" ht="15" customHeight="1" x14ac:dyDescent="0.3">
      <c r="B57" s="243"/>
      <c r="C57" s="248"/>
      <c r="D57" s="744" t="s">
        <v>1357</v>
      </c>
      <c r="E57" s="744"/>
      <c r="F57" s="744"/>
      <c r="G57" s="744"/>
      <c r="H57" s="744"/>
      <c r="I57" s="744"/>
      <c r="J57" s="744"/>
      <c r="K57" s="244"/>
    </row>
    <row r="58" spans="2:11" ht="15" customHeight="1" x14ac:dyDescent="0.3">
      <c r="B58" s="243"/>
      <c r="C58" s="248"/>
      <c r="D58" s="744" t="s">
        <v>1358</v>
      </c>
      <c r="E58" s="744"/>
      <c r="F58" s="744"/>
      <c r="G58" s="744"/>
      <c r="H58" s="744"/>
      <c r="I58" s="744"/>
      <c r="J58" s="744"/>
      <c r="K58" s="244"/>
    </row>
    <row r="59" spans="2:11" ht="15" customHeight="1" x14ac:dyDescent="0.3">
      <c r="B59" s="243"/>
      <c r="C59" s="248"/>
      <c r="D59" s="744" t="s">
        <v>1359</v>
      </c>
      <c r="E59" s="744"/>
      <c r="F59" s="744"/>
      <c r="G59" s="744"/>
      <c r="H59" s="744"/>
      <c r="I59" s="744"/>
      <c r="J59" s="744"/>
      <c r="K59" s="244"/>
    </row>
    <row r="60" spans="2:11" ht="15" customHeight="1" x14ac:dyDescent="0.3">
      <c r="B60" s="243"/>
      <c r="C60" s="248"/>
      <c r="D60" s="745" t="s">
        <v>1360</v>
      </c>
      <c r="E60" s="745"/>
      <c r="F60" s="745"/>
      <c r="G60" s="745"/>
      <c r="H60" s="745"/>
      <c r="I60" s="745"/>
      <c r="J60" s="745"/>
      <c r="K60" s="244"/>
    </row>
    <row r="61" spans="2:11" ht="15" customHeight="1" x14ac:dyDescent="0.3">
      <c r="B61" s="243"/>
      <c r="C61" s="248"/>
      <c r="D61" s="744" t="s">
        <v>1361</v>
      </c>
      <c r="E61" s="744"/>
      <c r="F61" s="744"/>
      <c r="G61" s="744"/>
      <c r="H61" s="744"/>
      <c r="I61" s="744"/>
      <c r="J61" s="744"/>
      <c r="K61" s="244"/>
    </row>
    <row r="62" spans="2:11" ht="12.75" customHeight="1" x14ac:dyDescent="0.3">
      <c r="B62" s="243"/>
      <c r="C62" s="248"/>
      <c r="D62" s="248"/>
      <c r="E62" s="251"/>
      <c r="F62" s="248"/>
      <c r="G62" s="248"/>
      <c r="H62" s="248"/>
      <c r="I62" s="248"/>
      <c r="J62" s="248"/>
      <c r="K62" s="244"/>
    </row>
    <row r="63" spans="2:11" ht="15" customHeight="1" x14ac:dyDescent="0.3">
      <c r="B63" s="243"/>
      <c r="C63" s="248"/>
      <c r="D63" s="744" t="s">
        <v>1362</v>
      </c>
      <c r="E63" s="744"/>
      <c r="F63" s="744"/>
      <c r="G63" s="744"/>
      <c r="H63" s="744"/>
      <c r="I63" s="744"/>
      <c r="J63" s="744"/>
      <c r="K63" s="244"/>
    </row>
    <row r="64" spans="2:11" ht="15" customHeight="1" x14ac:dyDescent="0.3">
      <c r="B64" s="243"/>
      <c r="C64" s="248"/>
      <c r="D64" s="745" t="s">
        <v>1363</v>
      </c>
      <c r="E64" s="745"/>
      <c r="F64" s="745"/>
      <c r="G64" s="745"/>
      <c r="H64" s="745"/>
      <c r="I64" s="745"/>
      <c r="J64" s="745"/>
      <c r="K64" s="244"/>
    </row>
    <row r="65" spans="2:11" ht="15" customHeight="1" x14ac:dyDescent="0.3">
      <c r="B65" s="243"/>
      <c r="C65" s="248"/>
      <c r="D65" s="744" t="s">
        <v>1364</v>
      </c>
      <c r="E65" s="744"/>
      <c r="F65" s="744"/>
      <c r="G65" s="744"/>
      <c r="H65" s="744"/>
      <c r="I65" s="744"/>
      <c r="J65" s="744"/>
      <c r="K65" s="244"/>
    </row>
    <row r="66" spans="2:11" ht="15" customHeight="1" x14ac:dyDescent="0.3">
      <c r="B66" s="243"/>
      <c r="C66" s="248"/>
      <c r="D66" s="744" t="s">
        <v>1365</v>
      </c>
      <c r="E66" s="744"/>
      <c r="F66" s="744"/>
      <c r="G66" s="744"/>
      <c r="H66" s="744"/>
      <c r="I66" s="744"/>
      <c r="J66" s="744"/>
      <c r="K66" s="244"/>
    </row>
    <row r="67" spans="2:11" ht="15" customHeight="1" x14ac:dyDescent="0.3">
      <c r="B67" s="243"/>
      <c r="C67" s="248"/>
      <c r="D67" s="744" t="s">
        <v>1366</v>
      </c>
      <c r="E67" s="744"/>
      <c r="F67" s="744"/>
      <c r="G67" s="744"/>
      <c r="H67" s="744"/>
      <c r="I67" s="744"/>
      <c r="J67" s="744"/>
      <c r="K67" s="244"/>
    </row>
    <row r="68" spans="2:11" ht="15" customHeight="1" x14ac:dyDescent="0.3">
      <c r="B68" s="243"/>
      <c r="C68" s="248"/>
      <c r="D68" s="744" t="s">
        <v>1367</v>
      </c>
      <c r="E68" s="744"/>
      <c r="F68" s="744"/>
      <c r="G68" s="744"/>
      <c r="H68" s="744"/>
      <c r="I68" s="744"/>
      <c r="J68" s="744"/>
      <c r="K68" s="244"/>
    </row>
    <row r="69" spans="2:11" ht="12.75" customHeight="1" x14ac:dyDescent="0.3">
      <c r="B69" s="252"/>
      <c r="C69" s="253"/>
      <c r="D69" s="253"/>
      <c r="E69" s="253"/>
      <c r="F69" s="253"/>
      <c r="G69" s="253"/>
      <c r="H69" s="253"/>
      <c r="I69" s="253"/>
      <c r="J69" s="253"/>
      <c r="K69" s="254"/>
    </row>
    <row r="70" spans="2:11" ht="18.75" customHeight="1" x14ac:dyDescent="0.3">
      <c r="B70" s="255"/>
      <c r="C70" s="255"/>
      <c r="D70" s="255"/>
      <c r="E70" s="255"/>
      <c r="F70" s="255"/>
      <c r="G70" s="255"/>
      <c r="H70" s="255"/>
      <c r="I70" s="255"/>
      <c r="J70" s="255"/>
      <c r="K70" s="256"/>
    </row>
    <row r="71" spans="2:11" ht="18.75" customHeight="1" x14ac:dyDescent="0.3">
      <c r="B71" s="256"/>
      <c r="C71" s="256"/>
      <c r="D71" s="256"/>
      <c r="E71" s="256"/>
      <c r="F71" s="256"/>
      <c r="G71" s="256"/>
      <c r="H71" s="256"/>
      <c r="I71" s="256"/>
      <c r="J71" s="256"/>
      <c r="K71" s="256"/>
    </row>
    <row r="72" spans="2:11" ht="7.5" customHeight="1" x14ac:dyDescent="0.3">
      <c r="B72" s="257"/>
      <c r="C72" s="258"/>
      <c r="D72" s="258"/>
      <c r="E72" s="258"/>
      <c r="F72" s="258"/>
      <c r="G72" s="258"/>
      <c r="H72" s="258"/>
      <c r="I72" s="258"/>
      <c r="J72" s="258"/>
      <c r="K72" s="259"/>
    </row>
    <row r="73" spans="2:11" ht="45" customHeight="1" x14ac:dyDescent="0.3">
      <c r="B73" s="260"/>
      <c r="C73" s="746" t="s">
        <v>107</v>
      </c>
      <c r="D73" s="746"/>
      <c r="E73" s="746"/>
      <c r="F73" s="746"/>
      <c r="G73" s="746"/>
      <c r="H73" s="746"/>
      <c r="I73" s="746"/>
      <c r="J73" s="746"/>
      <c r="K73" s="261"/>
    </row>
    <row r="74" spans="2:11" ht="17.25" customHeight="1" x14ac:dyDescent="0.3">
      <c r="B74" s="260"/>
      <c r="C74" s="262" t="s">
        <v>1368</v>
      </c>
      <c r="D74" s="262"/>
      <c r="E74" s="262"/>
      <c r="F74" s="262" t="s">
        <v>1369</v>
      </c>
      <c r="G74" s="263"/>
      <c r="H74" s="262" t="s">
        <v>122</v>
      </c>
      <c r="I74" s="262" t="s">
        <v>56</v>
      </c>
      <c r="J74" s="262" t="s">
        <v>1370</v>
      </c>
      <c r="K74" s="261"/>
    </row>
    <row r="75" spans="2:11" ht="17.25" customHeight="1" x14ac:dyDescent="0.3">
      <c r="B75" s="260"/>
      <c r="C75" s="264" t="s">
        <v>1371</v>
      </c>
      <c r="D75" s="264"/>
      <c r="E75" s="264"/>
      <c r="F75" s="265" t="s">
        <v>1372</v>
      </c>
      <c r="G75" s="266"/>
      <c r="H75" s="264"/>
      <c r="I75" s="264"/>
      <c r="J75" s="264" t="s">
        <v>1373</v>
      </c>
      <c r="K75" s="261"/>
    </row>
    <row r="76" spans="2:11" ht="5.25" customHeight="1" x14ac:dyDescent="0.3">
      <c r="B76" s="260"/>
      <c r="C76" s="267"/>
      <c r="D76" s="267"/>
      <c r="E76" s="267"/>
      <c r="F76" s="267"/>
      <c r="G76" s="268"/>
      <c r="H76" s="267"/>
      <c r="I76" s="267"/>
      <c r="J76" s="267"/>
      <c r="K76" s="261"/>
    </row>
    <row r="77" spans="2:11" ht="15" customHeight="1" x14ac:dyDescent="0.3">
      <c r="B77" s="260"/>
      <c r="C77" s="250" t="s">
        <v>52</v>
      </c>
      <c r="D77" s="267"/>
      <c r="E77" s="267"/>
      <c r="F77" s="269" t="s">
        <v>1374</v>
      </c>
      <c r="G77" s="268"/>
      <c r="H77" s="250" t="s">
        <v>1375</v>
      </c>
      <c r="I77" s="250" t="s">
        <v>1376</v>
      </c>
      <c r="J77" s="250">
        <v>20</v>
      </c>
      <c r="K77" s="261"/>
    </row>
    <row r="78" spans="2:11" ht="15" customHeight="1" x14ac:dyDescent="0.3">
      <c r="B78" s="260"/>
      <c r="C78" s="250" t="s">
        <v>1377</v>
      </c>
      <c r="D78" s="250"/>
      <c r="E78" s="250"/>
      <c r="F78" s="269" t="s">
        <v>1374</v>
      </c>
      <c r="G78" s="268"/>
      <c r="H78" s="250" t="s">
        <v>1378</v>
      </c>
      <c r="I78" s="250" t="s">
        <v>1376</v>
      </c>
      <c r="J78" s="250">
        <v>120</v>
      </c>
      <c r="K78" s="261"/>
    </row>
    <row r="79" spans="2:11" ht="15" customHeight="1" x14ac:dyDescent="0.3">
      <c r="B79" s="270"/>
      <c r="C79" s="250" t="s">
        <v>1379</v>
      </c>
      <c r="D79" s="250"/>
      <c r="E79" s="250"/>
      <c r="F79" s="269" t="s">
        <v>1380</v>
      </c>
      <c r="G79" s="268"/>
      <c r="H79" s="250" t="s">
        <v>1381</v>
      </c>
      <c r="I79" s="250" t="s">
        <v>1376</v>
      </c>
      <c r="J79" s="250">
        <v>50</v>
      </c>
      <c r="K79" s="261"/>
    </row>
    <row r="80" spans="2:11" ht="15" customHeight="1" x14ac:dyDescent="0.3">
      <c r="B80" s="270"/>
      <c r="C80" s="250" t="s">
        <v>1382</v>
      </c>
      <c r="D80" s="250"/>
      <c r="E80" s="250"/>
      <c r="F80" s="269" t="s">
        <v>1374</v>
      </c>
      <c r="G80" s="268"/>
      <c r="H80" s="250" t="s">
        <v>1383</v>
      </c>
      <c r="I80" s="250" t="s">
        <v>1384</v>
      </c>
      <c r="J80" s="250"/>
      <c r="K80" s="261"/>
    </row>
    <row r="81" spans="2:11" ht="15" customHeight="1" x14ac:dyDescent="0.3">
      <c r="B81" s="270"/>
      <c r="C81" s="271" t="s">
        <v>1385</v>
      </c>
      <c r="D81" s="271"/>
      <c r="E81" s="271"/>
      <c r="F81" s="272" t="s">
        <v>1380</v>
      </c>
      <c r="G81" s="271"/>
      <c r="H81" s="271" t="s">
        <v>1386</v>
      </c>
      <c r="I81" s="271" t="s">
        <v>1376</v>
      </c>
      <c r="J81" s="271">
        <v>15</v>
      </c>
      <c r="K81" s="261"/>
    </row>
    <row r="82" spans="2:11" ht="15" customHeight="1" x14ac:dyDescent="0.3">
      <c r="B82" s="270"/>
      <c r="C82" s="271" t="s">
        <v>1387</v>
      </c>
      <c r="D82" s="271"/>
      <c r="E82" s="271"/>
      <c r="F82" s="272" t="s">
        <v>1380</v>
      </c>
      <c r="G82" s="271"/>
      <c r="H82" s="271" t="s">
        <v>1388</v>
      </c>
      <c r="I82" s="271" t="s">
        <v>1376</v>
      </c>
      <c r="J82" s="271">
        <v>15</v>
      </c>
      <c r="K82" s="261"/>
    </row>
    <row r="83" spans="2:11" ht="15" customHeight="1" x14ac:dyDescent="0.3">
      <c r="B83" s="270"/>
      <c r="C83" s="271" t="s">
        <v>1389</v>
      </c>
      <c r="D83" s="271"/>
      <c r="E83" s="271"/>
      <c r="F83" s="272" t="s">
        <v>1380</v>
      </c>
      <c r="G83" s="271"/>
      <c r="H83" s="271" t="s">
        <v>1390</v>
      </c>
      <c r="I83" s="271" t="s">
        <v>1376</v>
      </c>
      <c r="J83" s="271">
        <v>20</v>
      </c>
      <c r="K83" s="261"/>
    </row>
    <row r="84" spans="2:11" ht="15" customHeight="1" x14ac:dyDescent="0.3">
      <c r="B84" s="270"/>
      <c r="C84" s="271" t="s">
        <v>1391</v>
      </c>
      <c r="D84" s="271"/>
      <c r="E84" s="271"/>
      <c r="F84" s="272" t="s">
        <v>1380</v>
      </c>
      <c r="G84" s="271"/>
      <c r="H84" s="271" t="s">
        <v>1392</v>
      </c>
      <c r="I84" s="271" t="s">
        <v>1376</v>
      </c>
      <c r="J84" s="271">
        <v>20</v>
      </c>
      <c r="K84" s="261"/>
    </row>
    <row r="85" spans="2:11" ht="15" customHeight="1" x14ac:dyDescent="0.3">
      <c r="B85" s="270"/>
      <c r="C85" s="250" t="s">
        <v>1393</v>
      </c>
      <c r="D85" s="250"/>
      <c r="E85" s="250"/>
      <c r="F85" s="269" t="s">
        <v>1380</v>
      </c>
      <c r="G85" s="268"/>
      <c r="H85" s="250" t="s">
        <v>1394</v>
      </c>
      <c r="I85" s="250" t="s">
        <v>1376</v>
      </c>
      <c r="J85" s="250">
        <v>50</v>
      </c>
      <c r="K85" s="261"/>
    </row>
    <row r="86" spans="2:11" ht="15" customHeight="1" x14ac:dyDescent="0.3">
      <c r="B86" s="270"/>
      <c r="C86" s="250" t="s">
        <v>1395</v>
      </c>
      <c r="D86" s="250"/>
      <c r="E86" s="250"/>
      <c r="F86" s="269" t="s">
        <v>1380</v>
      </c>
      <c r="G86" s="268"/>
      <c r="H86" s="250" t="s">
        <v>1396</v>
      </c>
      <c r="I86" s="250" t="s">
        <v>1376</v>
      </c>
      <c r="J86" s="250">
        <v>20</v>
      </c>
      <c r="K86" s="261"/>
    </row>
    <row r="87" spans="2:11" ht="15" customHeight="1" x14ac:dyDescent="0.3">
      <c r="B87" s="270"/>
      <c r="C87" s="250" t="s">
        <v>1397</v>
      </c>
      <c r="D87" s="250"/>
      <c r="E87" s="250"/>
      <c r="F87" s="269" t="s">
        <v>1380</v>
      </c>
      <c r="G87" s="268"/>
      <c r="H87" s="250" t="s">
        <v>1398</v>
      </c>
      <c r="I87" s="250" t="s">
        <v>1376</v>
      </c>
      <c r="J87" s="250">
        <v>20</v>
      </c>
      <c r="K87" s="261"/>
    </row>
    <row r="88" spans="2:11" ht="15" customHeight="1" x14ac:dyDescent="0.3">
      <c r="B88" s="270"/>
      <c r="C88" s="250" t="s">
        <v>1399</v>
      </c>
      <c r="D88" s="250"/>
      <c r="E88" s="250"/>
      <c r="F88" s="269" t="s">
        <v>1380</v>
      </c>
      <c r="G88" s="268"/>
      <c r="H88" s="250" t="s">
        <v>1400</v>
      </c>
      <c r="I88" s="250" t="s">
        <v>1376</v>
      </c>
      <c r="J88" s="250">
        <v>50</v>
      </c>
      <c r="K88" s="261"/>
    </row>
    <row r="89" spans="2:11" ht="15" customHeight="1" x14ac:dyDescent="0.3">
      <c r="B89" s="270"/>
      <c r="C89" s="250" t="s">
        <v>1401</v>
      </c>
      <c r="D89" s="250"/>
      <c r="E89" s="250"/>
      <c r="F89" s="269" t="s">
        <v>1380</v>
      </c>
      <c r="G89" s="268"/>
      <c r="H89" s="250" t="s">
        <v>1401</v>
      </c>
      <c r="I89" s="250" t="s">
        <v>1376</v>
      </c>
      <c r="J89" s="250">
        <v>50</v>
      </c>
      <c r="K89" s="261"/>
    </row>
    <row r="90" spans="2:11" ht="15" customHeight="1" x14ac:dyDescent="0.3">
      <c r="B90" s="270"/>
      <c r="C90" s="250" t="s">
        <v>127</v>
      </c>
      <c r="D90" s="250"/>
      <c r="E90" s="250"/>
      <c r="F90" s="269" t="s">
        <v>1380</v>
      </c>
      <c r="G90" s="268"/>
      <c r="H90" s="250" t="s">
        <v>1402</v>
      </c>
      <c r="I90" s="250" t="s">
        <v>1376</v>
      </c>
      <c r="J90" s="250">
        <v>255</v>
      </c>
      <c r="K90" s="261"/>
    </row>
    <row r="91" spans="2:11" ht="15" customHeight="1" x14ac:dyDescent="0.3">
      <c r="B91" s="270"/>
      <c r="C91" s="250" t="s">
        <v>1403</v>
      </c>
      <c r="D91" s="250"/>
      <c r="E91" s="250"/>
      <c r="F91" s="269" t="s">
        <v>1374</v>
      </c>
      <c r="G91" s="268"/>
      <c r="H91" s="250" t="s">
        <v>1404</v>
      </c>
      <c r="I91" s="250" t="s">
        <v>1405</v>
      </c>
      <c r="J91" s="250"/>
      <c r="K91" s="261"/>
    </row>
    <row r="92" spans="2:11" ht="15" customHeight="1" x14ac:dyDescent="0.3">
      <c r="B92" s="270"/>
      <c r="C92" s="250" t="s">
        <v>1406</v>
      </c>
      <c r="D92" s="250"/>
      <c r="E92" s="250"/>
      <c r="F92" s="269" t="s">
        <v>1374</v>
      </c>
      <c r="G92" s="268"/>
      <c r="H92" s="250" t="s">
        <v>1407</v>
      </c>
      <c r="I92" s="250" t="s">
        <v>1408</v>
      </c>
      <c r="J92" s="250"/>
      <c r="K92" s="261"/>
    </row>
    <row r="93" spans="2:11" ht="15" customHeight="1" x14ac:dyDescent="0.3">
      <c r="B93" s="270"/>
      <c r="C93" s="250" t="s">
        <v>1409</v>
      </c>
      <c r="D93" s="250"/>
      <c r="E93" s="250"/>
      <c r="F93" s="269" t="s">
        <v>1374</v>
      </c>
      <c r="G93" s="268"/>
      <c r="H93" s="250" t="s">
        <v>1409</v>
      </c>
      <c r="I93" s="250" t="s">
        <v>1408</v>
      </c>
      <c r="J93" s="250"/>
      <c r="K93" s="261"/>
    </row>
    <row r="94" spans="2:11" ht="15" customHeight="1" x14ac:dyDescent="0.3">
      <c r="B94" s="270"/>
      <c r="C94" s="250" t="s">
        <v>37</v>
      </c>
      <c r="D94" s="250"/>
      <c r="E94" s="250"/>
      <c r="F94" s="269" t="s">
        <v>1374</v>
      </c>
      <c r="G94" s="268"/>
      <c r="H94" s="250" t="s">
        <v>1410</v>
      </c>
      <c r="I94" s="250" t="s">
        <v>1408</v>
      </c>
      <c r="J94" s="250"/>
      <c r="K94" s="261"/>
    </row>
    <row r="95" spans="2:11" ht="15" customHeight="1" x14ac:dyDescent="0.3">
      <c r="B95" s="270"/>
      <c r="C95" s="250" t="s">
        <v>47</v>
      </c>
      <c r="D95" s="250"/>
      <c r="E95" s="250"/>
      <c r="F95" s="269" t="s">
        <v>1374</v>
      </c>
      <c r="G95" s="268"/>
      <c r="H95" s="250" t="s">
        <v>1411</v>
      </c>
      <c r="I95" s="250" t="s">
        <v>1408</v>
      </c>
      <c r="J95" s="250"/>
      <c r="K95" s="261"/>
    </row>
    <row r="96" spans="2:11" ht="15" customHeight="1" x14ac:dyDescent="0.3">
      <c r="B96" s="273"/>
      <c r="C96" s="274"/>
      <c r="D96" s="274"/>
      <c r="E96" s="274"/>
      <c r="F96" s="274"/>
      <c r="G96" s="274"/>
      <c r="H96" s="274"/>
      <c r="I96" s="274"/>
      <c r="J96" s="274"/>
      <c r="K96" s="275"/>
    </row>
    <row r="97" spans="2:11" ht="18.75" customHeight="1" x14ac:dyDescent="0.3">
      <c r="B97" s="276"/>
      <c r="C97" s="277"/>
      <c r="D97" s="277"/>
      <c r="E97" s="277"/>
      <c r="F97" s="277"/>
      <c r="G97" s="277"/>
      <c r="H97" s="277"/>
      <c r="I97" s="277"/>
      <c r="J97" s="277"/>
      <c r="K97" s="276"/>
    </row>
    <row r="98" spans="2:11" ht="18.75" customHeight="1" x14ac:dyDescent="0.3">
      <c r="B98" s="256"/>
      <c r="C98" s="256"/>
      <c r="D98" s="256"/>
      <c r="E98" s="256"/>
      <c r="F98" s="256"/>
      <c r="G98" s="256"/>
      <c r="H98" s="256"/>
      <c r="I98" s="256"/>
      <c r="J98" s="256"/>
      <c r="K98" s="256"/>
    </row>
    <row r="99" spans="2:11" ht="7.5" customHeight="1" x14ac:dyDescent="0.3">
      <c r="B99" s="257"/>
      <c r="C99" s="258"/>
      <c r="D99" s="258"/>
      <c r="E99" s="258"/>
      <c r="F99" s="258"/>
      <c r="G99" s="258"/>
      <c r="H99" s="258"/>
      <c r="I99" s="258"/>
      <c r="J99" s="258"/>
      <c r="K99" s="259"/>
    </row>
    <row r="100" spans="2:11" ht="45" customHeight="1" x14ac:dyDescent="0.3">
      <c r="B100" s="260"/>
      <c r="C100" s="746" t="s">
        <v>1412</v>
      </c>
      <c r="D100" s="746"/>
      <c r="E100" s="746"/>
      <c r="F100" s="746"/>
      <c r="G100" s="746"/>
      <c r="H100" s="746"/>
      <c r="I100" s="746"/>
      <c r="J100" s="746"/>
      <c r="K100" s="261"/>
    </row>
    <row r="101" spans="2:11" ht="17.25" customHeight="1" x14ac:dyDescent="0.3">
      <c r="B101" s="260"/>
      <c r="C101" s="262" t="s">
        <v>1368</v>
      </c>
      <c r="D101" s="262"/>
      <c r="E101" s="262"/>
      <c r="F101" s="262" t="s">
        <v>1369</v>
      </c>
      <c r="G101" s="263"/>
      <c r="H101" s="262" t="s">
        <v>122</v>
      </c>
      <c r="I101" s="262" t="s">
        <v>56</v>
      </c>
      <c r="J101" s="262" t="s">
        <v>1370</v>
      </c>
      <c r="K101" s="261"/>
    </row>
    <row r="102" spans="2:11" ht="17.25" customHeight="1" x14ac:dyDescent="0.3">
      <c r="B102" s="260"/>
      <c r="C102" s="264" t="s">
        <v>1371</v>
      </c>
      <c r="D102" s="264"/>
      <c r="E102" s="264"/>
      <c r="F102" s="265" t="s">
        <v>1372</v>
      </c>
      <c r="G102" s="266"/>
      <c r="H102" s="264"/>
      <c r="I102" s="264"/>
      <c r="J102" s="264" t="s">
        <v>1373</v>
      </c>
      <c r="K102" s="261"/>
    </row>
    <row r="103" spans="2:11" ht="5.25" customHeight="1" x14ac:dyDescent="0.3">
      <c r="B103" s="260"/>
      <c r="C103" s="262"/>
      <c r="D103" s="262"/>
      <c r="E103" s="262"/>
      <c r="F103" s="262"/>
      <c r="G103" s="278"/>
      <c r="H103" s="262"/>
      <c r="I103" s="262"/>
      <c r="J103" s="262"/>
      <c r="K103" s="261"/>
    </row>
    <row r="104" spans="2:11" ht="15" customHeight="1" x14ac:dyDescent="0.3">
      <c r="B104" s="260"/>
      <c r="C104" s="250" t="s">
        <v>52</v>
      </c>
      <c r="D104" s="267"/>
      <c r="E104" s="267"/>
      <c r="F104" s="269" t="s">
        <v>1374</v>
      </c>
      <c r="G104" s="278"/>
      <c r="H104" s="250" t="s">
        <v>1413</v>
      </c>
      <c r="I104" s="250" t="s">
        <v>1376</v>
      </c>
      <c r="J104" s="250">
        <v>20</v>
      </c>
      <c r="K104" s="261"/>
    </row>
    <row r="105" spans="2:11" ht="15" customHeight="1" x14ac:dyDescent="0.3">
      <c r="B105" s="260"/>
      <c r="C105" s="250" t="s">
        <v>1377</v>
      </c>
      <c r="D105" s="250"/>
      <c r="E105" s="250"/>
      <c r="F105" s="269" t="s">
        <v>1374</v>
      </c>
      <c r="G105" s="250"/>
      <c r="H105" s="250" t="s">
        <v>1413</v>
      </c>
      <c r="I105" s="250" t="s">
        <v>1376</v>
      </c>
      <c r="J105" s="250">
        <v>120</v>
      </c>
      <c r="K105" s="261"/>
    </row>
    <row r="106" spans="2:11" ht="15" customHeight="1" x14ac:dyDescent="0.3">
      <c r="B106" s="270"/>
      <c r="C106" s="250" t="s">
        <v>1379</v>
      </c>
      <c r="D106" s="250"/>
      <c r="E106" s="250"/>
      <c r="F106" s="269" t="s">
        <v>1380</v>
      </c>
      <c r="G106" s="250"/>
      <c r="H106" s="250" t="s">
        <v>1413</v>
      </c>
      <c r="I106" s="250" t="s">
        <v>1376</v>
      </c>
      <c r="J106" s="250">
        <v>50</v>
      </c>
      <c r="K106" s="261"/>
    </row>
    <row r="107" spans="2:11" ht="15" customHeight="1" x14ac:dyDescent="0.3">
      <c r="B107" s="270"/>
      <c r="C107" s="250" t="s">
        <v>1382</v>
      </c>
      <c r="D107" s="250"/>
      <c r="E107" s="250"/>
      <c r="F107" s="269" t="s">
        <v>1374</v>
      </c>
      <c r="G107" s="250"/>
      <c r="H107" s="250" t="s">
        <v>1413</v>
      </c>
      <c r="I107" s="250" t="s">
        <v>1384</v>
      </c>
      <c r="J107" s="250"/>
      <c r="K107" s="261"/>
    </row>
    <row r="108" spans="2:11" ht="15" customHeight="1" x14ac:dyDescent="0.3">
      <c r="B108" s="270"/>
      <c r="C108" s="250" t="s">
        <v>1393</v>
      </c>
      <c r="D108" s="250"/>
      <c r="E108" s="250"/>
      <c r="F108" s="269" t="s">
        <v>1380</v>
      </c>
      <c r="G108" s="250"/>
      <c r="H108" s="250" t="s">
        <v>1413</v>
      </c>
      <c r="I108" s="250" t="s">
        <v>1376</v>
      </c>
      <c r="J108" s="250">
        <v>50</v>
      </c>
      <c r="K108" s="261"/>
    </row>
    <row r="109" spans="2:11" ht="15" customHeight="1" x14ac:dyDescent="0.3">
      <c r="B109" s="270"/>
      <c r="C109" s="250" t="s">
        <v>1401</v>
      </c>
      <c r="D109" s="250"/>
      <c r="E109" s="250"/>
      <c r="F109" s="269" t="s">
        <v>1380</v>
      </c>
      <c r="G109" s="250"/>
      <c r="H109" s="250" t="s">
        <v>1413</v>
      </c>
      <c r="I109" s="250" t="s">
        <v>1376</v>
      </c>
      <c r="J109" s="250">
        <v>50</v>
      </c>
      <c r="K109" s="261"/>
    </row>
    <row r="110" spans="2:11" ht="15" customHeight="1" x14ac:dyDescent="0.3">
      <c r="B110" s="270"/>
      <c r="C110" s="250" t="s">
        <v>1399</v>
      </c>
      <c r="D110" s="250"/>
      <c r="E110" s="250"/>
      <c r="F110" s="269" t="s">
        <v>1380</v>
      </c>
      <c r="G110" s="250"/>
      <c r="H110" s="250" t="s">
        <v>1413</v>
      </c>
      <c r="I110" s="250" t="s">
        <v>1376</v>
      </c>
      <c r="J110" s="250">
        <v>50</v>
      </c>
      <c r="K110" s="261"/>
    </row>
    <row r="111" spans="2:11" ht="15" customHeight="1" x14ac:dyDescent="0.3">
      <c r="B111" s="270"/>
      <c r="C111" s="250" t="s">
        <v>52</v>
      </c>
      <c r="D111" s="250"/>
      <c r="E111" s="250"/>
      <c r="F111" s="269" t="s">
        <v>1374</v>
      </c>
      <c r="G111" s="250"/>
      <c r="H111" s="250" t="s">
        <v>1414</v>
      </c>
      <c r="I111" s="250" t="s">
        <v>1376</v>
      </c>
      <c r="J111" s="250">
        <v>20</v>
      </c>
      <c r="K111" s="261"/>
    </row>
    <row r="112" spans="2:11" ht="15" customHeight="1" x14ac:dyDescent="0.3">
      <c r="B112" s="270"/>
      <c r="C112" s="250" t="s">
        <v>1415</v>
      </c>
      <c r="D112" s="250"/>
      <c r="E112" s="250"/>
      <c r="F112" s="269" t="s">
        <v>1374</v>
      </c>
      <c r="G112" s="250"/>
      <c r="H112" s="250" t="s">
        <v>1416</v>
      </c>
      <c r="I112" s="250" t="s">
        <v>1376</v>
      </c>
      <c r="J112" s="250">
        <v>120</v>
      </c>
      <c r="K112" s="261"/>
    </row>
    <row r="113" spans="2:11" ht="15" customHeight="1" x14ac:dyDescent="0.3">
      <c r="B113" s="270"/>
      <c r="C113" s="250" t="s">
        <v>37</v>
      </c>
      <c r="D113" s="250"/>
      <c r="E113" s="250"/>
      <c r="F113" s="269" t="s">
        <v>1374</v>
      </c>
      <c r="G113" s="250"/>
      <c r="H113" s="250" t="s">
        <v>1417</v>
      </c>
      <c r="I113" s="250" t="s">
        <v>1408</v>
      </c>
      <c r="J113" s="250"/>
      <c r="K113" s="261"/>
    </row>
    <row r="114" spans="2:11" ht="15" customHeight="1" x14ac:dyDescent="0.3">
      <c r="B114" s="270"/>
      <c r="C114" s="250" t="s">
        <v>47</v>
      </c>
      <c r="D114" s="250"/>
      <c r="E114" s="250"/>
      <c r="F114" s="269" t="s">
        <v>1374</v>
      </c>
      <c r="G114" s="250"/>
      <c r="H114" s="250" t="s">
        <v>1418</v>
      </c>
      <c r="I114" s="250" t="s">
        <v>1408</v>
      </c>
      <c r="J114" s="250"/>
      <c r="K114" s="261"/>
    </row>
    <row r="115" spans="2:11" ht="15" customHeight="1" x14ac:dyDescent="0.3">
      <c r="B115" s="270"/>
      <c r="C115" s="250" t="s">
        <v>56</v>
      </c>
      <c r="D115" s="250"/>
      <c r="E115" s="250"/>
      <c r="F115" s="269" t="s">
        <v>1374</v>
      </c>
      <c r="G115" s="250"/>
      <c r="H115" s="250" t="s">
        <v>1419</v>
      </c>
      <c r="I115" s="250" t="s">
        <v>1420</v>
      </c>
      <c r="J115" s="250"/>
      <c r="K115" s="261"/>
    </row>
    <row r="116" spans="2:11" ht="15" customHeight="1" x14ac:dyDescent="0.3">
      <c r="B116" s="273"/>
      <c r="C116" s="279"/>
      <c r="D116" s="279"/>
      <c r="E116" s="279"/>
      <c r="F116" s="279"/>
      <c r="G116" s="279"/>
      <c r="H116" s="279"/>
      <c r="I116" s="279"/>
      <c r="J116" s="279"/>
      <c r="K116" s="275"/>
    </row>
    <row r="117" spans="2:11" ht="18.75" customHeight="1" x14ac:dyDescent="0.3">
      <c r="B117" s="280"/>
      <c r="C117" s="246"/>
      <c r="D117" s="246"/>
      <c r="E117" s="246"/>
      <c r="F117" s="281"/>
      <c r="G117" s="246"/>
      <c r="H117" s="246"/>
      <c r="I117" s="246"/>
      <c r="J117" s="246"/>
      <c r="K117" s="280"/>
    </row>
    <row r="118" spans="2:11" ht="18.75" customHeight="1" x14ac:dyDescent="0.3"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</row>
    <row r="119" spans="2:11" ht="7.5" customHeight="1" x14ac:dyDescent="0.3">
      <c r="B119" s="282"/>
      <c r="C119" s="283"/>
      <c r="D119" s="283"/>
      <c r="E119" s="283"/>
      <c r="F119" s="283"/>
      <c r="G119" s="283"/>
      <c r="H119" s="283"/>
      <c r="I119" s="283"/>
      <c r="J119" s="283"/>
      <c r="K119" s="284"/>
    </row>
    <row r="120" spans="2:11" ht="45" customHeight="1" x14ac:dyDescent="0.3">
      <c r="B120" s="285"/>
      <c r="C120" s="741" t="s">
        <v>1421</v>
      </c>
      <c r="D120" s="741"/>
      <c r="E120" s="741"/>
      <c r="F120" s="741"/>
      <c r="G120" s="741"/>
      <c r="H120" s="741"/>
      <c r="I120" s="741"/>
      <c r="J120" s="741"/>
      <c r="K120" s="286"/>
    </row>
    <row r="121" spans="2:11" ht="17.25" customHeight="1" x14ac:dyDescent="0.3">
      <c r="B121" s="287"/>
      <c r="C121" s="262" t="s">
        <v>1368</v>
      </c>
      <c r="D121" s="262"/>
      <c r="E121" s="262"/>
      <c r="F121" s="262" t="s">
        <v>1369</v>
      </c>
      <c r="G121" s="263"/>
      <c r="H121" s="262" t="s">
        <v>122</v>
      </c>
      <c r="I121" s="262" t="s">
        <v>56</v>
      </c>
      <c r="J121" s="262" t="s">
        <v>1370</v>
      </c>
      <c r="K121" s="288"/>
    </row>
    <row r="122" spans="2:11" ht="17.25" customHeight="1" x14ac:dyDescent="0.3">
      <c r="B122" s="287"/>
      <c r="C122" s="264" t="s">
        <v>1371</v>
      </c>
      <c r="D122" s="264"/>
      <c r="E122" s="264"/>
      <c r="F122" s="265" t="s">
        <v>1372</v>
      </c>
      <c r="G122" s="266"/>
      <c r="H122" s="264"/>
      <c r="I122" s="264"/>
      <c r="J122" s="264" t="s">
        <v>1373</v>
      </c>
      <c r="K122" s="288"/>
    </row>
    <row r="123" spans="2:11" ht="5.25" customHeight="1" x14ac:dyDescent="0.3">
      <c r="B123" s="289"/>
      <c r="C123" s="267"/>
      <c r="D123" s="267"/>
      <c r="E123" s="267"/>
      <c r="F123" s="267"/>
      <c r="G123" s="250"/>
      <c r="H123" s="267"/>
      <c r="I123" s="267"/>
      <c r="J123" s="267"/>
      <c r="K123" s="290"/>
    </row>
    <row r="124" spans="2:11" ht="15" customHeight="1" x14ac:dyDescent="0.3">
      <c r="B124" s="289"/>
      <c r="C124" s="250" t="s">
        <v>1377</v>
      </c>
      <c r="D124" s="267"/>
      <c r="E124" s="267"/>
      <c r="F124" s="269" t="s">
        <v>1374</v>
      </c>
      <c r="G124" s="250"/>
      <c r="H124" s="250" t="s">
        <v>1413</v>
      </c>
      <c r="I124" s="250" t="s">
        <v>1376</v>
      </c>
      <c r="J124" s="250">
        <v>120</v>
      </c>
      <c r="K124" s="291"/>
    </row>
    <row r="125" spans="2:11" ht="15" customHeight="1" x14ac:dyDescent="0.3">
      <c r="B125" s="289"/>
      <c r="C125" s="250" t="s">
        <v>1422</v>
      </c>
      <c r="D125" s="250"/>
      <c r="E125" s="250"/>
      <c r="F125" s="269" t="s">
        <v>1374</v>
      </c>
      <c r="G125" s="250"/>
      <c r="H125" s="250" t="s">
        <v>1423</v>
      </c>
      <c r="I125" s="250" t="s">
        <v>1376</v>
      </c>
      <c r="J125" s="250" t="s">
        <v>1424</v>
      </c>
      <c r="K125" s="291"/>
    </row>
    <row r="126" spans="2:11" ht="15" customHeight="1" x14ac:dyDescent="0.3">
      <c r="B126" s="289"/>
      <c r="C126" s="250" t="s">
        <v>83</v>
      </c>
      <c r="D126" s="250"/>
      <c r="E126" s="250"/>
      <c r="F126" s="269" t="s">
        <v>1374</v>
      </c>
      <c r="G126" s="250"/>
      <c r="H126" s="250" t="s">
        <v>1425</v>
      </c>
      <c r="I126" s="250" t="s">
        <v>1376</v>
      </c>
      <c r="J126" s="250" t="s">
        <v>1424</v>
      </c>
      <c r="K126" s="291"/>
    </row>
    <row r="127" spans="2:11" ht="15" customHeight="1" x14ac:dyDescent="0.3">
      <c r="B127" s="289"/>
      <c r="C127" s="250" t="s">
        <v>1385</v>
      </c>
      <c r="D127" s="250"/>
      <c r="E127" s="250"/>
      <c r="F127" s="269" t="s">
        <v>1380</v>
      </c>
      <c r="G127" s="250"/>
      <c r="H127" s="250" t="s">
        <v>1386</v>
      </c>
      <c r="I127" s="250" t="s">
        <v>1376</v>
      </c>
      <c r="J127" s="250">
        <v>15</v>
      </c>
      <c r="K127" s="291"/>
    </row>
    <row r="128" spans="2:11" ht="15" customHeight="1" x14ac:dyDescent="0.3">
      <c r="B128" s="289"/>
      <c r="C128" s="271" t="s">
        <v>1387</v>
      </c>
      <c r="D128" s="271"/>
      <c r="E128" s="271"/>
      <c r="F128" s="272" t="s">
        <v>1380</v>
      </c>
      <c r="G128" s="271"/>
      <c r="H128" s="271" t="s">
        <v>1388</v>
      </c>
      <c r="I128" s="271" t="s">
        <v>1376</v>
      </c>
      <c r="J128" s="271">
        <v>15</v>
      </c>
      <c r="K128" s="291"/>
    </row>
    <row r="129" spans="2:11" ht="15" customHeight="1" x14ac:dyDescent="0.3">
      <c r="B129" s="289"/>
      <c r="C129" s="271" t="s">
        <v>1389</v>
      </c>
      <c r="D129" s="271"/>
      <c r="E129" s="271"/>
      <c r="F129" s="272" t="s">
        <v>1380</v>
      </c>
      <c r="G129" s="271"/>
      <c r="H129" s="271" t="s">
        <v>1390</v>
      </c>
      <c r="I129" s="271" t="s">
        <v>1376</v>
      </c>
      <c r="J129" s="271">
        <v>20</v>
      </c>
      <c r="K129" s="291"/>
    </row>
    <row r="130" spans="2:11" ht="15" customHeight="1" x14ac:dyDescent="0.3">
      <c r="B130" s="289"/>
      <c r="C130" s="271" t="s">
        <v>1391</v>
      </c>
      <c r="D130" s="271"/>
      <c r="E130" s="271"/>
      <c r="F130" s="272" t="s">
        <v>1380</v>
      </c>
      <c r="G130" s="271"/>
      <c r="H130" s="271" t="s">
        <v>1392</v>
      </c>
      <c r="I130" s="271" t="s">
        <v>1376</v>
      </c>
      <c r="J130" s="271">
        <v>20</v>
      </c>
      <c r="K130" s="291"/>
    </row>
    <row r="131" spans="2:11" ht="15" customHeight="1" x14ac:dyDescent="0.3">
      <c r="B131" s="289"/>
      <c r="C131" s="250" t="s">
        <v>1379</v>
      </c>
      <c r="D131" s="250"/>
      <c r="E131" s="250"/>
      <c r="F131" s="269" t="s">
        <v>1380</v>
      </c>
      <c r="G131" s="250"/>
      <c r="H131" s="250" t="s">
        <v>1413</v>
      </c>
      <c r="I131" s="250" t="s">
        <v>1376</v>
      </c>
      <c r="J131" s="250">
        <v>50</v>
      </c>
      <c r="K131" s="291"/>
    </row>
    <row r="132" spans="2:11" ht="15" customHeight="1" x14ac:dyDescent="0.3">
      <c r="B132" s="289"/>
      <c r="C132" s="250" t="s">
        <v>1393</v>
      </c>
      <c r="D132" s="250"/>
      <c r="E132" s="250"/>
      <c r="F132" s="269" t="s">
        <v>1380</v>
      </c>
      <c r="G132" s="250"/>
      <c r="H132" s="250" t="s">
        <v>1413</v>
      </c>
      <c r="I132" s="250" t="s">
        <v>1376</v>
      </c>
      <c r="J132" s="250">
        <v>50</v>
      </c>
      <c r="K132" s="291"/>
    </row>
    <row r="133" spans="2:11" ht="15" customHeight="1" x14ac:dyDescent="0.3">
      <c r="B133" s="289"/>
      <c r="C133" s="250" t="s">
        <v>1399</v>
      </c>
      <c r="D133" s="250"/>
      <c r="E133" s="250"/>
      <c r="F133" s="269" t="s">
        <v>1380</v>
      </c>
      <c r="G133" s="250"/>
      <c r="H133" s="250" t="s">
        <v>1413</v>
      </c>
      <c r="I133" s="250" t="s">
        <v>1376</v>
      </c>
      <c r="J133" s="250">
        <v>50</v>
      </c>
      <c r="K133" s="291"/>
    </row>
    <row r="134" spans="2:11" ht="15" customHeight="1" x14ac:dyDescent="0.3">
      <c r="B134" s="289"/>
      <c r="C134" s="250" t="s">
        <v>1401</v>
      </c>
      <c r="D134" s="250"/>
      <c r="E134" s="250"/>
      <c r="F134" s="269" t="s">
        <v>1380</v>
      </c>
      <c r="G134" s="250"/>
      <c r="H134" s="250" t="s">
        <v>1413</v>
      </c>
      <c r="I134" s="250" t="s">
        <v>1376</v>
      </c>
      <c r="J134" s="250">
        <v>50</v>
      </c>
      <c r="K134" s="291"/>
    </row>
    <row r="135" spans="2:11" ht="15" customHeight="1" x14ac:dyDescent="0.3">
      <c r="B135" s="289"/>
      <c r="C135" s="250" t="s">
        <v>127</v>
      </c>
      <c r="D135" s="250"/>
      <c r="E135" s="250"/>
      <c r="F135" s="269" t="s">
        <v>1380</v>
      </c>
      <c r="G135" s="250"/>
      <c r="H135" s="250" t="s">
        <v>1426</v>
      </c>
      <c r="I135" s="250" t="s">
        <v>1376</v>
      </c>
      <c r="J135" s="250">
        <v>255</v>
      </c>
      <c r="K135" s="291"/>
    </row>
    <row r="136" spans="2:11" ht="15" customHeight="1" x14ac:dyDescent="0.3">
      <c r="B136" s="289"/>
      <c r="C136" s="250" t="s">
        <v>1403</v>
      </c>
      <c r="D136" s="250"/>
      <c r="E136" s="250"/>
      <c r="F136" s="269" t="s">
        <v>1374</v>
      </c>
      <c r="G136" s="250"/>
      <c r="H136" s="250" t="s">
        <v>1427</v>
      </c>
      <c r="I136" s="250" t="s">
        <v>1405</v>
      </c>
      <c r="J136" s="250"/>
      <c r="K136" s="291"/>
    </row>
    <row r="137" spans="2:11" ht="15" customHeight="1" x14ac:dyDescent="0.3">
      <c r="B137" s="289"/>
      <c r="C137" s="250" t="s">
        <v>1406</v>
      </c>
      <c r="D137" s="250"/>
      <c r="E137" s="250"/>
      <c r="F137" s="269" t="s">
        <v>1374</v>
      </c>
      <c r="G137" s="250"/>
      <c r="H137" s="250" t="s">
        <v>1428</v>
      </c>
      <c r="I137" s="250" t="s">
        <v>1408</v>
      </c>
      <c r="J137" s="250"/>
      <c r="K137" s="291"/>
    </row>
    <row r="138" spans="2:11" ht="15" customHeight="1" x14ac:dyDescent="0.3">
      <c r="B138" s="289"/>
      <c r="C138" s="250" t="s">
        <v>1409</v>
      </c>
      <c r="D138" s="250"/>
      <c r="E138" s="250"/>
      <c r="F138" s="269" t="s">
        <v>1374</v>
      </c>
      <c r="G138" s="250"/>
      <c r="H138" s="250" t="s">
        <v>1409</v>
      </c>
      <c r="I138" s="250" t="s">
        <v>1408</v>
      </c>
      <c r="J138" s="250"/>
      <c r="K138" s="291"/>
    </row>
    <row r="139" spans="2:11" ht="15" customHeight="1" x14ac:dyDescent="0.3">
      <c r="B139" s="289"/>
      <c r="C139" s="250" t="s">
        <v>37</v>
      </c>
      <c r="D139" s="250"/>
      <c r="E139" s="250"/>
      <c r="F139" s="269" t="s">
        <v>1374</v>
      </c>
      <c r="G139" s="250"/>
      <c r="H139" s="250" t="s">
        <v>1429</v>
      </c>
      <c r="I139" s="250" t="s">
        <v>1408</v>
      </c>
      <c r="J139" s="250"/>
      <c r="K139" s="291"/>
    </row>
    <row r="140" spans="2:11" ht="15" customHeight="1" x14ac:dyDescent="0.3">
      <c r="B140" s="289"/>
      <c r="C140" s="250" t="s">
        <v>1430</v>
      </c>
      <c r="D140" s="250"/>
      <c r="E140" s="250"/>
      <c r="F140" s="269" t="s">
        <v>1374</v>
      </c>
      <c r="G140" s="250"/>
      <c r="H140" s="250" t="s">
        <v>1431</v>
      </c>
      <c r="I140" s="250" t="s">
        <v>1408</v>
      </c>
      <c r="J140" s="250"/>
      <c r="K140" s="291"/>
    </row>
    <row r="141" spans="2:11" ht="15" customHeight="1" x14ac:dyDescent="0.3">
      <c r="B141" s="292"/>
      <c r="C141" s="293"/>
      <c r="D141" s="293"/>
      <c r="E141" s="293"/>
      <c r="F141" s="293"/>
      <c r="G141" s="293"/>
      <c r="H141" s="293"/>
      <c r="I141" s="293"/>
      <c r="J141" s="293"/>
      <c r="K141" s="294"/>
    </row>
    <row r="142" spans="2:11" ht="18.75" customHeight="1" x14ac:dyDescent="0.3">
      <c r="B142" s="246"/>
      <c r="C142" s="246"/>
      <c r="D142" s="246"/>
      <c r="E142" s="246"/>
      <c r="F142" s="281"/>
      <c r="G142" s="246"/>
      <c r="H142" s="246"/>
      <c r="I142" s="246"/>
      <c r="J142" s="246"/>
      <c r="K142" s="246"/>
    </row>
    <row r="143" spans="2:11" ht="18.75" customHeight="1" x14ac:dyDescent="0.3">
      <c r="B143" s="256"/>
      <c r="C143" s="256"/>
      <c r="D143" s="256"/>
      <c r="E143" s="256"/>
      <c r="F143" s="256"/>
      <c r="G143" s="256"/>
      <c r="H143" s="256"/>
      <c r="I143" s="256"/>
      <c r="J143" s="256"/>
      <c r="K143" s="256"/>
    </row>
    <row r="144" spans="2:11" ht="7.5" customHeight="1" x14ac:dyDescent="0.3">
      <c r="B144" s="257"/>
      <c r="C144" s="258"/>
      <c r="D144" s="258"/>
      <c r="E144" s="258"/>
      <c r="F144" s="258"/>
      <c r="G144" s="258"/>
      <c r="H144" s="258"/>
      <c r="I144" s="258"/>
      <c r="J144" s="258"/>
      <c r="K144" s="259"/>
    </row>
    <row r="145" spans="2:11" ht="45" customHeight="1" x14ac:dyDescent="0.3">
      <c r="B145" s="260"/>
      <c r="C145" s="746" t="s">
        <v>1432</v>
      </c>
      <c r="D145" s="746"/>
      <c r="E145" s="746"/>
      <c r="F145" s="746"/>
      <c r="G145" s="746"/>
      <c r="H145" s="746"/>
      <c r="I145" s="746"/>
      <c r="J145" s="746"/>
      <c r="K145" s="261"/>
    </row>
    <row r="146" spans="2:11" ht="17.25" customHeight="1" x14ac:dyDescent="0.3">
      <c r="B146" s="260"/>
      <c r="C146" s="262" t="s">
        <v>1368</v>
      </c>
      <c r="D146" s="262"/>
      <c r="E146" s="262"/>
      <c r="F146" s="262" t="s">
        <v>1369</v>
      </c>
      <c r="G146" s="263"/>
      <c r="H146" s="262" t="s">
        <v>122</v>
      </c>
      <c r="I146" s="262" t="s">
        <v>56</v>
      </c>
      <c r="J146" s="262" t="s">
        <v>1370</v>
      </c>
      <c r="K146" s="261"/>
    </row>
    <row r="147" spans="2:11" ht="17.25" customHeight="1" x14ac:dyDescent="0.3">
      <c r="B147" s="260"/>
      <c r="C147" s="264" t="s">
        <v>1371</v>
      </c>
      <c r="D147" s="264"/>
      <c r="E147" s="264"/>
      <c r="F147" s="265" t="s">
        <v>1372</v>
      </c>
      <c r="G147" s="266"/>
      <c r="H147" s="264"/>
      <c r="I147" s="264"/>
      <c r="J147" s="264" t="s">
        <v>1373</v>
      </c>
      <c r="K147" s="261"/>
    </row>
    <row r="148" spans="2:11" ht="5.25" customHeight="1" x14ac:dyDescent="0.3">
      <c r="B148" s="270"/>
      <c r="C148" s="267"/>
      <c r="D148" s="267"/>
      <c r="E148" s="267"/>
      <c r="F148" s="267"/>
      <c r="G148" s="268"/>
      <c r="H148" s="267"/>
      <c r="I148" s="267"/>
      <c r="J148" s="267"/>
      <c r="K148" s="291"/>
    </row>
    <row r="149" spans="2:11" ht="15" customHeight="1" x14ac:dyDescent="0.3">
      <c r="B149" s="270"/>
      <c r="C149" s="295" t="s">
        <v>1377</v>
      </c>
      <c r="D149" s="250"/>
      <c r="E149" s="250"/>
      <c r="F149" s="296" t="s">
        <v>1374</v>
      </c>
      <c r="G149" s="250"/>
      <c r="H149" s="295" t="s">
        <v>1413</v>
      </c>
      <c r="I149" s="295" t="s">
        <v>1376</v>
      </c>
      <c r="J149" s="295">
        <v>120</v>
      </c>
      <c r="K149" s="291"/>
    </row>
    <row r="150" spans="2:11" ht="15" customHeight="1" x14ac:dyDescent="0.3">
      <c r="B150" s="270"/>
      <c r="C150" s="295" t="s">
        <v>1422</v>
      </c>
      <c r="D150" s="250"/>
      <c r="E150" s="250"/>
      <c r="F150" s="296" t="s">
        <v>1374</v>
      </c>
      <c r="G150" s="250"/>
      <c r="H150" s="295" t="s">
        <v>1433</v>
      </c>
      <c r="I150" s="295" t="s">
        <v>1376</v>
      </c>
      <c r="J150" s="295" t="s">
        <v>1424</v>
      </c>
      <c r="K150" s="291"/>
    </row>
    <row r="151" spans="2:11" ht="15" customHeight="1" x14ac:dyDescent="0.3">
      <c r="B151" s="270"/>
      <c r="C151" s="295" t="s">
        <v>83</v>
      </c>
      <c r="D151" s="250"/>
      <c r="E151" s="250"/>
      <c r="F151" s="296" t="s">
        <v>1374</v>
      </c>
      <c r="G151" s="250"/>
      <c r="H151" s="295" t="s">
        <v>1434</v>
      </c>
      <c r="I151" s="295" t="s">
        <v>1376</v>
      </c>
      <c r="J151" s="295" t="s">
        <v>1424</v>
      </c>
      <c r="K151" s="291"/>
    </row>
    <row r="152" spans="2:11" ht="15" customHeight="1" x14ac:dyDescent="0.3">
      <c r="B152" s="270"/>
      <c r="C152" s="295" t="s">
        <v>1379</v>
      </c>
      <c r="D152" s="250"/>
      <c r="E152" s="250"/>
      <c r="F152" s="296" t="s">
        <v>1380</v>
      </c>
      <c r="G152" s="250"/>
      <c r="H152" s="295" t="s">
        <v>1413</v>
      </c>
      <c r="I152" s="295" t="s">
        <v>1376</v>
      </c>
      <c r="J152" s="295">
        <v>50</v>
      </c>
      <c r="K152" s="291"/>
    </row>
    <row r="153" spans="2:11" ht="15" customHeight="1" x14ac:dyDescent="0.3">
      <c r="B153" s="270"/>
      <c r="C153" s="295" t="s">
        <v>1382</v>
      </c>
      <c r="D153" s="250"/>
      <c r="E153" s="250"/>
      <c r="F153" s="296" t="s">
        <v>1374</v>
      </c>
      <c r="G153" s="250"/>
      <c r="H153" s="295" t="s">
        <v>1413</v>
      </c>
      <c r="I153" s="295" t="s">
        <v>1384</v>
      </c>
      <c r="J153" s="295"/>
      <c r="K153" s="291"/>
    </row>
    <row r="154" spans="2:11" ht="15" customHeight="1" x14ac:dyDescent="0.3">
      <c r="B154" s="270"/>
      <c r="C154" s="295" t="s">
        <v>1393</v>
      </c>
      <c r="D154" s="250"/>
      <c r="E154" s="250"/>
      <c r="F154" s="296" t="s">
        <v>1380</v>
      </c>
      <c r="G154" s="250"/>
      <c r="H154" s="295" t="s">
        <v>1413</v>
      </c>
      <c r="I154" s="295" t="s">
        <v>1376</v>
      </c>
      <c r="J154" s="295">
        <v>50</v>
      </c>
      <c r="K154" s="291"/>
    </row>
    <row r="155" spans="2:11" ht="15" customHeight="1" x14ac:dyDescent="0.3">
      <c r="B155" s="270"/>
      <c r="C155" s="295" t="s">
        <v>1401</v>
      </c>
      <c r="D155" s="250"/>
      <c r="E155" s="250"/>
      <c r="F155" s="296" t="s">
        <v>1380</v>
      </c>
      <c r="G155" s="250"/>
      <c r="H155" s="295" t="s">
        <v>1413</v>
      </c>
      <c r="I155" s="295" t="s">
        <v>1376</v>
      </c>
      <c r="J155" s="295">
        <v>50</v>
      </c>
      <c r="K155" s="291"/>
    </row>
    <row r="156" spans="2:11" ht="15" customHeight="1" x14ac:dyDescent="0.3">
      <c r="B156" s="270"/>
      <c r="C156" s="295" t="s">
        <v>1399</v>
      </c>
      <c r="D156" s="250"/>
      <c r="E156" s="250"/>
      <c r="F156" s="296" t="s">
        <v>1380</v>
      </c>
      <c r="G156" s="250"/>
      <c r="H156" s="295" t="s">
        <v>1413</v>
      </c>
      <c r="I156" s="295" t="s">
        <v>1376</v>
      </c>
      <c r="J156" s="295">
        <v>50</v>
      </c>
      <c r="K156" s="291"/>
    </row>
    <row r="157" spans="2:11" ht="15" customHeight="1" x14ac:dyDescent="0.3">
      <c r="B157" s="270"/>
      <c r="C157" s="295" t="s">
        <v>114</v>
      </c>
      <c r="D157" s="250"/>
      <c r="E157" s="250"/>
      <c r="F157" s="296" t="s">
        <v>1374</v>
      </c>
      <c r="G157" s="250"/>
      <c r="H157" s="295" t="s">
        <v>1435</v>
      </c>
      <c r="I157" s="295" t="s">
        <v>1376</v>
      </c>
      <c r="J157" s="295" t="s">
        <v>1436</v>
      </c>
      <c r="K157" s="291"/>
    </row>
    <row r="158" spans="2:11" ht="15" customHeight="1" x14ac:dyDescent="0.3">
      <c r="B158" s="270"/>
      <c r="C158" s="295" t="s">
        <v>1437</v>
      </c>
      <c r="D158" s="250"/>
      <c r="E158" s="250"/>
      <c r="F158" s="296" t="s">
        <v>1374</v>
      </c>
      <c r="G158" s="250"/>
      <c r="H158" s="295" t="s">
        <v>1438</v>
      </c>
      <c r="I158" s="295" t="s">
        <v>1408</v>
      </c>
      <c r="J158" s="295"/>
      <c r="K158" s="291"/>
    </row>
    <row r="159" spans="2:11" ht="15" customHeight="1" x14ac:dyDescent="0.3">
      <c r="B159" s="297"/>
      <c r="C159" s="279"/>
      <c r="D159" s="279"/>
      <c r="E159" s="279"/>
      <c r="F159" s="279"/>
      <c r="G159" s="279"/>
      <c r="H159" s="279"/>
      <c r="I159" s="279"/>
      <c r="J159" s="279"/>
      <c r="K159" s="298"/>
    </row>
    <row r="160" spans="2:11" ht="18.75" customHeight="1" x14ac:dyDescent="0.3">
      <c r="B160" s="246"/>
      <c r="C160" s="250"/>
      <c r="D160" s="250"/>
      <c r="E160" s="250"/>
      <c r="F160" s="269"/>
      <c r="G160" s="250"/>
      <c r="H160" s="250"/>
      <c r="I160" s="250"/>
      <c r="J160" s="250"/>
      <c r="K160" s="246"/>
    </row>
    <row r="161" spans="2:11" ht="18.75" customHeight="1" x14ac:dyDescent="0.3">
      <c r="B161" s="256"/>
      <c r="C161" s="256"/>
      <c r="D161" s="256"/>
      <c r="E161" s="256"/>
      <c r="F161" s="256"/>
      <c r="G161" s="256"/>
      <c r="H161" s="256"/>
      <c r="I161" s="256"/>
      <c r="J161" s="256"/>
      <c r="K161" s="256"/>
    </row>
    <row r="162" spans="2:11" ht="7.5" customHeight="1" x14ac:dyDescent="0.3">
      <c r="B162" s="238"/>
      <c r="C162" s="239"/>
      <c r="D162" s="239"/>
      <c r="E162" s="239"/>
      <c r="F162" s="239"/>
      <c r="G162" s="239"/>
      <c r="H162" s="239"/>
      <c r="I162" s="239"/>
      <c r="J162" s="239"/>
      <c r="K162" s="240"/>
    </row>
    <row r="163" spans="2:11" ht="45" customHeight="1" x14ac:dyDescent="0.3">
      <c r="B163" s="241"/>
      <c r="C163" s="741" t="s">
        <v>1439</v>
      </c>
      <c r="D163" s="741"/>
      <c r="E163" s="741"/>
      <c r="F163" s="741"/>
      <c r="G163" s="741"/>
      <c r="H163" s="741"/>
      <c r="I163" s="741"/>
      <c r="J163" s="741"/>
      <c r="K163" s="242"/>
    </row>
    <row r="164" spans="2:11" ht="17.25" customHeight="1" x14ac:dyDescent="0.3">
      <c r="B164" s="241"/>
      <c r="C164" s="262" t="s">
        <v>1368</v>
      </c>
      <c r="D164" s="262"/>
      <c r="E164" s="262"/>
      <c r="F164" s="262" t="s">
        <v>1369</v>
      </c>
      <c r="G164" s="299"/>
      <c r="H164" s="300" t="s">
        <v>122</v>
      </c>
      <c r="I164" s="300" t="s">
        <v>56</v>
      </c>
      <c r="J164" s="262" t="s">
        <v>1370</v>
      </c>
      <c r="K164" s="242"/>
    </row>
    <row r="165" spans="2:11" ht="17.25" customHeight="1" x14ac:dyDescent="0.3">
      <c r="B165" s="243"/>
      <c r="C165" s="264" t="s">
        <v>1371</v>
      </c>
      <c r="D165" s="264"/>
      <c r="E165" s="264"/>
      <c r="F165" s="265" t="s">
        <v>1372</v>
      </c>
      <c r="G165" s="301"/>
      <c r="H165" s="302"/>
      <c r="I165" s="302"/>
      <c r="J165" s="264" t="s">
        <v>1373</v>
      </c>
      <c r="K165" s="244"/>
    </row>
    <row r="166" spans="2:11" ht="5.25" customHeight="1" x14ac:dyDescent="0.3">
      <c r="B166" s="270"/>
      <c r="C166" s="267"/>
      <c r="D166" s="267"/>
      <c r="E166" s="267"/>
      <c r="F166" s="267"/>
      <c r="G166" s="268"/>
      <c r="H166" s="267"/>
      <c r="I166" s="267"/>
      <c r="J166" s="267"/>
      <c r="K166" s="291"/>
    </row>
    <row r="167" spans="2:11" ht="15" customHeight="1" x14ac:dyDescent="0.3">
      <c r="B167" s="270"/>
      <c r="C167" s="250" t="s">
        <v>1377</v>
      </c>
      <c r="D167" s="250"/>
      <c r="E167" s="250"/>
      <c r="F167" s="269" t="s">
        <v>1374</v>
      </c>
      <c r="G167" s="250"/>
      <c r="H167" s="250" t="s">
        <v>1413</v>
      </c>
      <c r="I167" s="250" t="s">
        <v>1376</v>
      </c>
      <c r="J167" s="250">
        <v>120</v>
      </c>
      <c r="K167" s="291"/>
    </row>
    <row r="168" spans="2:11" ht="15" customHeight="1" x14ac:dyDescent="0.3">
      <c r="B168" s="270"/>
      <c r="C168" s="250" t="s">
        <v>1422</v>
      </c>
      <c r="D168" s="250"/>
      <c r="E168" s="250"/>
      <c r="F168" s="269" t="s">
        <v>1374</v>
      </c>
      <c r="G168" s="250"/>
      <c r="H168" s="250" t="s">
        <v>1423</v>
      </c>
      <c r="I168" s="250" t="s">
        <v>1376</v>
      </c>
      <c r="J168" s="250" t="s">
        <v>1424</v>
      </c>
      <c r="K168" s="291"/>
    </row>
    <row r="169" spans="2:11" ht="15" customHeight="1" x14ac:dyDescent="0.3">
      <c r="B169" s="270"/>
      <c r="C169" s="250" t="s">
        <v>83</v>
      </c>
      <c r="D169" s="250"/>
      <c r="E169" s="250"/>
      <c r="F169" s="269" t="s">
        <v>1374</v>
      </c>
      <c r="G169" s="250"/>
      <c r="H169" s="250" t="s">
        <v>1440</v>
      </c>
      <c r="I169" s="250" t="s">
        <v>1376</v>
      </c>
      <c r="J169" s="250" t="s">
        <v>1424</v>
      </c>
      <c r="K169" s="291"/>
    </row>
    <row r="170" spans="2:11" ht="15" customHeight="1" x14ac:dyDescent="0.3">
      <c r="B170" s="270"/>
      <c r="C170" s="250" t="s">
        <v>1379</v>
      </c>
      <c r="D170" s="250"/>
      <c r="E170" s="250"/>
      <c r="F170" s="269" t="s">
        <v>1380</v>
      </c>
      <c r="G170" s="250"/>
      <c r="H170" s="250" t="s">
        <v>1440</v>
      </c>
      <c r="I170" s="250" t="s">
        <v>1376</v>
      </c>
      <c r="J170" s="250">
        <v>50</v>
      </c>
      <c r="K170" s="291"/>
    </row>
    <row r="171" spans="2:11" ht="15" customHeight="1" x14ac:dyDescent="0.3">
      <c r="B171" s="270"/>
      <c r="C171" s="250" t="s">
        <v>1382</v>
      </c>
      <c r="D171" s="250"/>
      <c r="E171" s="250"/>
      <c r="F171" s="269" t="s">
        <v>1374</v>
      </c>
      <c r="G171" s="250"/>
      <c r="H171" s="250" t="s">
        <v>1440</v>
      </c>
      <c r="I171" s="250" t="s">
        <v>1384</v>
      </c>
      <c r="J171" s="250"/>
      <c r="K171" s="291"/>
    </row>
    <row r="172" spans="2:11" ht="15" customHeight="1" x14ac:dyDescent="0.3">
      <c r="B172" s="270"/>
      <c r="C172" s="250" t="s">
        <v>1393</v>
      </c>
      <c r="D172" s="250"/>
      <c r="E172" s="250"/>
      <c r="F172" s="269" t="s">
        <v>1380</v>
      </c>
      <c r="G172" s="250"/>
      <c r="H172" s="250" t="s">
        <v>1440</v>
      </c>
      <c r="I172" s="250" t="s">
        <v>1376</v>
      </c>
      <c r="J172" s="250">
        <v>50</v>
      </c>
      <c r="K172" s="291"/>
    </row>
    <row r="173" spans="2:11" ht="15" customHeight="1" x14ac:dyDescent="0.3">
      <c r="B173" s="270"/>
      <c r="C173" s="250" t="s">
        <v>1401</v>
      </c>
      <c r="D173" s="250"/>
      <c r="E173" s="250"/>
      <c r="F173" s="269" t="s">
        <v>1380</v>
      </c>
      <c r="G173" s="250"/>
      <c r="H173" s="250" t="s">
        <v>1440</v>
      </c>
      <c r="I173" s="250" t="s">
        <v>1376</v>
      </c>
      <c r="J173" s="250">
        <v>50</v>
      </c>
      <c r="K173" s="291"/>
    </row>
    <row r="174" spans="2:11" ht="15" customHeight="1" x14ac:dyDescent="0.3">
      <c r="B174" s="270"/>
      <c r="C174" s="250" t="s">
        <v>1399</v>
      </c>
      <c r="D174" s="250"/>
      <c r="E174" s="250"/>
      <c r="F174" s="269" t="s">
        <v>1380</v>
      </c>
      <c r="G174" s="250"/>
      <c r="H174" s="250" t="s">
        <v>1440</v>
      </c>
      <c r="I174" s="250" t="s">
        <v>1376</v>
      </c>
      <c r="J174" s="250">
        <v>50</v>
      </c>
      <c r="K174" s="291"/>
    </row>
    <row r="175" spans="2:11" ht="15" customHeight="1" x14ac:dyDescent="0.3">
      <c r="B175" s="270"/>
      <c r="C175" s="250" t="s">
        <v>121</v>
      </c>
      <c r="D175" s="250"/>
      <c r="E175" s="250"/>
      <c r="F175" s="269" t="s">
        <v>1374</v>
      </c>
      <c r="G175" s="250"/>
      <c r="H175" s="250" t="s">
        <v>1441</v>
      </c>
      <c r="I175" s="250" t="s">
        <v>1442</v>
      </c>
      <c r="J175" s="250"/>
      <c r="K175" s="291"/>
    </row>
    <row r="176" spans="2:11" ht="15" customHeight="1" x14ac:dyDescent="0.3">
      <c r="B176" s="270"/>
      <c r="C176" s="250" t="s">
        <v>56</v>
      </c>
      <c r="D176" s="250"/>
      <c r="E176" s="250"/>
      <c r="F176" s="269" t="s">
        <v>1374</v>
      </c>
      <c r="G176" s="250"/>
      <c r="H176" s="250" t="s">
        <v>1443</v>
      </c>
      <c r="I176" s="250" t="s">
        <v>1444</v>
      </c>
      <c r="J176" s="250">
        <v>1</v>
      </c>
      <c r="K176" s="291"/>
    </row>
    <row r="177" spans="2:11" ht="15" customHeight="1" x14ac:dyDescent="0.3">
      <c r="B177" s="270"/>
      <c r="C177" s="250" t="s">
        <v>52</v>
      </c>
      <c r="D177" s="250"/>
      <c r="E177" s="250"/>
      <c r="F177" s="269" t="s">
        <v>1374</v>
      </c>
      <c r="G177" s="250"/>
      <c r="H177" s="250" t="s">
        <v>1445</v>
      </c>
      <c r="I177" s="250" t="s">
        <v>1376</v>
      </c>
      <c r="J177" s="250">
        <v>20</v>
      </c>
      <c r="K177" s="291"/>
    </row>
    <row r="178" spans="2:11" ht="15" customHeight="1" x14ac:dyDescent="0.3">
      <c r="B178" s="270"/>
      <c r="C178" s="250" t="s">
        <v>122</v>
      </c>
      <c r="D178" s="250"/>
      <c r="E178" s="250"/>
      <c r="F178" s="269" t="s">
        <v>1374</v>
      </c>
      <c r="G178" s="250"/>
      <c r="H178" s="250" t="s">
        <v>1446</v>
      </c>
      <c r="I178" s="250" t="s">
        <v>1376</v>
      </c>
      <c r="J178" s="250">
        <v>255</v>
      </c>
      <c r="K178" s="291"/>
    </row>
    <row r="179" spans="2:11" ht="15" customHeight="1" x14ac:dyDescent="0.3">
      <c r="B179" s="270"/>
      <c r="C179" s="250" t="s">
        <v>123</v>
      </c>
      <c r="D179" s="250"/>
      <c r="E179" s="250"/>
      <c r="F179" s="269" t="s">
        <v>1374</v>
      </c>
      <c r="G179" s="250"/>
      <c r="H179" s="250" t="s">
        <v>1339</v>
      </c>
      <c r="I179" s="250" t="s">
        <v>1376</v>
      </c>
      <c r="J179" s="250">
        <v>10</v>
      </c>
      <c r="K179" s="291"/>
    </row>
    <row r="180" spans="2:11" ht="15" customHeight="1" x14ac:dyDescent="0.3">
      <c r="B180" s="270"/>
      <c r="C180" s="250" t="s">
        <v>124</v>
      </c>
      <c r="D180" s="250"/>
      <c r="E180" s="250"/>
      <c r="F180" s="269" t="s">
        <v>1374</v>
      </c>
      <c r="G180" s="250"/>
      <c r="H180" s="250" t="s">
        <v>1447</v>
      </c>
      <c r="I180" s="250" t="s">
        <v>1408</v>
      </c>
      <c r="J180" s="250"/>
      <c r="K180" s="291"/>
    </row>
    <row r="181" spans="2:11" ht="15" customHeight="1" x14ac:dyDescent="0.3">
      <c r="B181" s="270"/>
      <c r="C181" s="250" t="s">
        <v>1448</v>
      </c>
      <c r="D181" s="250"/>
      <c r="E181" s="250"/>
      <c r="F181" s="269" t="s">
        <v>1374</v>
      </c>
      <c r="G181" s="250"/>
      <c r="H181" s="250" t="s">
        <v>1449</v>
      </c>
      <c r="I181" s="250" t="s">
        <v>1408</v>
      </c>
      <c r="J181" s="250"/>
      <c r="K181" s="291"/>
    </row>
    <row r="182" spans="2:11" ht="15" customHeight="1" x14ac:dyDescent="0.3">
      <c r="B182" s="270"/>
      <c r="C182" s="250" t="s">
        <v>1437</v>
      </c>
      <c r="D182" s="250"/>
      <c r="E182" s="250"/>
      <c r="F182" s="269" t="s">
        <v>1374</v>
      </c>
      <c r="G182" s="250"/>
      <c r="H182" s="250" t="s">
        <v>1450</v>
      </c>
      <c r="I182" s="250" t="s">
        <v>1408</v>
      </c>
      <c r="J182" s="250"/>
      <c r="K182" s="291"/>
    </row>
    <row r="183" spans="2:11" ht="15" customHeight="1" x14ac:dyDescent="0.3">
      <c r="B183" s="270"/>
      <c r="C183" s="250" t="s">
        <v>126</v>
      </c>
      <c r="D183" s="250"/>
      <c r="E183" s="250"/>
      <c r="F183" s="269" t="s">
        <v>1380</v>
      </c>
      <c r="G183" s="250"/>
      <c r="H183" s="250" t="s">
        <v>1451</v>
      </c>
      <c r="I183" s="250" t="s">
        <v>1376</v>
      </c>
      <c r="J183" s="250">
        <v>50</v>
      </c>
      <c r="K183" s="291"/>
    </row>
    <row r="184" spans="2:11" ht="15" customHeight="1" x14ac:dyDescent="0.3">
      <c r="B184" s="270"/>
      <c r="C184" s="250" t="s">
        <v>1452</v>
      </c>
      <c r="D184" s="250"/>
      <c r="E184" s="250"/>
      <c r="F184" s="269" t="s">
        <v>1380</v>
      </c>
      <c r="G184" s="250"/>
      <c r="H184" s="250" t="s">
        <v>1453</v>
      </c>
      <c r="I184" s="250" t="s">
        <v>1454</v>
      </c>
      <c r="J184" s="250"/>
      <c r="K184" s="291"/>
    </row>
    <row r="185" spans="2:11" ht="15" customHeight="1" x14ac:dyDescent="0.3">
      <c r="B185" s="270"/>
      <c r="C185" s="250" t="s">
        <v>1455</v>
      </c>
      <c r="D185" s="250"/>
      <c r="E185" s="250"/>
      <c r="F185" s="269" t="s">
        <v>1380</v>
      </c>
      <c r="G185" s="250"/>
      <c r="H185" s="250" t="s">
        <v>1456</v>
      </c>
      <c r="I185" s="250" t="s">
        <v>1454</v>
      </c>
      <c r="J185" s="250"/>
      <c r="K185" s="291"/>
    </row>
    <row r="186" spans="2:11" ht="15" customHeight="1" x14ac:dyDescent="0.3">
      <c r="B186" s="270"/>
      <c r="C186" s="250" t="s">
        <v>1457</v>
      </c>
      <c r="D186" s="250"/>
      <c r="E186" s="250"/>
      <c r="F186" s="269" t="s">
        <v>1380</v>
      </c>
      <c r="G186" s="250"/>
      <c r="H186" s="250" t="s">
        <v>1458</v>
      </c>
      <c r="I186" s="250" t="s">
        <v>1454</v>
      </c>
      <c r="J186" s="250"/>
      <c r="K186" s="291"/>
    </row>
    <row r="187" spans="2:11" ht="15" customHeight="1" x14ac:dyDescent="0.3">
      <c r="B187" s="270"/>
      <c r="C187" s="303" t="s">
        <v>1459</v>
      </c>
      <c r="D187" s="250"/>
      <c r="E187" s="250"/>
      <c r="F187" s="269" t="s">
        <v>1380</v>
      </c>
      <c r="G187" s="250"/>
      <c r="H187" s="250" t="s">
        <v>1460</v>
      </c>
      <c r="I187" s="250" t="s">
        <v>1461</v>
      </c>
      <c r="J187" s="304" t="s">
        <v>1462</v>
      </c>
      <c r="K187" s="291"/>
    </row>
    <row r="188" spans="2:11" ht="15" customHeight="1" x14ac:dyDescent="0.3">
      <c r="B188" s="270"/>
      <c r="C188" s="255" t="s">
        <v>41</v>
      </c>
      <c r="D188" s="250"/>
      <c r="E188" s="250"/>
      <c r="F188" s="269" t="s">
        <v>1374</v>
      </c>
      <c r="G188" s="250"/>
      <c r="H188" s="246" t="s">
        <v>1463</v>
      </c>
      <c r="I188" s="250" t="s">
        <v>1464</v>
      </c>
      <c r="J188" s="250"/>
      <c r="K188" s="291"/>
    </row>
    <row r="189" spans="2:11" ht="15" customHeight="1" x14ac:dyDescent="0.3">
      <c r="B189" s="270"/>
      <c r="C189" s="255" t="s">
        <v>1465</v>
      </c>
      <c r="D189" s="250"/>
      <c r="E189" s="250"/>
      <c r="F189" s="269" t="s">
        <v>1374</v>
      </c>
      <c r="G189" s="250"/>
      <c r="H189" s="250" t="s">
        <v>1466</v>
      </c>
      <c r="I189" s="250" t="s">
        <v>1408</v>
      </c>
      <c r="J189" s="250"/>
      <c r="K189" s="291"/>
    </row>
    <row r="190" spans="2:11" ht="15" customHeight="1" x14ac:dyDescent="0.3">
      <c r="B190" s="270"/>
      <c r="C190" s="255" t="s">
        <v>1467</v>
      </c>
      <c r="D190" s="250"/>
      <c r="E190" s="250"/>
      <c r="F190" s="269" t="s">
        <v>1374</v>
      </c>
      <c r="G190" s="250"/>
      <c r="H190" s="250" t="s">
        <v>1468</v>
      </c>
      <c r="I190" s="250" t="s">
        <v>1408</v>
      </c>
      <c r="J190" s="250"/>
      <c r="K190" s="291"/>
    </row>
    <row r="191" spans="2:11" ht="15" customHeight="1" x14ac:dyDescent="0.3">
      <c r="B191" s="270"/>
      <c r="C191" s="255" t="s">
        <v>1469</v>
      </c>
      <c r="D191" s="250"/>
      <c r="E191" s="250"/>
      <c r="F191" s="269" t="s">
        <v>1380</v>
      </c>
      <c r="G191" s="250"/>
      <c r="H191" s="250" t="s">
        <v>1470</v>
      </c>
      <c r="I191" s="250" t="s">
        <v>1408</v>
      </c>
      <c r="J191" s="250"/>
      <c r="K191" s="291"/>
    </row>
    <row r="192" spans="2:11" ht="15" customHeight="1" x14ac:dyDescent="0.3">
      <c r="B192" s="297"/>
      <c r="C192" s="305"/>
      <c r="D192" s="279"/>
      <c r="E192" s="279"/>
      <c r="F192" s="279"/>
      <c r="G192" s="279"/>
      <c r="H192" s="279"/>
      <c r="I192" s="279"/>
      <c r="J192" s="279"/>
      <c r="K192" s="298"/>
    </row>
    <row r="193" spans="2:11" ht="18.75" customHeight="1" x14ac:dyDescent="0.3">
      <c r="B193" s="246"/>
      <c r="C193" s="250"/>
      <c r="D193" s="250"/>
      <c r="E193" s="250"/>
      <c r="F193" s="269"/>
      <c r="G193" s="250"/>
      <c r="H193" s="250"/>
      <c r="I193" s="250"/>
      <c r="J193" s="250"/>
      <c r="K193" s="246"/>
    </row>
    <row r="194" spans="2:11" ht="18.75" customHeight="1" x14ac:dyDescent="0.3">
      <c r="B194" s="246"/>
      <c r="C194" s="250"/>
      <c r="D194" s="250"/>
      <c r="E194" s="250"/>
      <c r="F194" s="269"/>
      <c r="G194" s="250"/>
      <c r="H194" s="250"/>
      <c r="I194" s="250"/>
      <c r="J194" s="250"/>
      <c r="K194" s="246"/>
    </row>
    <row r="195" spans="2:11" ht="18.75" customHeight="1" x14ac:dyDescent="0.3">
      <c r="B195" s="256"/>
      <c r="C195" s="256"/>
      <c r="D195" s="256"/>
      <c r="E195" s="256"/>
      <c r="F195" s="256"/>
      <c r="G195" s="256"/>
      <c r="H195" s="256"/>
      <c r="I195" s="256"/>
      <c r="J195" s="256"/>
      <c r="K195" s="256"/>
    </row>
    <row r="196" spans="2:11" x14ac:dyDescent="0.3">
      <c r="B196" s="238"/>
      <c r="C196" s="239"/>
      <c r="D196" s="239"/>
      <c r="E196" s="239"/>
      <c r="F196" s="239"/>
      <c r="G196" s="239"/>
      <c r="H196" s="239"/>
      <c r="I196" s="239"/>
      <c r="J196" s="239"/>
      <c r="K196" s="240"/>
    </row>
    <row r="197" spans="2:11" ht="21" x14ac:dyDescent="0.3">
      <c r="B197" s="241"/>
      <c r="C197" s="741" t="s">
        <v>1471</v>
      </c>
      <c r="D197" s="741"/>
      <c r="E197" s="741"/>
      <c r="F197" s="741"/>
      <c r="G197" s="741"/>
      <c r="H197" s="741"/>
      <c r="I197" s="741"/>
      <c r="J197" s="741"/>
      <c r="K197" s="242"/>
    </row>
    <row r="198" spans="2:11" ht="25.5" customHeight="1" x14ac:dyDescent="0.3">
      <c r="B198" s="241"/>
      <c r="C198" s="306" t="s">
        <v>1472</v>
      </c>
      <c r="D198" s="306"/>
      <c r="E198" s="306"/>
      <c r="F198" s="306" t="s">
        <v>1473</v>
      </c>
      <c r="G198" s="307"/>
      <c r="H198" s="747" t="s">
        <v>1474</v>
      </c>
      <c r="I198" s="747"/>
      <c r="J198" s="747"/>
      <c r="K198" s="242"/>
    </row>
    <row r="199" spans="2:11" ht="5.25" customHeight="1" x14ac:dyDescent="0.3">
      <c r="B199" s="270"/>
      <c r="C199" s="267"/>
      <c r="D199" s="267"/>
      <c r="E199" s="267"/>
      <c r="F199" s="267"/>
      <c r="G199" s="250"/>
      <c r="H199" s="267"/>
      <c r="I199" s="267"/>
      <c r="J199" s="267"/>
      <c r="K199" s="291"/>
    </row>
    <row r="200" spans="2:11" ht="15" customHeight="1" x14ac:dyDescent="0.3">
      <c r="B200" s="270"/>
      <c r="C200" s="250" t="s">
        <v>1464</v>
      </c>
      <c r="D200" s="250"/>
      <c r="E200" s="250"/>
      <c r="F200" s="269" t="s">
        <v>42</v>
      </c>
      <c r="G200" s="250"/>
      <c r="H200" s="743" t="s">
        <v>1475</v>
      </c>
      <c r="I200" s="743"/>
      <c r="J200" s="743"/>
      <c r="K200" s="291"/>
    </row>
    <row r="201" spans="2:11" ht="15" customHeight="1" x14ac:dyDescent="0.3">
      <c r="B201" s="270"/>
      <c r="C201" s="276"/>
      <c r="D201" s="250"/>
      <c r="E201" s="250"/>
      <c r="F201" s="269" t="s">
        <v>43</v>
      </c>
      <c r="G201" s="250"/>
      <c r="H201" s="743" t="s">
        <v>1476</v>
      </c>
      <c r="I201" s="743"/>
      <c r="J201" s="743"/>
      <c r="K201" s="291"/>
    </row>
    <row r="202" spans="2:11" ht="15" customHeight="1" x14ac:dyDescent="0.3">
      <c r="B202" s="270"/>
      <c r="C202" s="276"/>
      <c r="D202" s="250"/>
      <c r="E202" s="250"/>
      <c r="F202" s="269" t="s">
        <v>46</v>
      </c>
      <c r="G202" s="250"/>
      <c r="H202" s="743" t="s">
        <v>1477</v>
      </c>
      <c r="I202" s="743"/>
      <c r="J202" s="743"/>
      <c r="K202" s="291"/>
    </row>
    <row r="203" spans="2:11" ht="15" customHeight="1" x14ac:dyDescent="0.3">
      <c r="B203" s="270"/>
      <c r="C203" s="250"/>
      <c r="D203" s="250"/>
      <c r="E203" s="250"/>
      <c r="F203" s="269" t="s">
        <v>44</v>
      </c>
      <c r="G203" s="250"/>
      <c r="H203" s="743" t="s">
        <v>1478</v>
      </c>
      <c r="I203" s="743"/>
      <c r="J203" s="743"/>
      <c r="K203" s="291"/>
    </row>
    <row r="204" spans="2:11" ht="15" customHeight="1" x14ac:dyDescent="0.3">
      <c r="B204" s="270"/>
      <c r="C204" s="250"/>
      <c r="D204" s="250"/>
      <c r="E204" s="250"/>
      <c r="F204" s="269" t="s">
        <v>45</v>
      </c>
      <c r="G204" s="250"/>
      <c r="H204" s="743" t="s">
        <v>1479</v>
      </c>
      <c r="I204" s="743"/>
      <c r="J204" s="743"/>
      <c r="K204" s="291"/>
    </row>
    <row r="205" spans="2:11" ht="15" customHeight="1" x14ac:dyDescent="0.3">
      <c r="B205" s="270"/>
      <c r="C205" s="250"/>
      <c r="D205" s="250"/>
      <c r="E205" s="250"/>
      <c r="F205" s="269"/>
      <c r="G205" s="250"/>
      <c r="H205" s="250"/>
      <c r="I205" s="250"/>
      <c r="J205" s="250"/>
      <c r="K205" s="291"/>
    </row>
    <row r="206" spans="2:11" ht="15" customHeight="1" x14ac:dyDescent="0.3">
      <c r="B206" s="270"/>
      <c r="C206" s="250" t="s">
        <v>1420</v>
      </c>
      <c r="D206" s="250"/>
      <c r="E206" s="250"/>
      <c r="F206" s="269" t="s">
        <v>76</v>
      </c>
      <c r="G206" s="250"/>
      <c r="H206" s="743" t="s">
        <v>1480</v>
      </c>
      <c r="I206" s="743"/>
      <c r="J206" s="743"/>
      <c r="K206" s="291"/>
    </row>
    <row r="207" spans="2:11" ht="15" customHeight="1" x14ac:dyDescent="0.3">
      <c r="B207" s="270"/>
      <c r="C207" s="276"/>
      <c r="D207" s="250"/>
      <c r="E207" s="250"/>
      <c r="F207" s="269" t="s">
        <v>1318</v>
      </c>
      <c r="G207" s="250"/>
      <c r="H207" s="743" t="s">
        <v>1319</v>
      </c>
      <c r="I207" s="743"/>
      <c r="J207" s="743"/>
      <c r="K207" s="291"/>
    </row>
    <row r="208" spans="2:11" ht="15" customHeight="1" x14ac:dyDescent="0.3">
      <c r="B208" s="270"/>
      <c r="C208" s="250"/>
      <c r="D208" s="250"/>
      <c r="E208" s="250"/>
      <c r="F208" s="269" t="s">
        <v>1316</v>
      </c>
      <c r="G208" s="250"/>
      <c r="H208" s="743" t="s">
        <v>1481</v>
      </c>
      <c r="I208" s="743"/>
      <c r="J208" s="743"/>
      <c r="K208" s="291"/>
    </row>
    <row r="209" spans="2:11" ht="15" customHeight="1" x14ac:dyDescent="0.3">
      <c r="B209" s="308"/>
      <c r="C209" s="276"/>
      <c r="D209" s="276"/>
      <c r="E209" s="276"/>
      <c r="F209" s="269" t="s">
        <v>1320</v>
      </c>
      <c r="G209" s="255"/>
      <c r="H209" s="742" t="s">
        <v>1321</v>
      </c>
      <c r="I209" s="742"/>
      <c r="J209" s="742"/>
      <c r="K209" s="309"/>
    </row>
    <row r="210" spans="2:11" ht="15" customHeight="1" x14ac:dyDescent="0.3">
      <c r="B210" s="308"/>
      <c r="C210" s="276"/>
      <c r="D210" s="276"/>
      <c r="E210" s="276"/>
      <c r="F210" s="269" t="s">
        <v>1322</v>
      </c>
      <c r="G210" s="255"/>
      <c r="H210" s="742" t="s">
        <v>1482</v>
      </c>
      <c r="I210" s="742"/>
      <c r="J210" s="742"/>
      <c r="K210" s="309"/>
    </row>
    <row r="211" spans="2:11" ht="15" customHeight="1" x14ac:dyDescent="0.3">
      <c r="B211" s="308"/>
      <c r="C211" s="276"/>
      <c r="D211" s="276"/>
      <c r="E211" s="276"/>
      <c r="F211" s="310"/>
      <c r="G211" s="255"/>
      <c r="H211" s="311"/>
      <c r="I211" s="311"/>
      <c r="J211" s="311"/>
      <c r="K211" s="309"/>
    </row>
    <row r="212" spans="2:11" ht="15" customHeight="1" x14ac:dyDescent="0.3">
      <c r="B212" s="308"/>
      <c r="C212" s="250" t="s">
        <v>1444</v>
      </c>
      <c r="D212" s="276"/>
      <c r="E212" s="276"/>
      <c r="F212" s="269">
        <v>1</v>
      </c>
      <c r="G212" s="255"/>
      <c r="H212" s="742" t="s">
        <v>1483</v>
      </c>
      <c r="I212" s="742"/>
      <c r="J212" s="742"/>
      <c r="K212" s="309"/>
    </row>
    <row r="213" spans="2:11" ht="15" customHeight="1" x14ac:dyDescent="0.3">
      <c r="B213" s="308"/>
      <c r="C213" s="276"/>
      <c r="D213" s="276"/>
      <c r="E213" s="276"/>
      <c r="F213" s="269">
        <v>2</v>
      </c>
      <c r="G213" s="255"/>
      <c r="H213" s="742" t="s">
        <v>1484</v>
      </c>
      <c r="I213" s="742"/>
      <c r="J213" s="742"/>
      <c r="K213" s="309"/>
    </row>
    <row r="214" spans="2:11" ht="15" customHeight="1" x14ac:dyDescent="0.3">
      <c r="B214" s="308"/>
      <c r="C214" s="276"/>
      <c r="D214" s="276"/>
      <c r="E214" s="276"/>
      <c r="F214" s="269">
        <v>3</v>
      </c>
      <c r="G214" s="255"/>
      <c r="H214" s="742" t="s">
        <v>1485</v>
      </c>
      <c r="I214" s="742"/>
      <c r="J214" s="742"/>
      <c r="K214" s="309"/>
    </row>
    <row r="215" spans="2:11" ht="15" customHeight="1" x14ac:dyDescent="0.3">
      <c r="B215" s="308"/>
      <c r="C215" s="276"/>
      <c r="D215" s="276"/>
      <c r="E215" s="276"/>
      <c r="F215" s="269">
        <v>4</v>
      </c>
      <c r="G215" s="255"/>
      <c r="H215" s="742" t="s">
        <v>1486</v>
      </c>
      <c r="I215" s="742"/>
      <c r="J215" s="742"/>
      <c r="K215" s="309"/>
    </row>
    <row r="216" spans="2:11" ht="12.75" customHeight="1" x14ac:dyDescent="0.3">
      <c r="B216" s="312"/>
      <c r="C216" s="313"/>
      <c r="D216" s="313"/>
      <c r="E216" s="313"/>
      <c r="F216" s="313"/>
      <c r="G216" s="313"/>
      <c r="H216" s="313"/>
      <c r="I216" s="313"/>
      <c r="J216" s="313"/>
      <c r="K216" s="314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21</vt:i4>
      </vt:variant>
    </vt:vector>
  </HeadingPairs>
  <TitlesOfParts>
    <vt:vector size="33" baseType="lpstr">
      <vt:lpstr>Rekapitulace stavby</vt:lpstr>
      <vt:lpstr>001 - SO 315-1 Čerpací st...</vt:lpstr>
      <vt:lpstr>002 - SO 315-2 Čerpací st...</vt:lpstr>
      <vt:lpstr>003 - SO 315-3 Čerpací st...</vt:lpstr>
      <vt:lpstr>004 - SO 316 Hydrantová s...</vt:lpstr>
      <vt:lpstr>005 - PS 01 Strojně-techn...</vt:lpstr>
      <vt:lpstr>006 - PS 02 Provozní soub...</vt:lpstr>
      <vt:lpstr>PS 02 - ČS1</vt:lpstr>
      <vt:lpstr>PS 02 - ČS2</vt:lpstr>
      <vt:lpstr>PS 02 - ČS3</vt:lpstr>
      <vt:lpstr>007 - Ostatní a vedlejší ...</vt:lpstr>
      <vt:lpstr>Pokyny pro vyplnění</vt:lpstr>
      <vt:lpstr>'001 - SO 315-1 Čerpací st...'!Názvy_tisku</vt:lpstr>
      <vt:lpstr>'002 - SO 315-2 Čerpací st...'!Názvy_tisku</vt:lpstr>
      <vt:lpstr>'003 - SO 315-3 Čerpací st...'!Názvy_tisku</vt:lpstr>
      <vt:lpstr>'004 - SO 316 Hydrantová s...'!Názvy_tisku</vt:lpstr>
      <vt:lpstr>'005 - PS 01 Strojně-techn...'!Názvy_tisku</vt:lpstr>
      <vt:lpstr>'006 - PS 02 Provozní soub...'!Názvy_tisku</vt:lpstr>
      <vt:lpstr>'007 - Ostatní a vedlejší ...'!Názvy_tisku</vt:lpstr>
      <vt:lpstr>'PS 02 - ČS1'!Názvy_tisku</vt:lpstr>
      <vt:lpstr>'PS 02 - ČS2'!Názvy_tisku</vt:lpstr>
      <vt:lpstr>'PS 02 - ČS3'!Názvy_tisku</vt:lpstr>
      <vt:lpstr>'Rekapitulace stavby'!Názvy_tisku</vt:lpstr>
      <vt:lpstr>'001 - SO 315-1 Čerpací st...'!Oblast_tisku</vt:lpstr>
      <vt:lpstr>'002 - SO 315-2 Čerpací st...'!Oblast_tisku</vt:lpstr>
      <vt:lpstr>'003 - SO 315-3 Čerpací st...'!Oblast_tisku</vt:lpstr>
      <vt:lpstr>'004 - SO 316 Hydrantová s...'!Oblast_tisku</vt:lpstr>
      <vt:lpstr>'005 - PS 01 Strojně-techn...'!Oblast_tisku</vt:lpstr>
      <vt:lpstr>'006 - PS 02 Provozní soub...'!Oblast_tisku</vt:lpstr>
      <vt:lpstr>'007 - Ostatní a vedlejší ...'!Oblast_tisku</vt:lpstr>
      <vt:lpstr>'Pokyny pro vyplnění'!Oblast_tisku</vt:lpstr>
      <vt:lpstr>'PS 02 - ČS1'!Oblast_tisku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Krumnikl Radim</dc:creator>
  <cp:lastModifiedBy>Mráz František</cp:lastModifiedBy>
  <dcterms:created xsi:type="dcterms:W3CDTF">2018-03-09T06:19:17Z</dcterms:created>
  <dcterms:modified xsi:type="dcterms:W3CDTF">2018-03-21T08:51:47Z</dcterms:modified>
</cp:coreProperties>
</file>