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unknown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35" windowHeight="8955"/>
  </bookViews>
  <sheets>
    <sheet name="Rekapitulace stavby" sheetId="1" r:id="rId1"/>
    <sheet name="141102_J - Jímka na výpla..." sheetId="2" r:id="rId2"/>
    <sheet name="141102_VON - Vedlajší a o..." sheetId="3" r:id="rId3"/>
    <sheet name="Pokyny pro vyplnění" sheetId="4" r:id="rId4"/>
  </sheets>
  <definedNames>
    <definedName name="_xlnm._FilterDatabase" localSheetId="1" hidden="1">'141102_J - Jímka na výpla...'!$C$87:$K$87</definedName>
    <definedName name="_xlnm._FilterDatabase" localSheetId="2" hidden="1">'141102_VON - Vedlajší a o...'!$C$77:$K$77</definedName>
    <definedName name="_xlnm.Print_Titles" localSheetId="1">'141102_J - Jímka na výpla...'!$87:$87</definedName>
    <definedName name="_xlnm.Print_Titles" localSheetId="2">'141102_VON - Vedlajší a o...'!$77:$77</definedName>
    <definedName name="_xlnm.Print_Titles" localSheetId="0">'Rekapitulace stavby'!$49:$49</definedName>
    <definedName name="_xlnm.Print_Area" localSheetId="1">'141102_J - Jímka na výpla...'!$C$4:$J$36,'141102_J - Jímka na výpla...'!$C$42:$J$69,'141102_J - Jímka na výpla...'!$C$75:$K$317</definedName>
    <definedName name="_xlnm.Print_Area" localSheetId="2">'141102_VON - Vedlajší a o...'!$C$4:$J$36,'141102_VON - Vedlajší a o...'!$C$42:$J$59,'141102_VON - Vedlajší a o...'!$C$65:$K$84</definedName>
    <definedName name="_xlnm.Print_Area" localSheetId="3">'Pokyny pro vyplnění'!$B$2:$K$69,'Pokyny pro vyplnění'!$B$72:$K$116,'Pokyny pro vyplnění'!$B$119:$K$184,'Pokyny pro vyplnění'!$B$187:$K$207</definedName>
    <definedName name="_xlnm.Print_Area" localSheetId="0">'Rekapitulace stavby'!$D$4:$AO$33,'Rekapitulace stavby'!$C$39:$AQ$54</definedName>
  </definedNames>
  <calcPr calcId="145621" iterateCount="1"/>
</workbook>
</file>

<file path=xl/calcChain.xml><?xml version="1.0" encoding="utf-8"?>
<calcChain xmlns="http://schemas.openxmlformats.org/spreadsheetml/2006/main">
  <c r="E7" i="2" l="1"/>
  <c r="J12" i="2"/>
  <c r="J17" i="2"/>
  <c r="E18" i="2"/>
  <c r="J18" i="2"/>
  <c r="E45" i="2"/>
  <c r="E47" i="2"/>
  <c r="F49" i="2"/>
  <c r="J49" i="2"/>
  <c r="F51" i="2"/>
  <c r="J51" i="2"/>
  <c r="F52" i="2"/>
  <c r="E78" i="2"/>
  <c r="E80" i="2"/>
  <c r="F82" i="2"/>
  <c r="J82" i="2"/>
  <c r="F84" i="2"/>
  <c r="J84" i="2"/>
  <c r="F85" i="2"/>
  <c r="J91" i="2"/>
  <c r="P91" i="2"/>
  <c r="R91" i="2"/>
  <c r="T91" i="2"/>
  <c r="BE91" i="2"/>
  <c r="BF91" i="2"/>
  <c r="BG91" i="2"/>
  <c r="BH91" i="2"/>
  <c r="BI91" i="2"/>
  <c r="BK91" i="2"/>
  <c r="J95" i="2"/>
  <c r="P95" i="2"/>
  <c r="P90" i="2" s="1"/>
  <c r="R95" i="2"/>
  <c r="R90" i="2" s="1"/>
  <c r="T95" i="2"/>
  <c r="T90" i="2" s="1"/>
  <c r="BE95" i="2"/>
  <c r="J30" i="2" s="1"/>
  <c r="AV52" i="1" s="1"/>
  <c r="BF95" i="2"/>
  <c r="J31" i="2" s="1"/>
  <c r="AW52" i="1" s="1"/>
  <c r="BG95" i="2"/>
  <c r="F32" i="2" s="1"/>
  <c r="BB52" i="1" s="1"/>
  <c r="BH95" i="2"/>
  <c r="F33" i="2" s="1"/>
  <c r="BC52" i="1" s="1"/>
  <c r="BI95" i="2"/>
  <c r="F34" i="2" s="1"/>
  <c r="BD52" i="1" s="1"/>
  <c r="BK95" i="2"/>
  <c r="BK90" i="2" s="1"/>
  <c r="J98" i="2"/>
  <c r="P98" i="2"/>
  <c r="R98" i="2"/>
  <c r="T98" i="2"/>
  <c r="BE98" i="2"/>
  <c r="BF98" i="2"/>
  <c r="BG98" i="2"/>
  <c r="BH98" i="2"/>
  <c r="BI98" i="2"/>
  <c r="BK98" i="2"/>
  <c r="J101" i="2"/>
  <c r="P101" i="2"/>
  <c r="R101" i="2"/>
  <c r="T101" i="2"/>
  <c r="BE101" i="2"/>
  <c r="BF101" i="2"/>
  <c r="BG101" i="2"/>
  <c r="BH101" i="2"/>
  <c r="BI101" i="2"/>
  <c r="BK101" i="2"/>
  <c r="J105" i="2"/>
  <c r="P105" i="2"/>
  <c r="R105" i="2"/>
  <c r="T105" i="2"/>
  <c r="BE105" i="2"/>
  <c r="BF105" i="2"/>
  <c r="BG105" i="2"/>
  <c r="BH105" i="2"/>
  <c r="BI105" i="2"/>
  <c r="BK105" i="2"/>
  <c r="J107" i="2"/>
  <c r="P107" i="2"/>
  <c r="R107" i="2"/>
  <c r="T107" i="2"/>
  <c r="BE107" i="2"/>
  <c r="BF107" i="2"/>
  <c r="BG107" i="2"/>
  <c r="BH107" i="2"/>
  <c r="BI107" i="2"/>
  <c r="BK107" i="2"/>
  <c r="J110" i="2"/>
  <c r="P110" i="2"/>
  <c r="R110" i="2"/>
  <c r="T110" i="2"/>
  <c r="BE110" i="2"/>
  <c r="BF110" i="2"/>
  <c r="BG110" i="2"/>
  <c r="BH110" i="2"/>
  <c r="BI110" i="2"/>
  <c r="BK110" i="2"/>
  <c r="J113" i="2"/>
  <c r="P113" i="2"/>
  <c r="R113" i="2"/>
  <c r="T113" i="2"/>
  <c r="BE113" i="2"/>
  <c r="BF113" i="2"/>
  <c r="BG113" i="2"/>
  <c r="BH113" i="2"/>
  <c r="BI113" i="2"/>
  <c r="BK113" i="2"/>
  <c r="J116" i="2"/>
  <c r="P116" i="2"/>
  <c r="R116" i="2"/>
  <c r="T116" i="2"/>
  <c r="BE116" i="2"/>
  <c r="BF116" i="2"/>
  <c r="BG116" i="2"/>
  <c r="BH116" i="2"/>
  <c r="BI116" i="2"/>
  <c r="BK116" i="2"/>
  <c r="J119" i="2"/>
  <c r="P119" i="2"/>
  <c r="R119" i="2"/>
  <c r="T119" i="2"/>
  <c r="BE119" i="2"/>
  <c r="BF119" i="2"/>
  <c r="BG119" i="2"/>
  <c r="BH119" i="2"/>
  <c r="BI119" i="2"/>
  <c r="BK119" i="2"/>
  <c r="J125" i="2"/>
  <c r="P125" i="2"/>
  <c r="R125" i="2"/>
  <c r="T125" i="2"/>
  <c r="BE125" i="2"/>
  <c r="BF125" i="2"/>
  <c r="BG125" i="2"/>
  <c r="BH125" i="2"/>
  <c r="BI125" i="2"/>
  <c r="BK125" i="2"/>
  <c r="J129" i="2"/>
  <c r="P129" i="2"/>
  <c r="R129" i="2"/>
  <c r="T129" i="2"/>
  <c r="BE129" i="2"/>
  <c r="BF129" i="2"/>
  <c r="BG129" i="2"/>
  <c r="BH129" i="2"/>
  <c r="BI129" i="2"/>
  <c r="BK129" i="2"/>
  <c r="J133" i="2"/>
  <c r="P133" i="2"/>
  <c r="R133" i="2"/>
  <c r="T133" i="2"/>
  <c r="BE133" i="2"/>
  <c r="BF133" i="2"/>
  <c r="BG133" i="2"/>
  <c r="BH133" i="2"/>
  <c r="BI133" i="2"/>
  <c r="BK133" i="2"/>
  <c r="J140" i="2"/>
  <c r="P140" i="2"/>
  <c r="R140" i="2"/>
  <c r="T140" i="2"/>
  <c r="BE140" i="2"/>
  <c r="BF140" i="2"/>
  <c r="BG140" i="2"/>
  <c r="BH140" i="2"/>
  <c r="BI140" i="2"/>
  <c r="BK140" i="2"/>
  <c r="J143" i="2"/>
  <c r="P143" i="2"/>
  <c r="R143" i="2"/>
  <c r="T143" i="2"/>
  <c r="BE143" i="2"/>
  <c r="BF143" i="2"/>
  <c r="BG143" i="2"/>
  <c r="BH143" i="2"/>
  <c r="BI143" i="2"/>
  <c r="BK143" i="2"/>
  <c r="J145" i="2"/>
  <c r="P145" i="2"/>
  <c r="R145" i="2"/>
  <c r="T145" i="2"/>
  <c r="BE145" i="2"/>
  <c r="BF145" i="2"/>
  <c r="BG145" i="2"/>
  <c r="BH145" i="2"/>
  <c r="BI145" i="2"/>
  <c r="BK145" i="2"/>
  <c r="J148" i="2"/>
  <c r="P148" i="2"/>
  <c r="R148" i="2"/>
  <c r="T148" i="2"/>
  <c r="BE148" i="2"/>
  <c r="BF148" i="2"/>
  <c r="BG148" i="2"/>
  <c r="BH148" i="2"/>
  <c r="BI148" i="2"/>
  <c r="BK148" i="2"/>
  <c r="J152" i="2"/>
  <c r="P152" i="2"/>
  <c r="R152" i="2"/>
  <c r="T152" i="2"/>
  <c r="BE152" i="2"/>
  <c r="BF152" i="2"/>
  <c r="BG152" i="2"/>
  <c r="BH152" i="2"/>
  <c r="BI152" i="2"/>
  <c r="BK152" i="2"/>
  <c r="J154" i="2"/>
  <c r="P154" i="2"/>
  <c r="R154" i="2"/>
  <c r="T154" i="2"/>
  <c r="BE154" i="2"/>
  <c r="BF154" i="2"/>
  <c r="BG154" i="2"/>
  <c r="BH154" i="2"/>
  <c r="BI154" i="2"/>
  <c r="BK154" i="2"/>
  <c r="J157" i="2"/>
  <c r="P157" i="2"/>
  <c r="R157" i="2"/>
  <c r="T157" i="2"/>
  <c r="BE157" i="2"/>
  <c r="BF157" i="2"/>
  <c r="BG157" i="2"/>
  <c r="BH157" i="2"/>
  <c r="BI157" i="2"/>
  <c r="BK157" i="2"/>
  <c r="J164" i="2"/>
  <c r="P164" i="2"/>
  <c r="R164" i="2"/>
  <c r="T164" i="2"/>
  <c r="BE164" i="2"/>
  <c r="BF164" i="2"/>
  <c r="BG164" i="2"/>
  <c r="BH164" i="2"/>
  <c r="BI164" i="2"/>
  <c r="BK164" i="2"/>
  <c r="J171" i="2"/>
  <c r="P171" i="2"/>
  <c r="R171" i="2"/>
  <c r="T171" i="2"/>
  <c r="BE171" i="2"/>
  <c r="BF171" i="2"/>
  <c r="BG171" i="2"/>
  <c r="BH171" i="2"/>
  <c r="BI171" i="2"/>
  <c r="BK171" i="2"/>
  <c r="J175" i="2"/>
  <c r="P175" i="2"/>
  <c r="R175" i="2"/>
  <c r="T175" i="2"/>
  <c r="BE175" i="2"/>
  <c r="BF175" i="2"/>
  <c r="BG175" i="2"/>
  <c r="BH175" i="2"/>
  <c r="BI175" i="2"/>
  <c r="BK175" i="2"/>
  <c r="J179" i="2"/>
  <c r="P179" i="2"/>
  <c r="R179" i="2"/>
  <c r="T179" i="2"/>
  <c r="BE179" i="2"/>
  <c r="BF179" i="2"/>
  <c r="BG179" i="2"/>
  <c r="BH179" i="2"/>
  <c r="BI179" i="2"/>
  <c r="BK179" i="2"/>
  <c r="J183" i="2"/>
  <c r="P183" i="2"/>
  <c r="P178" i="2" s="1"/>
  <c r="R183" i="2"/>
  <c r="T183" i="2"/>
  <c r="T178" i="2" s="1"/>
  <c r="BE183" i="2"/>
  <c r="BF183" i="2"/>
  <c r="BG183" i="2"/>
  <c r="BH183" i="2"/>
  <c r="BI183" i="2"/>
  <c r="BK183" i="2"/>
  <c r="BK178" i="2" s="1"/>
  <c r="J178" i="2" s="1"/>
  <c r="J59" i="2" s="1"/>
  <c r="J187" i="2"/>
  <c r="P187" i="2"/>
  <c r="R187" i="2"/>
  <c r="T187" i="2"/>
  <c r="BE187" i="2"/>
  <c r="BF187" i="2"/>
  <c r="BG187" i="2"/>
  <c r="BH187" i="2"/>
  <c r="BI187" i="2"/>
  <c r="BK187" i="2"/>
  <c r="J191" i="2"/>
  <c r="P191" i="2"/>
  <c r="R191" i="2"/>
  <c r="R178" i="2"/>
  <c r="T191" i="2"/>
  <c r="BE191" i="2"/>
  <c r="BF191" i="2"/>
  <c r="BG191" i="2"/>
  <c r="BH191" i="2"/>
  <c r="BI191" i="2"/>
  <c r="BK191" i="2"/>
  <c r="J196" i="2"/>
  <c r="P196" i="2"/>
  <c r="P195" i="2" s="1"/>
  <c r="R196" i="2"/>
  <c r="R195" i="2"/>
  <c r="T196" i="2"/>
  <c r="T195" i="2" s="1"/>
  <c r="BE196" i="2"/>
  <c r="BF196" i="2"/>
  <c r="BG196" i="2"/>
  <c r="BH196" i="2"/>
  <c r="BI196" i="2"/>
  <c r="BK196" i="2"/>
  <c r="BK195" i="2"/>
  <c r="J195" i="2"/>
  <c r="J60" i="2"/>
  <c r="J202" i="2"/>
  <c r="P202" i="2"/>
  <c r="R202" i="2"/>
  <c r="T202" i="2"/>
  <c r="BE202" i="2"/>
  <c r="BF202" i="2"/>
  <c r="BG202" i="2"/>
  <c r="BH202" i="2"/>
  <c r="BI202" i="2"/>
  <c r="BK202" i="2"/>
  <c r="J204" i="2"/>
  <c r="P204" i="2"/>
  <c r="P201" i="2" s="1"/>
  <c r="R204" i="2"/>
  <c r="T204" i="2"/>
  <c r="T201" i="2" s="1"/>
  <c r="BE204" i="2"/>
  <c r="BF204" i="2"/>
  <c r="BG204" i="2"/>
  <c r="BH204" i="2"/>
  <c r="BI204" i="2"/>
  <c r="BK204" i="2"/>
  <c r="BK201" i="2" s="1"/>
  <c r="J201" i="2" s="1"/>
  <c r="J61" i="2" s="1"/>
  <c r="J206" i="2"/>
  <c r="P206" i="2"/>
  <c r="R206" i="2"/>
  <c r="T206" i="2"/>
  <c r="BE206" i="2"/>
  <c r="BF206" i="2"/>
  <c r="BG206" i="2"/>
  <c r="BH206" i="2"/>
  <c r="BI206" i="2"/>
  <c r="BK206" i="2"/>
  <c r="J209" i="2"/>
  <c r="P209" i="2"/>
  <c r="R209" i="2"/>
  <c r="T209" i="2"/>
  <c r="BE209" i="2"/>
  <c r="BF209" i="2"/>
  <c r="BG209" i="2"/>
  <c r="BH209" i="2"/>
  <c r="BI209" i="2"/>
  <c r="BK209" i="2"/>
  <c r="J212" i="2"/>
  <c r="P212" i="2"/>
  <c r="R212" i="2"/>
  <c r="R201" i="2" s="1"/>
  <c r="T212" i="2"/>
  <c r="BE212" i="2"/>
  <c r="BF212" i="2"/>
  <c r="BG212" i="2"/>
  <c r="BH212" i="2"/>
  <c r="BI212" i="2"/>
  <c r="BK212" i="2"/>
  <c r="J216" i="2"/>
  <c r="P216" i="2"/>
  <c r="R216" i="2"/>
  <c r="T216" i="2"/>
  <c r="BE216" i="2"/>
  <c r="BF216" i="2"/>
  <c r="BG216" i="2"/>
  <c r="BH216" i="2"/>
  <c r="BI216" i="2"/>
  <c r="BK216" i="2"/>
  <c r="J218" i="2"/>
  <c r="P218" i="2"/>
  <c r="R218" i="2"/>
  <c r="R215" i="2" s="1"/>
  <c r="T218" i="2"/>
  <c r="BE218" i="2"/>
  <c r="BF218" i="2"/>
  <c r="BG218" i="2"/>
  <c r="BH218" i="2"/>
  <c r="BI218" i="2"/>
  <c r="BK218" i="2"/>
  <c r="BK215" i="2" s="1"/>
  <c r="J215" i="2" s="1"/>
  <c r="J62" i="2" s="1"/>
  <c r="J219" i="2"/>
  <c r="P219" i="2"/>
  <c r="R219" i="2"/>
  <c r="T219" i="2"/>
  <c r="BE219" i="2"/>
  <c r="BF219" i="2"/>
  <c r="BG219" i="2"/>
  <c r="BH219" i="2"/>
  <c r="BI219" i="2"/>
  <c r="BK219" i="2"/>
  <c r="J223" i="2"/>
  <c r="P223" i="2"/>
  <c r="P215" i="2" s="1"/>
  <c r="R223" i="2"/>
  <c r="T223" i="2"/>
  <c r="T215" i="2" s="1"/>
  <c r="BE223" i="2"/>
  <c r="BF223" i="2"/>
  <c r="BG223" i="2"/>
  <c r="BH223" i="2"/>
  <c r="BI223" i="2"/>
  <c r="BK223" i="2"/>
  <c r="J226" i="2"/>
  <c r="P226" i="2"/>
  <c r="R226" i="2"/>
  <c r="T226" i="2"/>
  <c r="BE226" i="2"/>
  <c r="BF226" i="2"/>
  <c r="BG226" i="2"/>
  <c r="BH226" i="2"/>
  <c r="BI226" i="2"/>
  <c r="BK226" i="2"/>
  <c r="J228" i="2"/>
  <c r="P228" i="2"/>
  <c r="R228" i="2"/>
  <c r="T228" i="2"/>
  <c r="BE228" i="2"/>
  <c r="BF228" i="2"/>
  <c r="BG228" i="2"/>
  <c r="BH228" i="2"/>
  <c r="BI228" i="2"/>
  <c r="BK228" i="2"/>
  <c r="J231" i="2"/>
  <c r="P231" i="2"/>
  <c r="R231" i="2"/>
  <c r="T231" i="2"/>
  <c r="BE231" i="2"/>
  <c r="BF231" i="2"/>
  <c r="BG231" i="2"/>
  <c r="BH231" i="2"/>
  <c r="BI231" i="2"/>
  <c r="BK231" i="2"/>
  <c r="J233" i="2"/>
  <c r="P233" i="2"/>
  <c r="R233" i="2"/>
  <c r="T233" i="2"/>
  <c r="BE233" i="2"/>
  <c r="BF233" i="2"/>
  <c r="BG233" i="2"/>
  <c r="BH233" i="2"/>
  <c r="BI233" i="2"/>
  <c r="BK233" i="2"/>
  <c r="J236" i="2"/>
  <c r="P236" i="2"/>
  <c r="R236" i="2"/>
  <c r="T236" i="2"/>
  <c r="BE236" i="2"/>
  <c r="BF236" i="2"/>
  <c r="BG236" i="2"/>
  <c r="BH236" i="2"/>
  <c r="BI236" i="2"/>
  <c r="BK236" i="2"/>
  <c r="J238" i="2"/>
  <c r="P238" i="2"/>
  <c r="P235" i="2" s="1"/>
  <c r="R238" i="2"/>
  <c r="T238" i="2"/>
  <c r="T235" i="2" s="1"/>
  <c r="BE238" i="2"/>
  <c r="BF238" i="2"/>
  <c r="BG238" i="2"/>
  <c r="BH238" i="2"/>
  <c r="BI238" i="2"/>
  <c r="BK238" i="2"/>
  <c r="BK235" i="2" s="1"/>
  <c r="J235" i="2" s="1"/>
  <c r="J63" i="2" s="1"/>
  <c r="J240" i="2"/>
  <c r="P240" i="2"/>
  <c r="R240" i="2"/>
  <c r="T240" i="2"/>
  <c r="BE240" i="2"/>
  <c r="BF240" i="2"/>
  <c r="BG240" i="2"/>
  <c r="BH240" i="2"/>
  <c r="BI240" i="2"/>
  <c r="BK240" i="2"/>
  <c r="J242" i="2"/>
  <c r="P242" i="2"/>
  <c r="R242" i="2"/>
  <c r="T242" i="2"/>
  <c r="BE242" i="2"/>
  <c r="BF242" i="2"/>
  <c r="BG242" i="2"/>
  <c r="BH242" i="2"/>
  <c r="BI242" i="2"/>
  <c r="BK242" i="2"/>
  <c r="J245" i="2"/>
  <c r="P245" i="2"/>
  <c r="R245" i="2"/>
  <c r="R235" i="2" s="1"/>
  <c r="T245" i="2"/>
  <c r="BE245" i="2"/>
  <c r="BF245" i="2"/>
  <c r="BG245" i="2"/>
  <c r="BH245" i="2"/>
  <c r="BI245" i="2"/>
  <c r="BK245" i="2"/>
  <c r="J248" i="2"/>
  <c r="P248" i="2"/>
  <c r="R248" i="2"/>
  <c r="T248" i="2"/>
  <c r="BE248" i="2"/>
  <c r="BF248" i="2"/>
  <c r="BG248" i="2"/>
  <c r="BH248" i="2"/>
  <c r="BI248" i="2"/>
  <c r="BK248" i="2"/>
  <c r="J250" i="2"/>
  <c r="P250" i="2"/>
  <c r="R250" i="2"/>
  <c r="T250" i="2"/>
  <c r="BE250" i="2"/>
  <c r="BF250" i="2"/>
  <c r="BG250" i="2"/>
  <c r="BH250" i="2"/>
  <c r="BI250" i="2"/>
  <c r="BK250" i="2"/>
  <c r="J254" i="2"/>
  <c r="P254" i="2"/>
  <c r="R254" i="2"/>
  <c r="T254" i="2"/>
  <c r="BE254" i="2"/>
  <c r="BF254" i="2"/>
  <c r="BG254" i="2"/>
  <c r="BH254" i="2"/>
  <c r="BI254" i="2"/>
  <c r="BK254" i="2"/>
  <c r="J258" i="2"/>
  <c r="P258" i="2"/>
  <c r="R258" i="2"/>
  <c r="T258" i="2"/>
  <c r="BE258" i="2"/>
  <c r="BF258" i="2"/>
  <c r="BG258" i="2"/>
  <c r="BH258" i="2"/>
  <c r="BI258" i="2"/>
  <c r="BK258" i="2"/>
  <c r="J261" i="2"/>
  <c r="P261" i="2"/>
  <c r="R261" i="2"/>
  <c r="T261" i="2"/>
  <c r="BE261" i="2"/>
  <c r="BF261" i="2"/>
  <c r="BG261" i="2"/>
  <c r="BH261" i="2"/>
  <c r="BI261" i="2"/>
  <c r="BK261" i="2"/>
  <c r="J263" i="2"/>
  <c r="P263" i="2"/>
  <c r="R263" i="2"/>
  <c r="T263" i="2"/>
  <c r="BE263" i="2"/>
  <c r="BF263" i="2"/>
  <c r="BG263" i="2"/>
  <c r="BH263" i="2"/>
  <c r="BI263" i="2"/>
  <c r="BK263" i="2"/>
  <c r="J266" i="2"/>
  <c r="P266" i="2"/>
  <c r="R266" i="2"/>
  <c r="T266" i="2"/>
  <c r="BE266" i="2"/>
  <c r="BF266" i="2"/>
  <c r="BG266" i="2"/>
  <c r="BH266" i="2"/>
  <c r="BI266" i="2"/>
  <c r="BK266" i="2"/>
  <c r="J269" i="2"/>
  <c r="P269" i="2"/>
  <c r="R269" i="2"/>
  <c r="T269" i="2"/>
  <c r="BE269" i="2"/>
  <c r="BF269" i="2"/>
  <c r="BG269" i="2"/>
  <c r="BH269" i="2"/>
  <c r="BI269" i="2"/>
  <c r="BK269" i="2"/>
  <c r="J275" i="2"/>
  <c r="P275" i="2"/>
  <c r="R275" i="2"/>
  <c r="T275" i="2"/>
  <c r="BE275" i="2"/>
  <c r="BF275" i="2"/>
  <c r="BG275" i="2"/>
  <c r="BH275" i="2"/>
  <c r="BI275" i="2"/>
  <c r="BK275" i="2"/>
  <c r="J279" i="2"/>
  <c r="P279" i="2"/>
  <c r="P274" i="2" s="1"/>
  <c r="R279" i="2"/>
  <c r="R274" i="2" s="1"/>
  <c r="T279" i="2"/>
  <c r="T274" i="2" s="1"/>
  <c r="BE279" i="2"/>
  <c r="BF279" i="2"/>
  <c r="BG279" i="2"/>
  <c r="BH279" i="2"/>
  <c r="BI279" i="2"/>
  <c r="BK279" i="2"/>
  <c r="BK274" i="2" s="1"/>
  <c r="J274" i="2" s="1"/>
  <c r="J64" i="2" s="1"/>
  <c r="J283" i="2"/>
  <c r="P283" i="2"/>
  <c r="R283" i="2"/>
  <c r="T283" i="2"/>
  <c r="BE283" i="2"/>
  <c r="BF283" i="2"/>
  <c r="BG283" i="2"/>
  <c r="BH283" i="2"/>
  <c r="BI283" i="2"/>
  <c r="BK283" i="2"/>
  <c r="J292" i="2"/>
  <c r="P292" i="2"/>
  <c r="R292" i="2"/>
  <c r="T292" i="2"/>
  <c r="BE292" i="2"/>
  <c r="BF292" i="2"/>
  <c r="BG292" i="2"/>
  <c r="BH292" i="2"/>
  <c r="BI292" i="2"/>
  <c r="BK292" i="2"/>
  <c r="J296" i="2"/>
  <c r="P296" i="2"/>
  <c r="R296" i="2"/>
  <c r="T296" i="2"/>
  <c r="BE296" i="2"/>
  <c r="BF296" i="2"/>
  <c r="BG296" i="2"/>
  <c r="BH296" i="2"/>
  <c r="BI296" i="2"/>
  <c r="BK296" i="2"/>
  <c r="J299" i="2"/>
  <c r="P299" i="2"/>
  <c r="P298" i="2"/>
  <c r="R299" i="2"/>
  <c r="R298" i="2" s="1"/>
  <c r="T299" i="2"/>
  <c r="T298" i="2"/>
  <c r="BE299" i="2"/>
  <c r="BF299" i="2"/>
  <c r="BG299" i="2"/>
  <c r="BH299" i="2"/>
  <c r="BI299" i="2"/>
  <c r="BK299" i="2"/>
  <c r="BK298" i="2"/>
  <c r="J298" i="2"/>
  <c r="J65" i="2"/>
  <c r="J303" i="2"/>
  <c r="P303" i="2"/>
  <c r="R303" i="2"/>
  <c r="T303" i="2"/>
  <c r="BE303" i="2"/>
  <c r="BF303" i="2"/>
  <c r="BG303" i="2"/>
  <c r="BH303" i="2"/>
  <c r="BI303" i="2"/>
  <c r="BK303" i="2"/>
  <c r="J306" i="2"/>
  <c r="P306" i="2"/>
  <c r="P302" i="2" s="1"/>
  <c r="P301" i="2" s="1"/>
  <c r="R306" i="2"/>
  <c r="R302" i="2" s="1"/>
  <c r="R301" i="2" s="1"/>
  <c r="T306" i="2"/>
  <c r="T302" i="2" s="1"/>
  <c r="T301" i="2" s="1"/>
  <c r="BE306" i="2"/>
  <c r="BF306" i="2"/>
  <c r="BG306" i="2"/>
  <c r="BH306" i="2"/>
  <c r="BI306" i="2"/>
  <c r="BK306" i="2"/>
  <c r="BK302" i="2" s="1"/>
  <c r="J309" i="2"/>
  <c r="P309" i="2"/>
  <c r="R309" i="2"/>
  <c r="T309" i="2"/>
  <c r="BE309" i="2"/>
  <c r="BF309" i="2"/>
  <c r="BG309" i="2"/>
  <c r="BH309" i="2"/>
  <c r="BI309" i="2"/>
  <c r="BK309" i="2"/>
  <c r="J311" i="2"/>
  <c r="P311" i="2"/>
  <c r="R311" i="2"/>
  <c r="T311" i="2"/>
  <c r="BE311" i="2"/>
  <c r="BF311" i="2"/>
  <c r="BG311" i="2"/>
  <c r="BH311" i="2"/>
  <c r="BI311" i="2"/>
  <c r="BK311" i="2"/>
  <c r="J312" i="2"/>
  <c r="P312" i="2"/>
  <c r="R312" i="2"/>
  <c r="T312" i="2"/>
  <c r="BE312" i="2"/>
  <c r="BF312" i="2"/>
  <c r="BG312" i="2"/>
  <c r="BH312" i="2"/>
  <c r="BI312" i="2"/>
  <c r="BK312" i="2"/>
  <c r="J314" i="2"/>
  <c r="P314" i="2"/>
  <c r="P313" i="2"/>
  <c r="R314" i="2"/>
  <c r="R313" i="2"/>
  <c r="T314" i="2"/>
  <c r="T313" i="2"/>
  <c r="BE314" i="2"/>
  <c r="BF314" i="2"/>
  <c r="BG314" i="2"/>
  <c r="BH314" i="2"/>
  <c r="BI314" i="2"/>
  <c r="BK314" i="2"/>
  <c r="BK313" i="2"/>
  <c r="J313" i="2"/>
  <c r="J68" i="2"/>
  <c r="E7" i="3"/>
  <c r="J12" i="3"/>
  <c r="J17" i="3"/>
  <c r="E18" i="3"/>
  <c r="J18" i="3"/>
  <c r="E45" i="3"/>
  <c r="E47" i="3"/>
  <c r="F49" i="3"/>
  <c r="J49" i="3"/>
  <c r="F51" i="3"/>
  <c r="J51" i="3"/>
  <c r="F52" i="3"/>
  <c r="E68" i="3"/>
  <c r="E70" i="3"/>
  <c r="F72" i="3"/>
  <c r="J72" i="3"/>
  <c r="F74" i="3"/>
  <c r="J74" i="3"/>
  <c r="F75" i="3"/>
  <c r="J80" i="3"/>
  <c r="P80" i="3"/>
  <c r="P79" i="3" s="1"/>
  <c r="P78" i="3" s="1"/>
  <c r="AU53" i="1" s="1"/>
  <c r="R80" i="3"/>
  <c r="R79" i="3"/>
  <c r="T80" i="3"/>
  <c r="T79" i="3" s="1"/>
  <c r="T78" i="3" s="1"/>
  <c r="BE80" i="3"/>
  <c r="BF80" i="3"/>
  <c r="BG80" i="3"/>
  <c r="BH80" i="3"/>
  <c r="BI80" i="3"/>
  <c r="BK80" i="3"/>
  <c r="BK79" i="3"/>
  <c r="J83" i="3"/>
  <c r="P83" i="3"/>
  <c r="P82" i="3"/>
  <c r="R83" i="3"/>
  <c r="R82" i="3" s="1"/>
  <c r="R78" i="3" s="1"/>
  <c r="T83" i="3"/>
  <c r="T82" i="3"/>
  <c r="BE83" i="3"/>
  <c r="J30" i="3" s="1"/>
  <c r="AV53" i="1" s="1"/>
  <c r="BF83" i="3"/>
  <c r="J31" i="3" s="1"/>
  <c r="AW53" i="1" s="1"/>
  <c r="BG83" i="3"/>
  <c r="F32" i="3" s="1"/>
  <c r="BB53" i="1" s="1"/>
  <c r="BH83" i="3"/>
  <c r="F33" i="3" s="1"/>
  <c r="BC53" i="1" s="1"/>
  <c r="BI83" i="3"/>
  <c r="F34" i="3" s="1"/>
  <c r="BD53" i="1" s="1"/>
  <c r="BK83" i="3"/>
  <c r="BK82" i="3"/>
  <c r="J82" i="3"/>
  <c r="J58" i="3"/>
  <c r="L41" i="1"/>
  <c r="L42" i="1"/>
  <c r="L44" i="1"/>
  <c r="AM44" i="1"/>
  <c r="L46" i="1"/>
  <c r="AM46" i="1"/>
  <c r="L47" i="1"/>
  <c r="AS51" i="1"/>
  <c r="AX52" i="1"/>
  <c r="AY52" i="1"/>
  <c r="AX53" i="1"/>
  <c r="AY53" i="1"/>
  <c r="BK78" i="3"/>
  <c r="J78" i="3"/>
  <c r="J79" i="3"/>
  <c r="J57" i="3"/>
  <c r="AT52" i="1"/>
  <c r="R89" i="2"/>
  <c r="R88" i="2"/>
  <c r="F31" i="3"/>
  <c r="BA53" i="1"/>
  <c r="F30" i="3"/>
  <c r="AZ53" i="1"/>
  <c r="F31" i="2"/>
  <c r="BA52" i="1"/>
  <c r="BA51" i="1"/>
  <c r="F30" i="2"/>
  <c r="AZ52" i="1"/>
  <c r="AZ51" i="1"/>
  <c r="W27" i="1"/>
  <c r="AW51" i="1"/>
  <c r="AK27" i="1"/>
  <c r="J27" i="3"/>
  <c r="J56" i="3"/>
  <c r="W26" i="1"/>
  <c r="AV51" i="1"/>
  <c r="AT51" i="1"/>
  <c r="AK26" i="1"/>
  <c r="J36" i="3"/>
  <c r="AG53" i="1"/>
  <c r="AT53" i="1" l="1"/>
  <c r="AN53" i="1" s="1"/>
  <c r="BK301" i="2"/>
  <c r="J301" i="2" s="1"/>
  <c r="J66" i="2" s="1"/>
  <c r="J302" i="2"/>
  <c r="J67" i="2" s="1"/>
  <c r="J90" i="2"/>
  <c r="J58" i="2" s="1"/>
  <c r="BK89" i="2"/>
  <c r="BD51" i="1"/>
  <c r="W30" i="1" s="1"/>
  <c r="BC51" i="1"/>
  <c r="BB51" i="1"/>
  <c r="T89" i="2"/>
  <c r="T88" i="2" s="1"/>
  <c r="P89" i="2"/>
  <c r="P88" i="2" s="1"/>
  <c r="AU52" i="1" s="1"/>
  <c r="AU51" i="1" s="1"/>
  <c r="W28" i="1" l="1"/>
  <c r="AX51" i="1"/>
  <c r="W29" i="1"/>
  <c r="AY51" i="1"/>
  <c r="BK88" i="2"/>
  <c r="J88" i="2" s="1"/>
  <c r="J89" i="2"/>
  <c r="J57" i="2" s="1"/>
  <c r="J27" i="2" l="1"/>
  <c r="J56" i="2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<sst xmlns="http://schemas.openxmlformats.org/spreadsheetml/2006/main" count="2628" uniqueCount="742">
  <si>
    <t>Export VZ</t>
  </si>
  <si>
    <t>List obsahuje:</t>
  </si>
  <si>
    <t>3.0</t>
  </si>
  <si>
    <t>ZAMOK</t>
  </si>
  <si>
    <t>False</t>
  </si>
  <si>
    <t>{48505095-7EA7-4305-9ED0-B95FF0036A72}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</si>
  <si>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</si>
  <si>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</si>
  <si>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</si>
  <si>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</si>
  <si>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</si>
  <si>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</si>
  <si>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</si>
  <si>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</si>
  <si>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141102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</si>
  <si>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</si>
  <si>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</si>
  <si>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ČEPRO Mstětice - jímka na výplach CSA vozů</t>
  </si>
  <si>
    <t>0,1</t>
  </si>
  <si>
    <t>KSO:</t>
  </si>
  <si>
    <t>814 23</t>
  </si>
  <si>
    <t>CC-CZ:</t>
  </si>
  <si>
    <t>1</t>
  </si>
  <si>
    <t>Místo:</t>
  </si>
  <si>
    <t>Mstětice</t>
  </si>
  <si>
    <t>Datum:</t>
  </si>
  <si>
    <t>15.04.2015</t>
  </si>
  <si>
    <t>10</t>
  </si>
  <si>
    <t>100</t>
  </si>
  <si>
    <t>Zadavatel:</t>
  </si>
  <si>
    <t>IČ:</t>
  </si>
  <si>
    <t>60193531</t>
  </si>
  <si>
    <t>ČEPRO a.s.</t>
  </si>
  <si>
    <t>DIČ:</t>
  </si>
  <si>
    <t>Uchazeč:</t>
  </si>
  <si>
    <t>Vyplň údaj</t>
  </si>
  <si>
    <t>Projektant:</t>
  </si>
  <si>
    <t>13362887</t>
  </si>
  <si>
    <t>Ing. Robert Klement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</si>
  <si>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</si>
  <si>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</si>
  <si>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</si>
  <si>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</si>
  <si>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</si>
  <si>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</si>
  <si>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</si>
  <si>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</si>
  <si>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</si>
  <si>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</si>
  <si>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</si>
  <si>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</si>
  <si>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</si>
  <si>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</si>
  <si>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</si>
  <si>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</si>
  <si>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</si>
  <si>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</si>
  <si>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</si>
  <si>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</si>
  <si>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</si>
  <si>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</si>
  <si>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</si>
  <si>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</si>
  <si>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</si>
  <si>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</si>
  <si>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</si>
  <si>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</si>
  <si>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</si>
  <si>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</si>
  <si>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</si>
  <si>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</si>
  <si>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</si>
  <si>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</si>
  <si>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</si>
  <si>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</si>
  <si>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</si>
  <si>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</si>
  <si>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</si>
  <si>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</si>
  <si>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141102_J</t>
  </si>
  <si>
    <t>Jímka na výplach CSA vozů</t>
  </si>
  <si>
    <t>ING</t>
  </si>
  <si>
    <t>{FFE96FF9-9A11-4959-9E13-75A2C4F2B8C4}</t>
  </si>
  <si>
    <t>2</t>
  </si>
  <si>
    <t>141102_VON</t>
  </si>
  <si>
    <t>Vedlajší a ostatní náklady stavby</t>
  </si>
  <si>
    <t>VON</t>
  </si>
  <si>
    <t>{CFE8C61A-CAAB-4629-8676-B89DE9328117}</t>
  </si>
  <si>
    <t>Zpět na list:</t>
  </si>
  <si>
    <t>KRYCÍ LIST SOUPISU</t>
  </si>
  <si>
    <t>Objekt:</t>
  </si>
  <si>
    <t>141102_J - Jímka na výplach CSA vozů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</si>
  <si>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</si>
  <si>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</si>
  <si>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</si>
  <si>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</si>
  <si>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</si>
  <si>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</si>
  <si>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</si>
  <si>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</si>
  <si>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</si>
  <si>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</si>
  <si>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</si>
  <si>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</si>
  <si>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</si>
  <si>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</si>
  <si>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</si>
  <si>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</si>
  <si>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 xml:space="preserve">    25-M - Povrchová úprava strojů a zařízení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</si>
  <si>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</si>
  <si>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</si>
  <si>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</si>
  <si>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</si>
  <si>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</si>
  <si>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</si>
  <si>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</si>
  <si>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</si>
  <si>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</si>
  <si>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</si>
  <si>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</si>
  <si>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</si>
  <si>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</si>
  <si>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</si>
  <si>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</si>
  <si>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</si>
  <si>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</si>
  <si>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</si>
  <si>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</si>
  <si>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</si>
  <si>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</si>
  <si>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</si>
  <si>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</si>
  <si>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2015 01</t>
  </si>
  <si>
    <t>4</t>
  </si>
  <si>
    <t>125512381</t>
  </si>
  <si>
    <t>PP</t>
  </si>
  <si>
    <t>Sejmutí ornice nebo lesní půdy s vodorovným přemístěním na hromady v místě upotřebení nebo na dočasné či trvalé skládky se složením, na vzdálenost do 50 m</t>
  </si>
  <si>
    <t>P</t>
  </si>
  <si>
    <t>Poznámka k položce:
plocha vygenerována kreslícím programem
tl. vegetační vrstvy 200 mm
ornice dočasně uložena v blízkosti stavby</t>
  </si>
  <si>
    <t>VV</t>
  </si>
  <si>
    <t>(85-17,9)*0,2</t>
  </si>
  <si>
    <t>167101101</t>
  </si>
  <si>
    <t>Nakládání výkopku z hornin tř. 1 až 4 do 100 m3</t>
  </si>
  <si>
    <t>310902482</t>
  </si>
  <si>
    <t>Nakládání, skládání a překládání neulehlého výkopku nebo sypaniny nakládání, množství do 100 m3, z hornin tř. 1 až 4</t>
  </si>
  <si>
    <t>Poznámka k položce:
ornice na dočasné skládce</t>
  </si>
  <si>
    <t>3</t>
  </si>
  <si>
    <t>162201102</t>
  </si>
  <si>
    <t>Vodorovné přemístění do 50 m výkopku/sypaniny z horniny tř. 1 až 4</t>
  </si>
  <si>
    <t>-1869280161</t>
  </si>
  <si>
    <t>Vodorovné přemístění výkopku nebo sypaniny po suchu na obvyklém dopravním prostředku, bez naložení výkopku, avšak se složením bez rozhrnutí z horniny tř. 1 až 4 na vzdálenost přes 20 do 50 m</t>
  </si>
  <si>
    <t>Poznámka k položce:
ornice z doč. skládky na místo upotřebení</t>
  </si>
  <si>
    <t>181301105</t>
  </si>
  <si>
    <t>Rozprostření ornice tl vrstvy do 300 mm pl do 500 m2 v rovině nebo ve svahu do 1:5</t>
  </si>
  <si>
    <t>m2</t>
  </si>
  <si>
    <t>1351717449</t>
  </si>
  <si>
    <t>Rozprostření a urovnání ornice v rovině nebo ve svahu sklonu do 1:5 při souvislé ploše do 500 m2, tl. vrstvy přes 250 do 300 mm</t>
  </si>
  <si>
    <t>Poznámka k položce:
plocha vygenerována kreslícím programem
tl. vegetační vrstvy +/- 260 mm</t>
  </si>
  <si>
    <t>85-33</t>
  </si>
  <si>
    <t>5</t>
  </si>
  <si>
    <t>181411121</t>
  </si>
  <si>
    <t>Založení lučního trávníku výsevem plochy do 1000 m2 v rovině a ve svahu do 1:5</t>
  </si>
  <si>
    <t>68931716</t>
  </si>
  <si>
    <t>Založení trávníku na půdě předem připravené plochy do 1000 m2 výsevem včetně utažení lučního v rovině nebo na svahu do 1:5</t>
  </si>
  <si>
    <t>6</t>
  </si>
  <si>
    <t>M</t>
  </si>
  <si>
    <t>005724700</t>
  </si>
  <si>
    <t>osivo směs travní univerzál</t>
  </si>
  <si>
    <t>kg</t>
  </si>
  <si>
    <t>8</t>
  </si>
  <si>
    <t>-2133285431</t>
  </si>
  <si>
    <t>osiva pícnin směsi travní balení obvykle 25 kg univerzál</t>
  </si>
  <si>
    <t>52*0,015 'Přepočtené koeficientem množství</t>
  </si>
  <si>
    <t>7</t>
  </si>
  <si>
    <t>113107132</t>
  </si>
  <si>
    <t>Odstranění krytu pl do 50 m2 z betonu prostého tl 300 mm</t>
  </si>
  <si>
    <t>1463978770</t>
  </si>
  <si>
    <t>Odstranění podkladů nebo krytů s přemístěním hmot na skládku na vzdálenost do 3 m nebo s naložením na dopravní prostředek v ploše jednotlivě do 50 m2 z betonu prostého, o tl. vrstvy přes 150 do 300 mm</t>
  </si>
  <si>
    <t>Poznámka k položce:
plocha vygenerována kreslícím programem
suť - odvoz na skládku do 30 km
tl. vrstvy 200 mm</t>
  </si>
  <si>
    <t>113107123</t>
  </si>
  <si>
    <t>Odstranění podkladu pl do 50 m2 z kameniva drceného tl 300 mm</t>
  </si>
  <si>
    <t>-96336400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</si>
  <si>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</si>
  <si>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Poznámka k položce:
plocha vygenerována kreslícím programem
suť (kamenivo) - odvoz na doč. skládku do 50 m
zpětné využití pro zásyp výkopu
tl. vrstvy 300 mm</t>
  </si>
  <si>
    <t>9</t>
  </si>
  <si>
    <t>113202111</t>
  </si>
  <si>
    <t>Vytrhání obrub krajníků obrubníků stojatých</t>
  </si>
  <si>
    <t>m</t>
  </si>
  <si>
    <t>-22502611</t>
  </si>
  <si>
    <t>Vytrhání obrub s vybouráním lože, s přemístěním hmot na skládku na vzdálenost do 3 m nebo s naložením na dopravní prostředek z krajníků nebo obrubníků stojatých</t>
  </si>
  <si>
    <t>Poznámka k položce:
suť (obrubníky) - odvoz na doč. skládku do 50 m
zpětné využití pro obnovu povrchu vozovky
objem. hmotnosti : obrubníky 0,082 t/bm, suť z bet. lože 0,123 t/bm</t>
  </si>
  <si>
    <t>130901121</t>
  </si>
  <si>
    <t>Bourání kcí v hloubených vykopávkách ze zdiva z betonu prostého ručně</t>
  </si>
  <si>
    <t>93483796</t>
  </si>
  <si>
    <t>Bourání konstrukcí v hloubených vykopávkách - ručně z betonu prostého neprokládaného</t>
  </si>
  <si>
    <t>Poznámka k položce:
plochy a délky vygenerovány kreslícím programem
stávající jímka - výplňový beton, stáv. potrubí DN 800</t>
  </si>
  <si>
    <t>"výplň. beton"  16,16*1</t>
  </si>
  <si>
    <t>"stáv. potrubí"  2,83*2*0,1</t>
  </si>
  <si>
    <t>Součet</t>
  </si>
  <si>
    <t>11</t>
  </si>
  <si>
    <t>130901123</t>
  </si>
  <si>
    <t>Bourání kcí v hloubených vykopávkách ze zdiva ze ŽB nebo předpjatého ručně</t>
  </si>
  <si>
    <t>489059353</t>
  </si>
  <si>
    <t>Bourání konstrukcí v hloubených vykopávkách - ručně z betonu železového nebo předpjatého</t>
  </si>
  <si>
    <t>Poznámka k položce:
plochy a délky vygenerovány kreslícím programem
stávající jímka - komplet. konstrukce jímky</t>
  </si>
  <si>
    <t>18,22*3,3*0,3+16,16*0,3</t>
  </si>
  <si>
    <t>12</t>
  </si>
  <si>
    <t>161101152</t>
  </si>
  <si>
    <t>Svislé přemístění výkopku z horniny tř. 5 až 7 hl výkopu do 4 m</t>
  </si>
  <si>
    <t>-388959989</t>
  </si>
  <si>
    <t>Svislé přemístění výkopku bez naložení do dopravní nádoby avšak s vyprázdněním dopravní nádoby na hromadu nebo do dopravního prostředku z horniny tř. 5 až 7, při hloubce výkopu přes 2,5 do 4 m</t>
  </si>
  <si>
    <t>Poznámka k položce:
bet. suť - stáv. jímka</t>
  </si>
  <si>
    <t>16,726+22,886</t>
  </si>
  <si>
    <t>13</t>
  </si>
  <si>
    <t>131201102</t>
  </si>
  <si>
    <t>Hloubení jam nezapažených v hornině tř. 3 objemu do 1000 m3</t>
  </si>
  <si>
    <t>-1460229853</t>
  </si>
  <si>
    <t>Hloubení nezapažených jam a zářezů s urovnáním dna do předepsaného profilu a spádu v hornině tř. 3 přes 100 do 1 000 m3</t>
  </si>
  <si>
    <t>Poznámka k položce:
plochy a délky vygenerovány kreslícím programem
hloubky výkopů po odečtu tl. vrstvy skrývky povrchů
zemina - zpětné využití při zásypu výkopu, doč. uloženo na skládce do 50 m</t>
  </si>
  <si>
    <t>52,5*3,1+2,9*1</t>
  </si>
  <si>
    <t>"odpočet objemu kce jímky" -(17,9*3,05)</t>
  </si>
  <si>
    <t>"odpočet objemu stáv. potrubí"  -(0,8*2)</t>
  </si>
  <si>
    <t>14</t>
  </si>
  <si>
    <t>131201109</t>
  </si>
  <si>
    <t>Příplatek za lepivost u hloubení jam nezapažených v hornině tř. 3</t>
  </si>
  <si>
    <t>-1452388969</t>
  </si>
  <si>
    <t>Hloubení nezapažených jam a zářezů s urovnáním dna do předepsaného profilu a spádu Příplatek k cenám za lepivost horniny tř. 3</t>
  </si>
  <si>
    <t>"50 %"  109,455*50/100</t>
  </si>
  <si>
    <t>161101102</t>
  </si>
  <si>
    <t>Svislé přemístění výkopku z horniny tř. 1 až 4 hl výkopu do 4 m</t>
  </si>
  <si>
    <t>-1157576862</t>
  </si>
  <si>
    <t>Svislé přemístění výkopku bez naložení do dopravní nádoby avšak s vyprázdněním dopravní nádoby na hromadu nebo do dopravního prostředku z horniny tř. 1 až 4, při hloubce výkopu přes 2,5 do 4 m</t>
  </si>
  <si>
    <t>16</t>
  </si>
  <si>
    <t>162701105</t>
  </si>
  <si>
    <t>Vodorovné přemístění do 10000 m výkopku/sypaniny z horniny tř. 1 až 4</t>
  </si>
  <si>
    <t>617352709</t>
  </si>
  <si>
    <t>Vodorovné přemístění výkopku nebo sypaniny po suchu na obvyklém dopravním prostředku, bez naložení výkopku, avšak se složením bez rozhrnutí z horniny tř. 1 až 4 na vzdálenost přes 9 000 do 10 000 m</t>
  </si>
  <si>
    <t>Poznámka k položce:
zemina z výkopu</t>
  </si>
  <si>
    <t>17</t>
  </si>
  <si>
    <t>162701109</t>
  </si>
  <si>
    <t>Příplatek k vodorovnému přemístění výkopku/sypaniny z horniny tř. 1 až 4 ZKD 1000 m přes 10000 m</t>
  </si>
  <si>
    <t>1863410517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</si>
  <si>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</si>
  <si>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Poznámka k položce:
skládka zeminy do 30 km</t>
  </si>
  <si>
    <t>109,455*20</t>
  </si>
  <si>
    <t>18</t>
  </si>
  <si>
    <t>171201201</t>
  </si>
  <si>
    <t>Uložení sypaniny na skládky</t>
  </si>
  <si>
    <t>-412974143</t>
  </si>
  <si>
    <t>19</t>
  </si>
  <si>
    <t>171201211</t>
  </si>
  <si>
    <t>Poplatek za uložení odpadu ze sypaniny na skládce (skládkovné)</t>
  </si>
  <si>
    <t>t</t>
  </si>
  <si>
    <t>-897615918</t>
  </si>
  <si>
    <t>Uložení sypaniny poplatek za uložení sypaniny na skládce (skládkovné)</t>
  </si>
  <si>
    <t>109,455*2 'Přepočtené koeficientem množství</t>
  </si>
  <si>
    <t>20</t>
  </si>
  <si>
    <t>174101101</t>
  </si>
  <si>
    <t>Zásyp jam, šachet rýh nebo kolem objektů sypaninou se zhutněním</t>
  </si>
  <si>
    <t>1769477595</t>
  </si>
  <si>
    <t>Zásyp sypaninou z jakékoliv horniny s uložením výkopku ve vrstvách se zhutněním jam, šachet, rýh nebo kolem objektů v těchto vykopávkách</t>
  </si>
  <si>
    <t>Poznámka k položce:
plochy a délky vygenerovány kreslícím programem
kamenivo ze skrývky podkladu vozovky + ŠP (nákup)
výška násypu k úrovni dna úprav povrchů (rozprostření ornice, betonová a štěrková plocha, betonová vozovka vč. podkladních vrstev)</t>
  </si>
  <si>
    <t>"objem výkopu celkem"  52,5*3+2,9*1</t>
  </si>
  <si>
    <t>"odpočet objemů lože a obsypu potr."  -(2,763+0,897)</t>
  </si>
  <si>
    <t>"odpočet kce jímky"  -(4,75*2,25)</t>
  </si>
  <si>
    <t>583312010</t>
  </si>
  <si>
    <t>štěrkopísek netříděný stabilizační zemina</t>
  </si>
  <si>
    <t>-907189304</t>
  </si>
  <si>
    <t>kamenivo přírodní těžené pro stavební účely  PTK  (drobné, hrubé, štěrkopísky) kamenivo mimo normu štěrkopísek netříděný (stabilizační zemina)</t>
  </si>
  <si>
    <t>"objem zásypu celkem"  146,052</t>
  </si>
  <si>
    <t>"odpočet objemu kameniva ze skrývky ve vozovce"  -(7*0,3)</t>
  </si>
  <si>
    <t>Mezisoučet</t>
  </si>
  <si>
    <t>"navýšení objemu po zhutnění 10 %"  143,952*110/100</t>
  </si>
  <si>
    <t>158,347*2 'Přepočtené koeficientem množství</t>
  </si>
  <si>
    <t>22</t>
  </si>
  <si>
    <t>175111101</t>
  </si>
  <si>
    <t>Obsypání potrubí ručně sypaninou bez prohození, uloženou do 3 m</t>
  </si>
  <si>
    <t>177366221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</si>
  <si>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</si>
  <si>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Poznámka k položce:
potrubí odtoku z jímky</t>
  </si>
  <si>
    <t>0,25*1,025*3,5</t>
  </si>
  <si>
    <t>23</t>
  </si>
  <si>
    <t>583313470</t>
  </si>
  <si>
    <t>kamenivo těžené drobné frakce 0-4</t>
  </si>
  <si>
    <t>-993924002</t>
  </si>
  <si>
    <t>kamenivo přírodní těžené pro stavební účely  PTK  (drobné, hrubé, štěrkopísky) kamenivo těžené drobné D&lt;=2 mm (ČSN EN 13043 ) D&lt;=4 mm (ČSN EN 12620, ČSN EN 13139 ) d=0 mm, D&lt;=6,3 mm (ČSN EN 13242) frakce  0-4</t>
  </si>
  <si>
    <t>0,897*2 'Přepočtené koeficientem množství</t>
  </si>
  <si>
    <t>Svislé a kompletní konstrukce</t>
  </si>
  <si>
    <t>24</t>
  </si>
  <si>
    <t>380316123</t>
  </si>
  <si>
    <t>Kompletní konstrukce ČOV, nádrží nebo vodojemů z betonu vodostavebného V4 tř. B 20 tl nad 300 mm</t>
  </si>
  <si>
    <t>-18608967</t>
  </si>
  <si>
    <t>Kompletní konstrukce čistíren odpadních vod, nádrží, vodojemů, kanálů z betonu prostého vodostavebného V4 B 20, tl. přes 300 mm</t>
  </si>
  <si>
    <t>Poznámka k položce:
plochy a délky vygenerovány kreslícím programem
spádový beton tl. 0-425 mm</t>
  </si>
  <si>
    <t>4,25*0,18</t>
  </si>
  <si>
    <t>25</t>
  </si>
  <si>
    <t>389381001</t>
  </si>
  <si>
    <t>Dobetonování prefabrikovaných konstrukcí</t>
  </si>
  <si>
    <t>1069563324</t>
  </si>
  <si>
    <t>Poznámka k položce:
dotvarování vrchní hrany prefabrikátu dna</t>
  </si>
  <si>
    <t>0,1*0,1*7,5</t>
  </si>
  <si>
    <t>26</t>
  </si>
  <si>
    <t>389941023</t>
  </si>
  <si>
    <t>Montáž kovových doplňkových konstrukcí  do 30 kg</t>
  </si>
  <si>
    <t>1226966294</t>
  </si>
  <si>
    <t>Montáž kovových doplňkových konstrukcí pro montáž prefabrikovaných dílců hmotnosti jednoho kusu přes 10 do 30 kg</t>
  </si>
  <si>
    <t>Poznámka k položce:
ocel. nosník pororoštu T60/2,5 m</t>
  </si>
  <si>
    <t>6,51*2,5</t>
  </si>
  <si>
    <t>27</t>
  </si>
  <si>
    <t>130106220</t>
  </si>
  <si>
    <t>ocel profilová T, v jakosti 11 375, 60 x 60 x 7 mm</t>
  </si>
  <si>
    <t>-1925528320</t>
  </si>
  <si>
    <t>ocel profilová v jakosti 11 375 ocel profilová T 60 x 60 x 7 mm</t>
  </si>
  <si>
    <t xml:space="preserve">Poznámka k položce:
Hmotnost: 6,51 kg/m dl. 2,5 m
</t>
  </si>
  <si>
    <t>2,5*0,00651 'Přepočtené koeficientem množství</t>
  </si>
  <si>
    <t>Vodorovné konstrukce</t>
  </si>
  <si>
    <t>28</t>
  </si>
  <si>
    <t>451572111</t>
  </si>
  <si>
    <t>Lože pod potrubí otevřený výkop z kameniva drobného těženého</t>
  </si>
  <si>
    <t>324222844</t>
  </si>
  <si>
    <t>Lože pod potrubí, stoky a drobné objekty v otevřeném výkopu z kameniva drobného těženého 0 až 4 mm</t>
  </si>
  <si>
    <t>"pod potrubí odtoku z jímky"  0,1*0,85*3,5</t>
  </si>
  <si>
    <t>"pod jímku"  24,65*0,1</t>
  </si>
  <si>
    <t>Komunikace pozemní</t>
  </si>
  <si>
    <t>29</t>
  </si>
  <si>
    <t>566901142</t>
  </si>
  <si>
    <t>Vyspravení podkladu po překopech ing sítí plochy do 15 m2 kamenivem hrubým drceným tl. 150 mm</t>
  </si>
  <si>
    <t>1961023161</t>
  </si>
  <si>
    <t>Vyspravení podkladu po překopech inženýrských sítí plochy do 15 m2 s rozprostřením a zhutněním kamenivem hrubým drceným tl. 150 mm</t>
  </si>
  <si>
    <t>30</t>
  </si>
  <si>
    <t>566901173.</t>
  </si>
  <si>
    <t>Vyspravení krytu po překopech ing sítí plochy do 15 m2 betonem tř. CB I tl 200 mm</t>
  </si>
  <si>
    <t>519995806</t>
  </si>
  <si>
    <t>Vyspravení krytu po překopech inženýrských sítí plochy do 15 m2 s rozprostřením a zhutněním betonem tř. CB I tl. 200 mm</t>
  </si>
  <si>
    <t>31</t>
  </si>
  <si>
    <t>564762111</t>
  </si>
  <si>
    <t>Kryt z vibrovaného štěrku VŠ tl 200 mm</t>
  </si>
  <si>
    <t>-2036868332</t>
  </si>
  <si>
    <t>Podklad nebo kryt z vibrovaného štěrku VŠ s rozprostřením, vlhčením a zhutněním, po zhutnění tl. 200 mm</t>
  </si>
  <si>
    <t>Poznámka k položce:
plocha vygenerována kreslícím programem
mimo výkop pro jímku</t>
  </si>
  <si>
    <t>32</t>
  </si>
  <si>
    <t>564772111</t>
  </si>
  <si>
    <t>Kryt z vibrovaného štěrku VŠ tl 250 mm</t>
  </si>
  <si>
    <t>-1012064237</t>
  </si>
  <si>
    <t>Podklad nebo kryt z vibrovaného štěrku VŠ s rozprostřením, vlhčením a zhutněním, po zhutnění tl. 250 mm</t>
  </si>
  <si>
    <t>Poznámka k položce:
plocha vygenerována kreslícím programem
nad výkopem pro jímku</t>
  </si>
  <si>
    <t>33</t>
  </si>
  <si>
    <t>581141322</t>
  </si>
  <si>
    <t>Kryt cementobetonový vozovek skupiny CB III tl 250 mm</t>
  </si>
  <si>
    <t>-1738362823</t>
  </si>
  <si>
    <t>Kryt cementobetonový silničních komunikací skupiny CB III tl. 250 mm</t>
  </si>
  <si>
    <t>Poznámka k položce:
plocha vygenerována kreslícím programem
pojízdná bet. plocha okolo jímky tl. 200-250 mm (vyspádovaný povrch)</t>
  </si>
  <si>
    <t>Trubní vedení</t>
  </si>
  <si>
    <t>34</t>
  </si>
  <si>
    <t>894414111</t>
  </si>
  <si>
    <t>Osazení železobetonových dílců pro šachty skruží základových</t>
  </si>
  <si>
    <t>kus</t>
  </si>
  <si>
    <t>1967543250</t>
  </si>
  <si>
    <t>35</t>
  </si>
  <si>
    <t>X3101044.</t>
  </si>
  <si>
    <t>kruhové nádrže DN 2200 - dno</t>
  </si>
  <si>
    <t>-86723998</t>
  </si>
  <si>
    <t>36</t>
  </si>
  <si>
    <t>899623161</t>
  </si>
  <si>
    <t>Obetonování potrubí nebo zdiva stok betonem prostým tř. C 20/25 v otevřeném výkopu</t>
  </si>
  <si>
    <t>32481928</t>
  </si>
  <si>
    <t>Obetonování potrubí nebo zdiva stok betonem prostým v otevřeném výkopu, beton tř. C 20/25</t>
  </si>
  <si>
    <t>Poznámka k položce:
zaslepení stávajícího potrubí</t>
  </si>
  <si>
    <t>1,2*1,2*0,5*3</t>
  </si>
  <si>
    <t>37</t>
  </si>
  <si>
    <t>899643111</t>
  </si>
  <si>
    <t>Bednění pro obetonování potrubí otevřený výkop</t>
  </si>
  <si>
    <t>-529058853</t>
  </si>
  <si>
    <t>Bednění pro obetonování potrubí v otevřeném výkopu</t>
  </si>
  <si>
    <t>(1,2*1,2*2+1,2*0,5*2)*3</t>
  </si>
  <si>
    <t>38</t>
  </si>
  <si>
    <t>871264301</t>
  </si>
  <si>
    <t>Montáž kanalizačního potrubí z PE SDR17 otevřený výkop sklon do 20 % svařovaných na tupo D 110x6,6</t>
  </si>
  <si>
    <t>64</t>
  </si>
  <si>
    <t>-1450838022</t>
  </si>
  <si>
    <t>Montáž kanalizačního potrubí z plastů z polyetylenu PE 100 svařovaných na tupo v otevřeném výkopu ve sklonu do 20 % SDR 17/PN 10 D 110 x 6,6 mm</t>
  </si>
  <si>
    <t>39</t>
  </si>
  <si>
    <t>286136990</t>
  </si>
  <si>
    <t>potrubí kanalizační tlakové PE100 SDR 17, 110 x 6,6 mm</t>
  </si>
  <si>
    <t>256</t>
  </si>
  <si>
    <t>1448099838</t>
  </si>
  <si>
    <t>trubky z polyetylénu kanalizační potrubí PE kanalizační tlakové potrubí ČSN EN 13244 PE100  SDR 17 tyče 12 m, návin 100 m 110 x 6,6 mm, tyče + návin</t>
  </si>
  <si>
    <t>4*1,015 'Přepočtené koeficientem množství</t>
  </si>
  <si>
    <t>40</t>
  </si>
  <si>
    <t>892271111</t>
  </si>
  <si>
    <t>Tlaková zkouška vodou potrubí DN 100 nebo 125</t>
  </si>
  <si>
    <t>2005931023</t>
  </si>
  <si>
    <t>Tlakové zkoušky vodou na potrubí DN 100 nebo 125</t>
  </si>
  <si>
    <t>41</t>
  </si>
  <si>
    <t>892372111</t>
  </si>
  <si>
    <t>Zabezpečení konců potrubí DN do 300 při tlakových zkouškách vodou</t>
  </si>
  <si>
    <t>-1240876260</t>
  </si>
  <si>
    <t>Tlakové zkoušky vodou zabezpečení konců potrubí při tlakových zkouškách DN do 300</t>
  </si>
  <si>
    <t>Ostatní konstrukce a práce, bourání</t>
  </si>
  <si>
    <t>42</t>
  </si>
  <si>
    <t>919735124</t>
  </si>
  <si>
    <t>Řezání stávajícího betonového krytu hl do 200 mm</t>
  </si>
  <si>
    <t>-1636344752</t>
  </si>
  <si>
    <t>Řezání stávajícího betonového krytu nebo podkladu hloubky přes 150 do 200 mm</t>
  </si>
  <si>
    <t>43</t>
  </si>
  <si>
    <t>919731114</t>
  </si>
  <si>
    <t>Zarovnání styčné plochy podkladu nebo krytu z betonu tl do 250 mm</t>
  </si>
  <si>
    <t>-2100423012</t>
  </si>
  <si>
    <t>Zarovnání styčné plochy podkladu nebo krytu podél vybourané části komunikace nebo zpevněné plochy z betonu prostého tl. přes 150 do 250 mm</t>
  </si>
  <si>
    <t>44</t>
  </si>
  <si>
    <t>979024443</t>
  </si>
  <si>
    <t>Očištění vybouraných obrubníků a krajníků silničních</t>
  </si>
  <si>
    <t>1401399928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</si>
  <si>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</si>
  <si>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45</t>
  </si>
  <si>
    <t>916131213</t>
  </si>
  <si>
    <t>Osazení silničního obrubníku betonového stojatého s boční opěrou do lože z betonu prostého</t>
  </si>
  <si>
    <t>-405623958</t>
  </si>
  <si>
    <t>Osazení silničního obrubníku betonového se zřízením lože, s vyplněním a zatřením spár cementovou maltou stojatého s boční opěrou z betonu prostého tř. C 12/15, do lože z betonu prostého téže značky</t>
  </si>
  <si>
    <t>Poznámka k položce:
při využití stávajících obrubníků</t>
  </si>
  <si>
    <t>46</t>
  </si>
  <si>
    <t>953171023.</t>
  </si>
  <si>
    <t>Osazování poklopů hmotnosti do 150 kg - nádrže</t>
  </si>
  <si>
    <t>713027611</t>
  </si>
  <si>
    <t>Osazování poklopů, hmotnosti přes 100 do 150 kg</t>
  </si>
  <si>
    <t>Poznámka k položce:
zakrytí jímky pororošty z kompozitu</t>
  </si>
  <si>
    <t>47</t>
  </si>
  <si>
    <t>Xpororošt</t>
  </si>
  <si>
    <t xml:space="preserve">zakrytí jímky z kompozitního pororoštu </t>
  </si>
  <si>
    <t>-980910292</t>
  </si>
  <si>
    <t>Poznámka k položce:
poklop z kompozitního pororoštu 44x44/50 mm OD 2500
výřez z desek dostupných rozměrů (řezání a montáž vč. spojovacího materiálu v ceně)</t>
  </si>
  <si>
    <t>48</t>
  </si>
  <si>
    <t>977151123</t>
  </si>
  <si>
    <t>Jádrové vrty diamantovými korunkami do D 150 mm do stavebních materiálů</t>
  </si>
  <si>
    <t>1219614624</t>
  </si>
  <si>
    <t>Jádrové vrty diamantovými korunkami do stavebních materiálů (železobetonu, betonu, cihel, obkladů, dlažeb, kamene) průměru přes 130 do 150 mm</t>
  </si>
  <si>
    <t xml:space="preserve">Poznámka k položce:
otvory pro zaústění potrubí odtoku z jímky </t>
  </si>
  <si>
    <t>2*0,2</t>
  </si>
  <si>
    <t>49</t>
  </si>
  <si>
    <t>936311111</t>
  </si>
  <si>
    <t>Zabetonování potrubí ve vynechaných otvorech z vodostavebného betonu V4 tř. B 20 pl otvoru 0,25 m2</t>
  </si>
  <si>
    <t>1279976658</t>
  </si>
  <si>
    <t>Zabetonování potrubí uloženého ve vynechaných otvorech ve dně nebo ve stěnách nádrží, z betonu vodostavebného V4 - B 20 o ploše otvoru do 0,25 m2</t>
  </si>
  <si>
    <t>Poznámka k položce:
plochy a délky vygenerovány kreslícím programem
obetonování potrubí odtoku z jímky v místech zaústění</t>
  </si>
  <si>
    <t>0,018*0,2*2</t>
  </si>
  <si>
    <t>50</t>
  </si>
  <si>
    <t>953941721</t>
  </si>
  <si>
    <t>Osazování objímek nebo držáků ve zdivu betonovém</t>
  </si>
  <si>
    <t>1763958454</t>
  </si>
  <si>
    <t>Osazení drobných kovových výrobků bez jejich dodání s vysekáním kapes pro upevňovací prvky se zazděním, zabetonováním nebo zalitím objímek nebo držáků, ve zdivu betonovém</t>
  </si>
  <si>
    <t>Poznámka k položce:
ukotvení čeřícího potrubí</t>
  </si>
  <si>
    <t>51</t>
  </si>
  <si>
    <t>X14000091</t>
  </si>
  <si>
    <t>dvoušroubová objímka bez tl. vl. s upínací hlavou pozink. 3" rozpětí 88 - 93 mm</t>
  </si>
  <si>
    <t>1259863867</t>
  </si>
  <si>
    <t>díly k uložení potrubí objímky ocelové objímky 3" rozpětí 88 - 93 mm</t>
  </si>
  <si>
    <t>52</t>
  </si>
  <si>
    <t>953961212</t>
  </si>
  <si>
    <t>Kotvy chemickou patronou M 10 hl 90 mm do betonu, ŽB nebo kamene s vyvrtáním otvoru</t>
  </si>
  <si>
    <t>-135232169</t>
  </si>
  <si>
    <t>Kotvy chemické s vyvrtáním otvoru do betonu, železobetonu nebo tvrdého kamene chemická patrona, velikost M 10, hloubka 90 mm</t>
  </si>
  <si>
    <t>53</t>
  </si>
  <si>
    <t>953965117</t>
  </si>
  <si>
    <t>Kotevní šroub pro chemické kotvy M 10 dl 190 mm</t>
  </si>
  <si>
    <t>1995344693</t>
  </si>
  <si>
    <t>Kotvy chemické s vyvrtáním otvoru kotevní šrouby pro chemické kotvy, velikost M 10, délka 190 mm</t>
  </si>
  <si>
    <t>54</t>
  </si>
  <si>
    <t>933901111</t>
  </si>
  <si>
    <t>Provedení zkoušky vodotěsnosti nádrže do 1000 m3</t>
  </si>
  <si>
    <t>-2015254715</t>
  </si>
  <si>
    <t>Zkoušky objektů a vymývání provedení zkoušky vodotěsnosti betonové nádrže jakéhokoliv druhu a tvaru, o obsahu do 1000 m3</t>
  </si>
  <si>
    <t>Poznámka k položce:
plochy a délky vygenerovány kreslícím programem</t>
  </si>
  <si>
    <t>(3,8*2,25)-0,765</t>
  </si>
  <si>
    <t>7,785*1,03 'Přepočtené koeficientem množství</t>
  </si>
  <si>
    <t>997</t>
  </si>
  <si>
    <t>Přesun sutě</t>
  </si>
  <si>
    <t>55</t>
  </si>
  <si>
    <t>997221111</t>
  </si>
  <si>
    <t>Vodorovná doprava suti ze sypkých materiálů nošením do 50 m</t>
  </si>
  <si>
    <t>-1470799503</t>
  </si>
  <si>
    <t>Vodorovná doprava suti nošením s naložením a se složením za sypkých materiálů, na vzdálenost do 50 m</t>
  </si>
  <si>
    <t>Poznámka k položce:
kamenivo z podkladu vozovky na doč. skládku a zpět pro zásyp výkopu</t>
  </si>
  <si>
    <t>2,8*2</t>
  </si>
  <si>
    <t>56</t>
  </si>
  <si>
    <t>997221131</t>
  </si>
  <si>
    <t>Vodorovná doprava vybouraných hmot nošením do 50 m</t>
  </si>
  <si>
    <t>1863233205</t>
  </si>
  <si>
    <t>Vodorovná doprava vybouraných hmot nošením s naložením a se složením na vzdálenost do 50 m</t>
  </si>
  <si>
    <t>Poznámka k položce:
obrubníky na doč. skládku a zpět pro obnovu povrchu vozovky</t>
  </si>
  <si>
    <t>(0,082*5)*2</t>
  </si>
  <si>
    <t>57</t>
  </si>
  <si>
    <t>997221551</t>
  </si>
  <si>
    <t>Vodorovná doprava suti ze sypkých materiálů do 1 km</t>
  </si>
  <si>
    <t>2036705505</t>
  </si>
  <si>
    <t>Vodorovná doprava suti bez naložení, ale se složením a s hrubým urovnáním ze sypkých materiálů, na vzdálenost do 1 km</t>
  </si>
  <si>
    <t>Poznámka k položce:
betonová suť</t>
  </si>
  <si>
    <t>"kryt vozovky"  3,5</t>
  </si>
  <si>
    <t>"lože obrubníků"  0,123*5</t>
  </si>
  <si>
    <t>"kce jímky vč. výplň. betonu"  (16,16*2,1)+(22,886*2,4)</t>
  </si>
  <si>
    <t>"stáv. potrubí"  2*0,8</t>
  </si>
  <si>
    <t>"jádrové vrty"  0,028</t>
  </si>
  <si>
    <t>58</t>
  </si>
  <si>
    <t>997221559</t>
  </si>
  <si>
    <t>Příplatek ZKD 1 km u vodorovné dopravy suti ze sypkých materiálů</t>
  </si>
  <si>
    <t>-414468741</t>
  </si>
  <si>
    <t>Vodorovná doprava suti bez naložení, ale se složením a s hrubým urovnáním Příplatek k ceně za každý další i započatý 1 km přes 1 km</t>
  </si>
  <si>
    <t>Poznámka k položce:
skládka bet. suti do 30 km</t>
  </si>
  <si>
    <t>94,605*29</t>
  </si>
  <si>
    <t>59</t>
  </si>
  <si>
    <t>997221815</t>
  </si>
  <si>
    <t>Poplatek za uložení betonového odpadu na skládce (skládkovné)</t>
  </si>
  <si>
    <t>-1633777132</t>
  </si>
  <si>
    <t>Poplatek za uložení stavebního odpadu na skládce (skládkovné) betonového</t>
  </si>
  <si>
    <t>998</t>
  </si>
  <si>
    <t>Přesun hmot</t>
  </si>
  <si>
    <t>60</t>
  </si>
  <si>
    <t>998144471</t>
  </si>
  <si>
    <t>Přesun hmot pro montované betonové nádrže, jímky a zásobníky v do 25 m</t>
  </si>
  <si>
    <t>355415562</t>
  </si>
  <si>
    <t>Přesun hmot pro nádrže, jímky, zásobníky a jámy pozemní mimo zemědělství se svislou nosnou konstrukcí montovanou z dílců betonových tyčových nebo plošných vodorovná dopravní vzdálenost do 50 m, pro nádrže výšky do 25 m</t>
  </si>
  <si>
    <t>Práce a dodávky M</t>
  </si>
  <si>
    <t>23-M</t>
  </si>
  <si>
    <t>Montáže potrubí</t>
  </si>
  <si>
    <t>61</t>
  </si>
  <si>
    <t>230010261</t>
  </si>
  <si>
    <t>Montáž potrubí trouby ocelové závitové DN 80</t>
  </si>
  <si>
    <t>557235579</t>
  </si>
  <si>
    <t>Montáž potrubí z trub ocelových závitových DN 80</t>
  </si>
  <si>
    <t>Poznámka k položce:
čeřící potrubí</t>
  </si>
  <si>
    <t>62</t>
  </si>
  <si>
    <t>140511070</t>
  </si>
  <si>
    <t>trubka ocelová svařovaná závitová pozink jakost 11 343, 3"  (DN 80)</t>
  </si>
  <si>
    <t>128</t>
  </si>
  <si>
    <t>2121184980</t>
  </si>
  <si>
    <t>trubky svařované závitové pozink válcované za tepla v jakosti 11 343 3"  (DN 80)</t>
  </si>
  <si>
    <t>3,3*1,05 'Přepočtené koeficientem množství</t>
  </si>
  <si>
    <t>63</t>
  </si>
  <si>
    <t>230040011</t>
  </si>
  <si>
    <t>Montáž trubní díly závitové DN 80</t>
  </si>
  <si>
    <t>-880389795</t>
  </si>
  <si>
    <t>Montáž trubních dílů závitových DN 3"</t>
  </si>
  <si>
    <t>X552612</t>
  </si>
  <si>
    <t>koleno 90° závitové pozinkované DN 80</t>
  </si>
  <si>
    <t>1849504105</t>
  </si>
  <si>
    <t>65</t>
  </si>
  <si>
    <t>X30353018</t>
  </si>
  <si>
    <t>hadicový trn s vnějším závitem 3"</t>
  </si>
  <si>
    <t>-137604321</t>
  </si>
  <si>
    <t>25-M</t>
  </si>
  <si>
    <t>Povrchová úprava strojů a zařízení</t>
  </si>
  <si>
    <t>66</t>
  </si>
  <si>
    <t>250040476</t>
  </si>
  <si>
    <t>Žárové stříkání ocelových konstrukcí třídy II zinkem tl 120 µm mimo uzavřených nádob</t>
  </si>
  <si>
    <t>-1219096484</t>
  </si>
  <si>
    <t>Žárové stříkání a tryskání žárové stříkání ocelových konstrukcí mimo vnitřního příslušenství uzavřených nádob zinkem, tloušťky 120 µm, třídy II (1,872 kg Zn/m2)</t>
  </si>
  <si>
    <t>Poznámka k položce:
ocel. nosník pororoštu  - povrchová úprava</t>
  </si>
  <si>
    <t>(4*0,06+3*0,007)*2,5+2*0,0008</t>
  </si>
  <si>
    <t>141102_VON - Vedlajší a ostatní náklady stavby</t>
  </si>
  <si>
    <t>OST - Ostatní náklady</t>
  </si>
  <si>
    <t>VRN - Vedlejší rozpočtové náklady</t>
  </si>
  <si>
    <t>OST</t>
  </si>
  <si>
    <t>Ostatní náklady</t>
  </si>
  <si>
    <t>01_OST</t>
  </si>
  <si>
    <t>Průzkumné a projektové práce, příprava staveniště, dozory, posudky, zkoušky a revize, kompletační a koordinační činnost, ostatní IČ</t>
  </si>
  <si>
    <t>kpl</t>
  </si>
  <si>
    <t>262144</t>
  </si>
  <si>
    <t>-1005064898</t>
  </si>
  <si>
    <t>VRN</t>
  </si>
  <si>
    <t>Vedlejší rozpočtové náklady</t>
  </si>
  <si>
    <t>01_VRN</t>
  </si>
  <si>
    <t>Zařízení staveniště, územní vlivy, provozní vlivy, jiné VRN</t>
  </si>
  <si>
    <t>1024</t>
  </si>
  <si>
    <t>-898133611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</si>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</sst>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5" x14ac:knownFonts="1">
    <font>
      <sz val="8"/>
      <name val="Trebuchet MS"/>
      <charset val="238"/>
    </font>
    <font>
      <sz val="8"/>
      <color indexed="43"/>
      <name val="Trebuchet MS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i/>
      <sz val="7"/>
      <color indexed="55"/>
      <name val="Trebuchet MS"/>
      <charset val="238"/>
    </font>
    <font>
      <sz val="8"/>
      <color indexed="63"/>
      <name val="Trebuchet MS"/>
      <charset val="238"/>
    </font>
    <font>
      <i/>
      <sz val="8"/>
      <color indexed="12"/>
      <name val="Trebuchet MS"/>
      <charset val="238"/>
    </font>
    <font>
      <sz val="8"/>
      <color indexed="10"/>
      <name val="Trebuchet MS"/>
      <charset val="238"/>
    </font>
    <font>
      <sz val="8"/>
      <color indexed="18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42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3" borderId="0" xfId="0" applyFont="1" applyFill="1" applyAlignment="1">
      <alignment horizontal="left" vertical="center"/>
      <protection locked="0"/>
    </xf>
    <xf numFmtId="49" fontId="6" fillId="3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16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0" borderId="22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</xf>
    <xf numFmtId="167" fontId="19" fillId="0" borderId="23" xfId="0" applyNumberFormat="1" applyFont="1" applyBorder="1" applyAlignment="1" applyProtection="1">
      <alignment horizontal="right" vertical="center"/>
    </xf>
    <xf numFmtId="164" fontId="19" fillId="0" borderId="24" xfId="0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>
      <alignment horizontal="right" vertical="center"/>
      <protection locked="0"/>
    </xf>
    <xf numFmtId="0" fontId="8" fillId="4" borderId="9" xfId="0" applyFont="1" applyFill="1" applyBorder="1" applyAlignment="1" applyProtection="1">
      <alignment horizontal="right" vertical="center"/>
    </xf>
    <xf numFmtId="0" fontId="0" fillId="4" borderId="9" xfId="0" applyFill="1" applyBorder="1" applyAlignment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</xf>
    <xf numFmtId="0" fontId="0" fillId="4" borderId="0" xfId="0" applyFill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righ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>
      <alignment horizontal="left" vertical="center"/>
      <protection locked="0"/>
    </xf>
    <xf numFmtId="164" fontId="22" fillId="0" borderId="23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right"/>
    </xf>
    <xf numFmtId="167" fontId="23" fillId="0" borderId="13" xfId="0" applyNumberFormat="1" applyFont="1" applyBorder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5" fillId="0" borderId="4" xfId="0" applyFont="1" applyBorder="1" applyAlignment="1">
      <alignment horizontal="left"/>
      <protection locked="0"/>
    </xf>
    <xf numFmtId="0" fontId="25" fillId="0" borderId="16" xfId="0" applyFont="1" applyBorder="1" applyAlignment="1" applyProtection="1">
      <alignment horizontal="left"/>
    </xf>
    <xf numFmtId="167" fontId="25" fillId="0" borderId="0" xfId="0" applyNumberFormat="1" applyFont="1" applyAlignment="1" applyProtection="1">
      <alignment horizontal="right"/>
    </xf>
    <xf numFmtId="167" fontId="25" fillId="0" borderId="15" xfId="0" applyNumberFormat="1" applyFont="1" applyBorder="1" applyAlignment="1" applyProtection="1">
      <alignment horizontal="right"/>
    </xf>
    <xf numFmtId="0" fontId="25" fillId="0" borderId="0" xfId="0" applyFont="1" applyAlignment="1">
      <alignment horizontal="lef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3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</xf>
    <xf numFmtId="0" fontId="10" fillId="3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top" wrapText="1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168" fontId="29" fillId="0" borderId="0" xfId="0" applyNumberFormat="1" applyFont="1" applyAlignment="1" applyProtection="1">
      <alignment horizontal="right" vertical="center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</xf>
    <xf numFmtId="0" fontId="29" fillId="0" borderId="15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  <protection locked="0"/>
    </xf>
    <xf numFmtId="0" fontId="30" fillId="0" borderId="27" xfId="0" applyFont="1" applyBorder="1" applyAlignment="1" applyProtection="1">
      <alignment horizontal="center" vertical="center"/>
    </xf>
    <xf numFmtId="49" fontId="30" fillId="0" borderId="27" xfId="0" applyNumberFormat="1" applyFont="1" applyBorder="1" applyAlignment="1" applyProtection="1">
      <alignment horizontal="left" vertical="center" wrapText="1"/>
    </xf>
    <xf numFmtId="0" fontId="30" fillId="0" borderId="27" xfId="0" applyFont="1" applyBorder="1" applyAlignment="1" applyProtection="1">
      <alignment horizontal="left" vertical="center" wrapText="1"/>
    </xf>
    <xf numFmtId="0" fontId="30" fillId="0" borderId="27" xfId="0" applyFont="1" applyBorder="1" applyAlignment="1" applyProtection="1">
      <alignment horizontal="center" vertical="center" wrapText="1"/>
    </xf>
    <xf numFmtId="168" fontId="30" fillId="0" borderId="27" xfId="0" applyNumberFormat="1" applyFont="1" applyBorder="1" applyAlignment="1" applyProtection="1">
      <alignment horizontal="right" vertical="center"/>
    </xf>
    <xf numFmtId="164" fontId="30" fillId="3" borderId="27" xfId="0" applyNumberFormat="1" applyFont="1" applyFill="1" applyBorder="1" applyAlignment="1">
      <alignment horizontal="right" vertical="center"/>
      <protection locked="0"/>
    </xf>
    <xf numFmtId="164" fontId="30" fillId="0" borderId="27" xfId="0" applyNumberFormat="1" applyFont="1" applyBorder="1" applyAlignment="1" applyProtection="1">
      <alignment horizontal="right" vertical="center"/>
    </xf>
    <xf numFmtId="0" fontId="30" fillId="0" borderId="4" xfId="0" applyFont="1" applyBorder="1" applyAlignment="1">
      <alignment horizontal="left" vertical="center"/>
      <protection locked="0"/>
    </xf>
    <xf numFmtId="0" fontId="30" fillId="3" borderId="27" xfId="0" applyFont="1" applyFill="1" applyBorder="1" applyAlignment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8" fontId="31" fillId="0" borderId="0" xfId="0" applyNumberFormat="1" applyFont="1" applyAlignment="1" applyProtection="1">
      <alignment horizontal="right" vertical="center"/>
    </xf>
    <xf numFmtId="0" fontId="31" fillId="0" borderId="4" xfId="0" applyFont="1" applyBorder="1" applyAlignment="1">
      <alignment horizontal="left" vertical="center"/>
      <protection locked="0"/>
    </xf>
    <xf numFmtId="0" fontId="31" fillId="0" borderId="16" xfId="0" applyFont="1" applyBorder="1" applyAlignment="1" applyProtection="1">
      <alignment horizontal="left" vertical="center"/>
    </xf>
    <xf numFmtId="0" fontId="31" fillId="0" borderId="15" xfId="0" applyFont="1" applyBorder="1" applyAlignment="1" applyProtection="1">
      <alignment horizontal="left" vertical="center"/>
    </xf>
    <xf numFmtId="0" fontId="31" fillId="0" borderId="0" xfId="0" applyFont="1" applyAlignment="1">
      <alignment horizontal="left" vertical="center"/>
      <protection locked="0"/>
    </xf>
    <xf numFmtId="0" fontId="32" fillId="0" borderId="4" xfId="0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8" fontId="32" fillId="0" borderId="0" xfId="0" applyNumberFormat="1" applyFont="1" applyAlignment="1" applyProtection="1">
      <alignment horizontal="right" vertical="center"/>
    </xf>
    <xf numFmtId="0" fontId="32" fillId="0" borderId="4" xfId="0" applyFont="1" applyBorder="1" applyAlignment="1">
      <alignment horizontal="left" vertical="center"/>
      <protection locked="0"/>
    </xf>
    <xf numFmtId="0" fontId="32" fillId="0" borderId="16" xfId="0" applyFont="1" applyBorder="1" applyAlignment="1" applyProtection="1">
      <alignment horizontal="left" vertical="center"/>
    </xf>
    <xf numFmtId="0" fontId="32" fillId="0" borderId="15" xfId="0" applyFont="1" applyBorder="1" applyAlignment="1" applyProtection="1">
      <alignment horizontal="left" vertical="center"/>
    </xf>
    <xf numFmtId="0" fontId="32" fillId="0" borderId="0" xfId="0" applyFont="1" applyAlignment="1">
      <alignment horizontal="left" vertical="center"/>
      <protection locked="0"/>
    </xf>
    <xf numFmtId="0" fontId="29" fillId="0" borderId="22" xfId="0" applyFont="1" applyBorder="1" applyAlignment="1" applyProtection="1">
      <alignment horizontal="left" vertical="center"/>
    </xf>
    <xf numFmtId="0" fontId="29" fillId="0" borderId="23" xfId="0" applyFont="1" applyBorder="1" applyAlignment="1" applyProtection="1">
      <alignment horizontal="left" vertical="center"/>
    </xf>
    <xf numFmtId="0" fontId="29" fillId="0" borderId="24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42" fillId="2" borderId="0" xfId="1" applyFill="1" applyAlignment="1">
      <alignment horizontal="left" vertical="top"/>
      <protection locked="0"/>
    </xf>
    <xf numFmtId="0" fontId="43" fillId="0" borderId="0" xfId="1" applyFont="1" applyAlignment="1">
      <alignment horizontal="center" vertical="center"/>
      <protection locked="0"/>
    </xf>
    <xf numFmtId="0" fontId="34" fillId="2" borderId="0" xfId="0" applyFont="1" applyFill="1" applyAlignment="1">
      <alignment horizontal="left" vertical="center"/>
      <protection locked="0"/>
    </xf>
    <xf numFmtId="0" fontId="33" fillId="2" borderId="0" xfId="0" applyFont="1" applyFill="1" applyAlignment="1">
      <alignment horizontal="left" vertical="center"/>
      <protection locked="0"/>
    </xf>
    <xf numFmtId="0" fontId="44" fillId="2" borderId="0" xfId="1" applyFont="1" applyFill="1" applyAlignment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horizontal="left" vertical="center"/>
    </xf>
    <xf numFmtId="0" fontId="44" fillId="2" borderId="0" xfId="1" applyFont="1" applyFill="1" applyAlignment="1" applyProtection="1">
      <alignment horizontal="left" vertical="center"/>
    </xf>
    <xf numFmtId="0" fontId="35" fillId="0" borderId="28" xfId="0" applyFont="1" applyBorder="1" applyAlignment="1">
      <alignment vertical="center" wrapText="1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0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49" fontId="38" fillId="0" borderId="0" xfId="0" applyNumberFormat="1" applyFont="1" applyBorder="1" applyAlignment="1">
      <alignment vertical="center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8" xfId="0" applyFont="1" applyBorder="1" applyAlignment="1">
      <alignment horizontal="left" vertical="center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0" fillId="0" borderId="0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0" xfId="0" applyFont="1" applyBorder="1" applyAlignment="1">
      <alignment horizontal="center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0" xfId="0" applyFont="1" applyFill="1" applyBorder="1" applyAlignment="1">
      <alignment horizontal="left" vertical="center"/>
      <protection locked="0"/>
    </xf>
    <xf numFmtId="0" fontId="38" fillId="0" borderId="0" xfId="0" applyFont="1" applyFill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left" vertical="center"/>
      <protection locked="0"/>
    </xf>
    <xf numFmtId="0" fontId="41" fillId="0" borderId="0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center" vertical="center" wrapText="1"/>
      <protection locked="0"/>
    </xf>
    <xf numFmtId="0" fontId="35" fillId="0" borderId="28" xfId="0" applyFont="1" applyBorder="1" applyAlignment="1">
      <alignment horizontal="left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left" vertical="top"/>
      <protection locked="0"/>
    </xf>
    <xf numFmtId="0" fontId="38" fillId="0" borderId="0" xfId="0" applyFont="1" applyBorder="1" applyAlignment="1">
      <alignment horizontal="center" vertical="top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7" fillId="0" borderId="0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5" fillId="0" borderId="31" xfId="0" applyFont="1" applyBorder="1" applyAlignment="1">
      <alignment vertical="top"/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0" xfId="0" applyFont="1" applyBorder="1" applyAlignment="1">
      <alignment horizontal="center" vertical="center"/>
      <protection locked="0"/>
    </xf>
    <xf numFmtId="0" fontId="35" fillId="0" borderId="0" xfId="0" applyFont="1" applyBorder="1" applyAlignment="1">
      <alignment horizontal="left"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lef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top" wrapText="1"/>
      <protection locked="0"/>
    </xf>
    <xf numFmtId="0" fontId="10" fillId="0" borderId="0" xfId="0" applyFont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49" fontId="6" fillId="3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44" fillId="2" borderId="0" xfId="1" applyFont="1" applyFill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8" fillId="0" borderId="0" xfId="0" applyFont="1" applyBorder="1" applyAlignment="1">
      <alignment horizontal="left" vertical="top"/>
      <protection locked="0"/>
    </xf>
    <xf numFmtId="0" fontId="38" fillId="0" borderId="0" xfId="0" applyFont="1" applyBorder="1" applyAlignment="1">
      <alignment horizontal="left" vertical="center"/>
      <protection locked="0"/>
    </xf>
    <xf numFmtId="0" fontId="36" fillId="0" borderId="0" xfId="0" applyFont="1" applyBorder="1" applyAlignment="1">
      <alignment horizontal="center" vertical="center" wrapText="1"/>
      <protection locked="0"/>
    </xf>
    <xf numFmtId="0" fontId="37" fillId="0" borderId="34" xfId="0" applyFont="1" applyBorder="1" applyAlignment="1">
      <alignment horizontal="left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/>
      <protection locked="0"/>
    </xf>
    <xf numFmtId="49" fontId="38" fillId="0" borderId="0" xfId="0" applyNumberFormat="1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285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49C8.tmp" TargetMode="External"/><Relationship Id="rId2" Type="http://schemas.openxmlformats.org/officeDocument/2006/relationships/image" Target="../media/image2.bin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C00B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8" name="rad2285D.tmp" descr="C:\KROSplusData\System\Temp\rad2285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1" name="radE49C8.tmp" descr="C:\KROSplusData\System\Temp\radE49C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5" name="rad4C00B.tmp" descr="C:\KROSplusData\System\Temp\rad4C00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showGridLines="0" tabSelected="1" workbookViewId="0">
      <pane ySplit="1" topLeftCell="A2" activePane="bottomLeft" state="frozenSplit"/>
      <selection pane="bottomLeft" activeCell="A2" sqref="A2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664062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206" t="s">
        <v>0</v>
      </c>
      <c r="B1" s="207"/>
      <c r="C1" s="207"/>
      <c r="D1" s="208" t="s">
        <v>1</v>
      </c>
      <c r="E1" s="207"/>
      <c r="F1" s="207"/>
      <c r="G1" s="207"/>
      <c r="H1" s="207"/>
      <c r="I1" s="207"/>
      <c r="J1" s="207"/>
      <c r="K1" s="209" t="s">
        <v>573</v>
      </c>
      <c r="L1" s="209"/>
      <c r="M1" s="209"/>
      <c r="N1" s="209"/>
      <c r="O1" s="209"/>
      <c r="P1" s="209"/>
      <c r="Q1" s="209"/>
      <c r="R1" s="209"/>
      <c r="S1" s="209"/>
      <c r="T1" s="207"/>
      <c r="U1" s="207"/>
      <c r="V1" s="207"/>
      <c r="W1" s="209" t="s">
        <v>574</v>
      </c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1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4" t="s">
        <v>5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AR2" s="285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1"/>
      <c r="D4" s="12" t="s">
        <v>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10</v>
      </c>
      <c r="BE4" s="15" t="s">
        <v>11</v>
      </c>
      <c r="BS4" s="6" t="s">
        <v>12</v>
      </c>
    </row>
    <row r="5" spans="1:256" s="2" customFormat="1" ht="15" customHeight="1" x14ac:dyDescent="0.3">
      <c r="B5" s="10"/>
      <c r="C5" s="11"/>
      <c r="D5" s="16" t="s">
        <v>13</v>
      </c>
      <c r="E5" s="11"/>
      <c r="F5" s="11"/>
      <c r="G5" s="11"/>
      <c r="H5" s="11"/>
      <c r="I5" s="11"/>
      <c r="J5" s="11"/>
      <c r="K5" s="304" t="s">
        <v>14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11"/>
      <c r="AQ5" s="13"/>
      <c r="BE5" s="313" t="s">
        <v>15</v>
      </c>
      <c r="BS5" s="6" t="s">
        <v>6</v>
      </c>
    </row>
    <row r="6" spans="1:256" s="2" customFormat="1" ht="37.5" customHeight="1" x14ac:dyDescent="0.3">
      <c r="B6" s="10"/>
      <c r="C6" s="11"/>
      <c r="D6" s="18" t="s">
        <v>16</v>
      </c>
      <c r="E6" s="11"/>
      <c r="F6" s="11"/>
      <c r="G6" s="11"/>
      <c r="H6" s="11"/>
      <c r="I6" s="11"/>
      <c r="J6" s="11"/>
      <c r="K6" s="316" t="s">
        <v>17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11"/>
      <c r="AQ6" s="13"/>
      <c r="BE6" s="286"/>
      <c r="BS6" s="6" t="s">
        <v>18</v>
      </c>
    </row>
    <row r="7" spans="1:256" s="2" customFormat="1" ht="15" customHeight="1" x14ac:dyDescent="0.3">
      <c r="B7" s="10"/>
      <c r="C7" s="11"/>
      <c r="D7" s="19" t="s">
        <v>19</v>
      </c>
      <c r="E7" s="11"/>
      <c r="F7" s="11"/>
      <c r="G7" s="11"/>
      <c r="H7" s="11"/>
      <c r="I7" s="11"/>
      <c r="J7" s="11"/>
      <c r="K7" s="17" t="s">
        <v>20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" t="s">
        <v>21</v>
      </c>
      <c r="AL7" s="11"/>
      <c r="AM7" s="11"/>
      <c r="AN7" s="17"/>
      <c r="AO7" s="11"/>
      <c r="AP7" s="11"/>
      <c r="AQ7" s="13"/>
      <c r="BE7" s="286"/>
      <c r="BS7" s="6" t="s">
        <v>22</v>
      </c>
    </row>
    <row r="8" spans="1:256" s="2" customFormat="1" ht="15" customHeight="1" x14ac:dyDescent="0.3">
      <c r="B8" s="10"/>
      <c r="C8" s="11"/>
      <c r="D8" s="19" t="s">
        <v>23</v>
      </c>
      <c r="E8" s="11"/>
      <c r="F8" s="11"/>
      <c r="G8" s="11"/>
      <c r="H8" s="11"/>
      <c r="I8" s="11"/>
      <c r="J8" s="11"/>
      <c r="K8" s="17" t="s">
        <v>24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9" t="s">
        <v>25</v>
      </c>
      <c r="AL8" s="11"/>
      <c r="AM8" s="11"/>
      <c r="AN8" s="20" t="s">
        <v>26</v>
      </c>
      <c r="AO8" s="11"/>
      <c r="AP8" s="11"/>
      <c r="AQ8" s="13"/>
      <c r="BE8" s="286"/>
      <c r="BS8" s="6" t="s">
        <v>27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3"/>
      <c r="BE9" s="286"/>
      <c r="BS9" s="6" t="s">
        <v>28</v>
      </c>
    </row>
    <row r="10" spans="1:256" s="2" customFormat="1" ht="15" customHeight="1" x14ac:dyDescent="0.3">
      <c r="B10" s="10"/>
      <c r="C10" s="11"/>
      <c r="D10" s="19" t="s">
        <v>29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9" t="s">
        <v>30</v>
      </c>
      <c r="AL10" s="11"/>
      <c r="AM10" s="11"/>
      <c r="AN10" s="17" t="s">
        <v>31</v>
      </c>
      <c r="AO10" s="11"/>
      <c r="AP10" s="11"/>
      <c r="AQ10" s="13"/>
      <c r="BE10" s="286"/>
      <c r="BS10" s="6" t="s">
        <v>18</v>
      </c>
    </row>
    <row r="11" spans="1:256" s="2" customFormat="1" ht="19.5" customHeight="1" x14ac:dyDescent="0.3">
      <c r="B11" s="10"/>
      <c r="C11" s="11"/>
      <c r="D11" s="11"/>
      <c r="E11" s="17" t="s">
        <v>32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9" t="s">
        <v>33</v>
      </c>
      <c r="AL11" s="11"/>
      <c r="AM11" s="11"/>
      <c r="AN11" s="17"/>
      <c r="AO11" s="11"/>
      <c r="AP11" s="11"/>
      <c r="AQ11" s="13"/>
      <c r="BE11" s="286"/>
      <c r="BS11" s="6" t="s">
        <v>18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286"/>
      <c r="BS12" s="6" t="s">
        <v>18</v>
      </c>
    </row>
    <row r="13" spans="1:256" s="2" customFormat="1" ht="15" customHeight="1" x14ac:dyDescent="0.3">
      <c r="B13" s="10"/>
      <c r="C13" s="11"/>
      <c r="D13" s="19" t="s">
        <v>34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 t="s">
        <v>30</v>
      </c>
      <c r="AL13" s="11"/>
      <c r="AM13" s="11"/>
      <c r="AN13" s="21" t="s">
        <v>35</v>
      </c>
      <c r="AO13" s="11"/>
      <c r="AP13" s="11"/>
      <c r="AQ13" s="13"/>
      <c r="BE13" s="286"/>
      <c r="BS13" s="6" t="s">
        <v>18</v>
      </c>
    </row>
    <row r="14" spans="1:256" s="2" customFormat="1" ht="15.75" customHeight="1" x14ac:dyDescent="0.3">
      <c r="B14" s="10"/>
      <c r="C14" s="11"/>
      <c r="D14" s="11"/>
      <c r="E14" s="317" t="s">
        <v>35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19" t="s">
        <v>33</v>
      </c>
      <c r="AL14" s="11"/>
      <c r="AM14" s="11"/>
      <c r="AN14" s="21" t="s">
        <v>35</v>
      </c>
      <c r="AO14" s="11"/>
      <c r="AP14" s="11"/>
      <c r="AQ14" s="13"/>
      <c r="BE14" s="286"/>
      <c r="BS14" s="6" t="s">
        <v>18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286"/>
      <c r="BS15" s="6" t="s">
        <v>4</v>
      </c>
    </row>
    <row r="16" spans="1:256" s="2" customFormat="1" ht="15" customHeight="1" x14ac:dyDescent="0.3">
      <c r="B16" s="10"/>
      <c r="C16" s="11"/>
      <c r="D16" s="19" t="s">
        <v>36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 t="s">
        <v>30</v>
      </c>
      <c r="AL16" s="11"/>
      <c r="AM16" s="11"/>
      <c r="AN16" s="17" t="s">
        <v>37</v>
      </c>
      <c r="AO16" s="11"/>
      <c r="AP16" s="11"/>
      <c r="AQ16" s="13"/>
      <c r="BE16" s="286"/>
      <c r="BS16" s="6" t="s">
        <v>4</v>
      </c>
    </row>
    <row r="17" spans="2:71" s="2" customFormat="1" ht="19.5" customHeight="1" x14ac:dyDescent="0.3">
      <c r="B17" s="10"/>
      <c r="C17" s="11"/>
      <c r="D17" s="11"/>
      <c r="E17" s="17" t="s">
        <v>38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 t="s">
        <v>33</v>
      </c>
      <c r="AL17" s="11"/>
      <c r="AM17" s="11"/>
      <c r="AN17" s="17"/>
      <c r="AO17" s="11"/>
      <c r="AP17" s="11"/>
      <c r="AQ17" s="13"/>
      <c r="BE17" s="286"/>
      <c r="BS17" s="6" t="s">
        <v>39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286"/>
      <c r="BS18" s="6" t="s">
        <v>6</v>
      </c>
    </row>
    <row r="19" spans="2:71" s="2" customFormat="1" ht="15" customHeight="1" x14ac:dyDescent="0.3">
      <c r="B19" s="10"/>
      <c r="C19" s="11"/>
      <c r="D19" s="19" t="s">
        <v>40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286"/>
      <c r="BS19" s="6" t="s">
        <v>6</v>
      </c>
    </row>
    <row r="20" spans="2:71" s="2" customFormat="1" ht="15.75" customHeight="1" x14ac:dyDescent="0.3">
      <c r="B20" s="10"/>
      <c r="C20" s="11"/>
      <c r="D20" s="11"/>
      <c r="E20" s="318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11"/>
      <c r="AP20" s="11"/>
      <c r="AQ20" s="13"/>
      <c r="BE20" s="286"/>
      <c r="BS20" s="6" t="s">
        <v>4</v>
      </c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286"/>
    </row>
    <row r="22" spans="2:71" s="2" customFormat="1" ht="7.5" customHeight="1" x14ac:dyDescent="0.3">
      <c r="B22" s="10"/>
      <c r="C22" s="1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1"/>
      <c r="AQ22" s="13"/>
      <c r="BE22" s="286"/>
    </row>
    <row r="23" spans="2:71" s="6" customFormat="1" ht="27" customHeight="1" x14ac:dyDescent="0.3">
      <c r="B23" s="23"/>
      <c r="C23" s="24"/>
      <c r="D23" s="25" t="s">
        <v>41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319">
        <f>ROUND($AG$51,2)</f>
        <v>0</v>
      </c>
      <c r="AL23" s="320"/>
      <c r="AM23" s="320"/>
      <c r="AN23" s="320"/>
      <c r="AO23" s="320"/>
      <c r="AP23" s="24"/>
      <c r="AQ23" s="27"/>
      <c r="BE23" s="308"/>
    </row>
    <row r="24" spans="2:71" s="6" customFormat="1" ht="7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7"/>
      <c r="BE24" s="308"/>
    </row>
    <row r="25" spans="2:71" s="6" customFormat="1" ht="14.25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321" t="s">
        <v>42</v>
      </c>
      <c r="M25" s="303"/>
      <c r="N25" s="303"/>
      <c r="O25" s="303"/>
      <c r="P25" s="24"/>
      <c r="Q25" s="24"/>
      <c r="R25" s="24"/>
      <c r="S25" s="24"/>
      <c r="T25" s="24"/>
      <c r="U25" s="24"/>
      <c r="V25" s="24"/>
      <c r="W25" s="321" t="s">
        <v>43</v>
      </c>
      <c r="X25" s="303"/>
      <c r="Y25" s="303"/>
      <c r="Z25" s="303"/>
      <c r="AA25" s="303"/>
      <c r="AB25" s="303"/>
      <c r="AC25" s="303"/>
      <c r="AD25" s="303"/>
      <c r="AE25" s="303"/>
      <c r="AF25" s="24"/>
      <c r="AG25" s="24"/>
      <c r="AH25" s="24"/>
      <c r="AI25" s="24"/>
      <c r="AJ25" s="24"/>
      <c r="AK25" s="321" t="s">
        <v>44</v>
      </c>
      <c r="AL25" s="303"/>
      <c r="AM25" s="303"/>
      <c r="AN25" s="303"/>
      <c r="AO25" s="303"/>
      <c r="AP25" s="24"/>
      <c r="AQ25" s="27"/>
      <c r="BE25" s="308"/>
    </row>
    <row r="26" spans="2:71" s="6" customFormat="1" ht="15" customHeight="1" x14ac:dyDescent="0.3">
      <c r="B26" s="29"/>
      <c r="C26" s="30"/>
      <c r="D26" s="30" t="s">
        <v>45</v>
      </c>
      <c r="E26" s="30"/>
      <c r="F26" s="30" t="s">
        <v>46</v>
      </c>
      <c r="G26" s="30"/>
      <c r="H26" s="30"/>
      <c r="I26" s="30"/>
      <c r="J26" s="30"/>
      <c r="K26" s="30"/>
      <c r="L26" s="310">
        <v>0.21</v>
      </c>
      <c r="M26" s="311"/>
      <c r="N26" s="311"/>
      <c r="O26" s="311"/>
      <c r="P26" s="30"/>
      <c r="Q26" s="30"/>
      <c r="R26" s="30"/>
      <c r="S26" s="30"/>
      <c r="T26" s="30"/>
      <c r="U26" s="30"/>
      <c r="V26" s="30"/>
      <c r="W26" s="312">
        <f>ROUND($AZ$51,2)</f>
        <v>0</v>
      </c>
      <c r="X26" s="311"/>
      <c r="Y26" s="311"/>
      <c r="Z26" s="311"/>
      <c r="AA26" s="311"/>
      <c r="AB26" s="311"/>
      <c r="AC26" s="311"/>
      <c r="AD26" s="311"/>
      <c r="AE26" s="311"/>
      <c r="AF26" s="30"/>
      <c r="AG26" s="30"/>
      <c r="AH26" s="30"/>
      <c r="AI26" s="30"/>
      <c r="AJ26" s="30"/>
      <c r="AK26" s="312">
        <f>ROUND($AV$51,2)</f>
        <v>0</v>
      </c>
      <c r="AL26" s="311"/>
      <c r="AM26" s="311"/>
      <c r="AN26" s="311"/>
      <c r="AO26" s="311"/>
      <c r="AP26" s="30"/>
      <c r="AQ26" s="31"/>
      <c r="BE26" s="314"/>
    </row>
    <row r="27" spans="2:71" s="6" customFormat="1" ht="15" customHeight="1" x14ac:dyDescent="0.3">
      <c r="B27" s="29"/>
      <c r="C27" s="30"/>
      <c r="D27" s="30"/>
      <c r="E27" s="30"/>
      <c r="F27" s="30" t="s">
        <v>47</v>
      </c>
      <c r="G27" s="30"/>
      <c r="H27" s="30"/>
      <c r="I27" s="30"/>
      <c r="J27" s="30"/>
      <c r="K27" s="30"/>
      <c r="L27" s="310">
        <v>0.15</v>
      </c>
      <c r="M27" s="311"/>
      <c r="N27" s="311"/>
      <c r="O27" s="311"/>
      <c r="P27" s="30"/>
      <c r="Q27" s="30"/>
      <c r="R27" s="30"/>
      <c r="S27" s="30"/>
      <c r="T27" s="30"/>
      <c r="U27" s="30"/>
      <c r="V27" s="30"/>
      <c r="W27" s="312">
        <f>ROUND($BA$51,2)</f>
        <v>0</v>
      </c>
      <c r="X27" s="311"/>
      <c r="Y27" s="311"/>
      <c r="Z27" s="311"/>
      <c r="AA27" s="311"/>
      <c r="AB27" s="311"/>
      <c r="AC27" s="311"/>
      <c r="AD27" s="311"/>
      <c r="AE27" s="311"/>
      <c r="AF27" s="30"/>
      <c r="AG27" s="30"/>
      <c r="AH27" s="30"/>
      <c r="AI27" s="30"/>
      <c r="AJ27" s="30"/>
      <c r="AK27" s="312">
        <f>ROUND($AW$51,2)</f>
        <v>0</v>
      </c>
      <c r="AL27" s="311"/>
      <c r="AM27" s="311"/>
      <c r="AN27" s="311"/>
      <c r="AO27" s="311"/>
      <c r="AP27" s="30"/>
      <c r="AQ27" s="31"/>
      <c r="BE27" s="314"/>
    </row>
    <row r="28" spans="2:71" s="6" customFormat="1" ht="15" hidden="1" customHeight="1" x14ac:dyDescent="0.3">
      <c r="B28" s="29"/>
      <c r="C28" s="30"/>
      <c r="D28" s="30"/>
      <c r="E28" s="30"/>
      <c r="F28" s="30" t="s">
        <v>48</v>
      </c>
      <c r="G28" s="30"/>
      <c r="H28" s="30"/>
      <c r="I28" s="30"/>
      <c r="J28" s="30"/>
      <c r="K28" s="30"/>
      <c r="L28" s="310">
        <v>0.21</v>
      </c>
      <c r="M28" s="311"/>
      <c r="N28" s="311"/>
      <c r="O28" s="311"/>
      <c r="P28" s="30"/>
      <c r="Q28" s="30"/>
      <c r="R28" s="30"/>
      <c r="S28" s="30"/>
      <c r="T28" s="30"/>
      <c r="U28" s="30"/>
      <c r="V28" s="30"/>
      <c r="W28" s="312">
        <f>ROUND($BB$51,2)</f>
        <v>0</v>
      </c>
      <c r="X28" s="311"/>
      <c r="Y28" s="311"/>
      <c r="Z28" s="311"/>
      <c r="AA28" s="311"/>
      <c r="AB28" s="311"/>
      <c r="AC28" s="311"/>
      <c r="AD28" s="311"/>
      <c r="AE28" s="311"/>
      <c r="AF28" s="30"/>
      <c r="AG28" s="30"/>
      <c r="AH28" s="30"/>
      <c r="AI28" s="30"/>
      <c r="AJ28" s="30"/>
      <c r="AK28" s="312">
        <v>0</v>
      </c>
      <c r="AL28" s="311"/>
      <c r="AM28" s="311"/>
      <c r="AN28" s="311"/>
      <c r="AO28" s="311"/>
      <c r="AP28" s="30"/>
      <c r="AQ28" s="31"/>
      <c r="BE28" s="314"/>
    </row>
    <row r="29" spans="2:71" s="6" customFormat="1" ht="15" hidden="1" customHeight="1" x14ac:dyDescent="0.3">
      <c r="B29" s="29"/>
      <c r="C29" s="30"/>
      <c r="D29" s="30"/>
      <c r="E29" s="30"/>
      <c r="F29" s="30" t="s">
        <v>49</v>
      </c>
      <c r="G29" s="30"/>
      <c r="H29" s="30"/>
      <c r="I29" s="30"/>
      <c r="J29" s="30"/>
      <c r="K29" s="30"/>
      <c r="L29" s="310">
        <v>0.15</v>
      </c>
      <c r="M29" s="311"/>
      <c r="N29" s="311"/>
      <c r="O29" s="311"/>
      <c r="P29" s="30"/>
      <c r="Q29" s="30"/>
      <c r="R29" s="30"/>
      <c r="S29" s="30"/>
      <c r="T29" s="30"/>
      <c r="U29" s="30"/>
      <c r="V29" s="30"/>
      <c r="W29" s="312">
        <f>ROUND($BC$51,2)</f>
        <v>0</v>
      </c>
      <c r="X29" s="311"/>
      <c r="Y29" s="311"/>
      <c r="Z29" s="311"/>
      <c r="AA29" s="311"/>
      <c r="AB29" s="311"/>
      <c r="AC29" s="311"/>
      <c r="AD29" s="311"/>
      <c r="AE29" s="311"/>
      <c r="AF29" s="30"/>
      <c r="AG29" s="30"/>
      <c r="AH29" s="30"/>
      <c r="AI29" s="30"/>
      <c r="AJ29" s="30"/>
      <c r="AK29" s="312">
        <v>0</v>
      </c>
      <c r="AL29" s="311"/>
      <c r="AM29" s="311"/>
      <c r="AN29" s="311"/>
      <c r="AO29" s="311"/>
      <c r="AP29" s="30"/>
      <c r="AQ29" s="31"/>
      <c r="BE29" s="314"/>
    </row>
    <row r="30" spans="2:71" s="6" customFormat="1" ht="15" hidden="1" customHeight="1" x14ac:dyDescent="0.3">
      <c r="B30" s="29"/>
      <c r="C30" s="30"/>
      <c r="D30" s="30"/>
      <c r="E30" s="30"/>
      <c r="F30" s="30" t="s">
        <v>50</v>
      </c>
      <c r="G30" s="30"/>
      <c r="H30" s="30"/>
      <c r="I30" s="30"/>
      <c r="J30" s="30"/>
      <c r="K30" s="30"/>
      <c r="L30" s="310">
        <v>0</v>
      </c>
      <c r="M30" s="311"/>
      <c r="N30" s="311"/>
      <c r="O30" s="311"/>
      <c r="P30" s="30"/>
      <c r="Q30" s="30"/>
      <c r="R30" s="30"/>
      <c r="S30" s="30"/>
      <c r="T30" s="30"/>
      <c r="U30" s="30"/>
      <c r="V30" s="30"/>
      <c r="W30" s="312">
        <f>ROUND($BD$51,2)</f>
        <v>0</v>
      </c>
      <c r="X30" s="311"/>
      <c r="Y30" s="311"/>
      <c r="Z30" s="311"/>
      <c r="AA30" s="311"/>
      <c r="AB30" s="311"/>
      <c r="AC30" s="311"/>
      <c r="AD30" s="311"/>
      <c r="AE30" s="311"/>
      <c r="AF30" s="30"/>
      <c r="AG30" s="30"/>
      <c r="AH30" s="30"/>
      <c r="AI30" s="30"/>
      <c r="AJ30" s="30"/>
      <c r="AK30" s="312">
        <v>0</v>
      </c>
      <c r="AL30" s="311"/>
      <c r="AM30" s="311"/>
      <c r="AN30" s="311"/>
      <c r="AO30" s="311"/>
      <c r="AP30" s="30"/>
      <c r="AQ30" s="31"/>
      <c r="BE30" s="314"/>
    </row>
    <row r="31" spans="2:71" s="6" customFormat="1" ht="7.5" customHeight="1" x14ac:dyDescent="0.3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7"/>
      <c r="BE31" s="308"/>
    </row>
    <row r="32" spans="2:71" s="6" customFormat="1" ht="27" customHeight="1" x14ac:dyDescent="0.3">
      <c r="B32" s="23"/>
      <c r="C32" s="32"/>
      <c r="D32" s="33" t="s">
        <v>51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 t="s">
        <v>52</v>
      </c>
      <c r="U32" s="34"/>
      <c r="V32" s="34"/>
      <c r="W32" s="34"/>
      <c r="X32" s="297" t="s">
        <v>53</v>
      </c>
      <c r="Y32" s="294"/>
      <c r="Z32" s="294"/>
      <c r="AA32" s="294"/>
      <c r="AB32" s="294"/>
      <c r="AC32" s="34"/>
      <c r="AD32" s="34"/>
      <c r="AE32" s="34"/>
      <c r="AF32" s="34"/>
      <c r="AG32" s="34"/>
      <c r="AH32" s="34"/>
      <c r="AI32" s="34"/>
      <c r="AJ32" s="34"/>
      <c r="AK32" s="298">
        <f>SUM($AK$23:$AK$30)</f>
        <v>0</v>
      </c>
      <c r="AL32" s="294"/>
      <c r="AM32" s="294"/>
      <c r="AN32" s="294"/>
      <c r="AO32" s="299"/>
      <c r="AP32" s="32"/>
      <c r="AQ32" s="37"/>
      <c r="BE32" s="308"/>
    </row>
    <row r="33" spans="2:56" s="6" customFormat="1" ht="7.5" customHeight="1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7"/>
    </row>
    <row r="34" spans="2:56" s="6" customFormat="1" ht="7.5" customHeight="1" x14ac:dyDescent="0.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</row>
    <row r="38" spans="2:56" s="6" customFormat="1" ht="7.5" customHeigh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2:56" s="6" customFormat="1" ht="37.5" customHeight="1" x14ac:dyDescent="0.3">
      <c r="B39" s="23"/>
      <c r="C39" s="12" t="s">
        <v>54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43"/>
    </row>
    <row r="40" spans="2:56" s="6" customFormat="1" ht="7.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43"/>
    </row>
    <row r="41" spans="2:56" s="44" customFormat="1" ht="15" customHeight="1" x14ac:dyDescent="0.3">
      <c r="B41" s="45"/>
      <c r="C41" s="19" t="s">
        <v>13</v>
      </c>
      <c r="D41" s="17"/>
      <c r="E41" s="17"/>
      <c r="F41" s="17"/>
      <c r="G41" s="17"/>
      <c r="H41" s="17"/>
      <c r="I41" s="17"/>
      <c r="J41" s="17"/>
      <c r="K41" s="17"/>
      <c r="L41" s="17" t="str">
        <f>$K$5</f>
        <v>141102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6"/>
    </row>
    <row r="42" spans="2:56" s="47" customFormat="1" ht="37.5" customHeight="1" x14ac:dyDescent="0.3">
      <c r="B42" s="48"/>
      <c r="C42" s="49" t="s">
        <v>16</v>
      </c>
      <c r="D42" s="49"/>
      <c r="E42" s="49"/>
      <c r="F42" s="49"/>
      <c r="G42" s="49"/>
      <c r="H42" s="49"/>
      <c r="I42" s="49"/>
      <c r="J42" s="49"/>
      <c r="K42" s="49"/>
      <c r="L42" s="300" t="str">
        <f>$K$6</f>
        <v>ČEPRO Mstětice - jímka na výplach CSA vozů</v>
      </c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49"/>
      <c r="AQ42" s="49"/>
      <c r="AR42" s="50"/>
    </row>
    <row r="43" spans="2:56" s="6" customFormat="1" ht="7.5" customHeigh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43"/>
    </row>
    <row r="44" spans="2:56" s="6" customFormat="1" ht="15.75" customHeight="1" x14ac:dyDescent="0.3">
      <c r="B44" s="23"/>
      <c r="C44" s="19" t="s">
        <v>23</v>
      </c>
      <c r="D44" s="24"/>
      <c r="E44" s="24"/>
      <c r="F44" s="24"/>
      <c r="G44" s="24"/>
      <c r="H44" s="24"/>
      <c r="I44" s="24"/>
      <c r="J44" s="24"/>
      <c r="K44" s="24"/>
      <c r="L44" s="51" t="str">
        <f>IF($K$8="","",$K$8)</f>
        <v>Mstětice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9" t="s">
        <v>25</v>
      </c>
      <c r="AJ44" s="24"/>
      <c r="AK44" s="24"/>
      <c r="AL44" s="24"/>
      <c r="AM44" s="302" t="str">
        <f>IF($AN$8="","",$AN$8)</f>
        <v>15.04.2015</v>
      </c>
      <c r="AN44" s="303"/>
      <c r="AO44" s="24"/>
      <c r="AP44" s="24"/>
      <c r="AQ44" s="24"/>
      <c r="AR44" s="43"/>
    </row>
    <row r="45" spans="2:56" s="6" customFormat="1" ht="7.5" customHeight="1" x14ac:dyDescent="0.3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43"/>
    </row>
    <row r="46" spans="2:56" s="6" customFormat="1" ht="18.75" customHeight="1" x14ac:dyDescent="0.3">
      <c r="B46" s="23"/>
      <c r="C46" s="19" t="s">
        <v>29</v>
      </c>
      <c r="D46" s="24"/>
      <c r="E46" s="24"/>
      <c r="F46" s="24"/>
      <c r="G46" s="24"/>
      <c r="H46" s="24"/>
      <c r="I46" s="24"/>
      <c r="J46" s="24"/>
      <c r="K46" s="24"/>
      <c r="L46" s="17" t="str">
        <f>IF($E$11="","",$E$11)</f>
        <v>ČEPRO a.s.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9" t="s">
        <v>36</v>
      </c>
      <c r="AJ46" s="24"/>
      <c r="AK46" s="24"/>
      <c r="AL46" s="24"/>
      <c r="AM46" s="304" t="str">
        <f>IF($E$17="","",$E$17)</f>
        <v>Ing. Robert Klement</v>
      </c>
      <c r="AN46" s="303"/>
      <c r="AO46" s="303"/>
      <c r="AP46" s="303"/>
      <c r="AQ46" s="24"/>
      <c r="AR46" s="43"/>
      <c r="AS46" s="305" t="s">
        <v>55</v>
      </c>
      <c r="AT46" s="306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6" customFormat="1" ht="15.75" customHeight="1" x14ac:dyDescent="0.3">
      <c r="B47" s="23"/>
      <c r="C47" s="19" t="s">
        <v>34</v>
      </c>
      <c r="D47" s="24"/>
      <c r="E47" s="24"/>
      <c r="F47" s="24"/>
      <c r="G47" s="24"/>
      <c r="H47" s="24"/>
      <c r="I47" s="24"/>
      <c r="J47" s="24"/>
      <c r="K47" s="24"/>
      <c r="L47" s="17" t="str">
        <f>IF($E$14="Vyplň údaj","",$E$14)</f>
        <v/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43"/>
      <c r="AS47" s="307"/>
      <c r="AT47" s="308"/>
      <c r="BD47" s="55"/>
    </row>
    <row r="48" spans="2:56" s="6" customFormat="1" ht="12" customHeight="1" x14ac:dyDescent="0.3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43"/>
      <c r="AS48" s="309"/>
      <c r="AT48" s="303"/>
      <c r="AU48" s="24"/>
      <c r="AV48" s="24"/>
      <c r="AW48" s="24"/>
      <c r="AX48" s="24"/>
      <c r="AY48" s="24"/>
      <c r="AZ48" s="24"/>
      <c r="BA48" s="24"/>
      <c r="BB48" s="24"/>
      <c r="BC48" s="24"/>
      <c r="BD48" s="57"/>
    </row>
    <row r="49" spans="1:91" s="6" customFormat="1" ht="30" customHeight="1" x14ac:dyDescent="0.3">
      <c r="B49" s="23"/>
      <c r="C49" s="293" t="s">
        <v>56</v>
      </c>
      <c r="D49" s="294"/>
      <c r="E49" s="294"/>
      <c r="F49" s="294"/>
      <c r="G49" s="294"/>
      <c r="H49" s="34"/>
      <c r="I49" s="295" t="s">
        <v>57</v>
      </c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6" t="s">
        <v>58</v>
      </c>
      <c r="AH49" s="294"/>
      <c r="AI49" s="294"/>
      <c r="AJ49" s="294"/>
      <c r="AK49" s="294"/>
      <c r="AL49" s="294"/>
      <c r="AM49" s="294"/>
      <c r="AN49" s="295" t="s">
        <v>59</v>
      </c>
      <c r="AO49" s="294"/>
      <c r="AP49" s="294"/>
      <c r="AQ49" s="58" t="s">
        <v>60</v>
      </c>
      <c r="AR49" s="43"/>
      <c r="AS49" s="59" t="s">
        <v>61</v>
      </c>
      <c r="AT49" s="60" t="s">
        <v>62</v>
      </c>
      <c r="AU49" s="60" t="s">
        <v>63</v>
      </c>
      <c r="AV49" s="60" t="s">
        <v>64</v>
      </c>
      <c r="AW49" s="60" t="s">
        <v>65</v>
      </c>
      <c r="AX49" s="60" t="s">
        <v>66</v>
      </c>
      <c r="AY49" s="60" t="s">
        <v>67</v>
      </c>
      <c r="AZ49" s="60" t="s">
        <v>68</v>
      </c>
      <c r="BA49" s="60" t="s">
        <v>69</v>
      </c>
      <c r="BB49" s="60" t="s">
        <v>70</v>
      </c>
      <c r="BC49" s="60" t="s">
        <v>71</v>
      </c>
      <c r="BD49" s="61" t="s">
        <v>72</v>
      </c>
      <c r="BE49" s="62"/>
    </row>
    <row r="50" spans="1:91" s="6" customFormat="1" ht="12" customHeight="1" x14ac:dyDescent="0.3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43"/>
      <c r="AS50" s="63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7" customFormat="1" ht="33" customHeight="1" x14ac:dyDescent="0.3">
      <c r="B51" s="48"/>
      <c r="C51" s="66" t="s">
        <v>73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291">
        <f>ROUND(SUM($AG$52:$AG$53),2)</f>
        <v>0</v>
      </c>
      <c r="AH51" s="292"/>
      <c r="AI51" s="292"/>
      <c r="AJ51" s="292"/>
      <c r="AK51" s="292"/>
      <c r="AL51" s="292"/>
      <c r="AM51" s="292"/>
      <c r="AN51" s="291">
        <f>SUM($AG$51,$AT$51)</f>
        <v>0</v>
      </c>
      <c r="AO51" s="292"/>
      <c r="AP51" s="292"/>
      <c r="AQ51" s="68"/>
      <c r="AR51" s="50"/>
      <c r="AS51" s="69">
        <f>ROUND(SUM($AS$52:$AS$53),2)</f>
        <v>0</v>
      </c>
      <c r="AT51" s="70">
        <f>ROUND(SUM($AV$51:$AW$51),2)</f>
        <v>0</v>
      </c>
      <c r="AU51" s="71">
        <f>ROUND(SUM($AU$52:$AU$53),5)</f>
        <v>0</v>
      </c>
      <c r="AV51" s="70">
        <f>ROUND($AZ$51*$L$26,2)</f>
        <v>0</v>
      </c>
      <c r="AW51" s="70">
        <f>ROUND($BA$51*$L$27,2)</f>
        <v>0</v>
      </c>
      <c r="AX51" s="70">
        <f>ROUND($BB$51*$L$26,2)</f>
        <v>0</v>
      </c>
      <c r="AY51" s="70">
        <f>ROUND($BC$51*$L$27,2)</f>
        <v>0</v>
      </c>
      <c r="AZ51" s="70">
        <f>ROUND(SUM($AZ$52:$AZ$53),2)</f>
        <v>0</v>
      </c>
      <c r="BA51" s="70">
        <f>ROUND(SUM($BA$52:$BA$53),2)</f>
        <v>0</v>
      </c>
      <c r="BB51" s="70">
        <f>ROUND(SUM($BB$52:$BB$53),2)</f>
        <v>0</v>
      </c>
      <c r="BC51" s="70">
        <f>ROUND(SUM($BC$52:$BC$53),2)</f>
        <v>0</v>
      </c>
      <c r="BD51" s="72">
        <f>ROUND(SUM($BD$52:$BD$53),2)</f>
        <v>0</v>
      </c>
      <c r="BS51" s="47" t="s">
        <v>74</v>
      </c>
      <c r="BT51" s="47" t="s">
        <v>75</v>
      </c>
      <c r="BU51" s="73" t="s">
        <v>76</v>
      </c>
      <c r="BV51" s="47" t="s">
        <v>77</v>
      </c>
      <c r="BW51" s="47" t="s">
        <v>5</v>
      </c>
      <c r="BX51" s="47" t="s">
        <v>78</v>
      </c>
      <c r="CL51" s="47" t="s">
        <v>20</v>
      </c>
    </row>
    <row r="52" spans="1:91" s="74" customFormat="1" ht="28.5" customHeight="1" x14ac:dyDescent="0.3">
      <c r="A52" s="202" t="s">
        <v>575</v>
      </c>
      <c r="B52" s="75"/>
      <c r="C52" s="76"/>
      <c r="D52" s="289" t="s">
        <v>79</v>
      </c>
      <c r="E52" s="290"/>
      <c r="F52" s="290"/>
      <c r="G52" s="290"/>
      <c r="H52" s="290"/>
      <c r="I52" s="76"/>
      <c r="J52" s="289" t="s">
        <v>80</v>
      </c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87">
        <f>'141102_J - Jímka na výpla...'!$J$27</f>
        <v>0</v>
      </c>
      <c r="AH52" s="288"/>
      <c r="AI52" s="288"/>
      <c r="AJ52" s="288"/>
      <c r="AK52" s="288"/>
      <c r="AL52" s="288"/>
      <c r="AM52" s="288"/>
      <c r="AN52" s="287">
        <f>SUM($AG$52,$AT$52)</f>
        <v>0</v>
      </c>
      <c r="AO52" s="288"/>
      <c r="AP52" s="288"/>
      <c r="AQ52" s="77" t="s">
        <v>81</v>
      </c>
      <c r="AR52" s="78"/>
      <c r="AS52" s="79">
        <v>0</v>
      </c>
      <c r="AT52" s="80">
        <f>ROUND(SUM($AV$52:$AW$52),2)</f>
        <v>0</v>
      </c>
      <c r="AU52" s="81">
        <f>'141102_J - Jímka na výpla...'!$P$88</f>
        <v>0</v>
      </c>
      <c r="AV52" s="80">
        <f>'141102_J - Jímka na výpla...'!$J$30</f>
        <v>0</v>
      </c>
      <c r="AW52" s="80">
        <f>'141102_J - Jímka na výpla...'!$J$31</f>
        <v>0</v>
      </c>
      <c r="AX52" s="80">
        <f>'141102_J - Jímka na výpla...'!$J$32</f>
        <v>0</v>
      </c>
      <c r="AY52" s="80">
        <f>'141102_J - Jímka na výpla...'!$J$33</f>
        <v>0</v>
      </c>
      <c r="AZ52" s="80">
        <f>'141102_J - Jímka na výpla...'!$F$30</f>
        <v>0</v>
      </c>
      <c r="BA52" s="80">
        <f>'141102_J - Jímka na výpla...'!$F$31</f>
        <v>0</v>
      </c>
      <c r="BB52" s="80">
        <f>'141102_J - Jímka na výpla...'!$F$32</f>
        <v>0</v>
      </c>
      <c r="BC52" s="80">
        <f>'141102_J - Jímka na výpla...'!$F$33</f>
        <v>0</v>
      </c>
      <c r="BD52" s="82">
        <f>'141102_J - Jímka na výpla...'!$F$34</f>
        <v>0</v>
      </c>
      <c r="BT52" s="74" t="s">
        <v>22</v>
      </c>
      <c r="BV52" s="74" t="s">
        <v>77</v>
      </c>
      <c r="BW52" s="74" t="s">
        <v>82</v>
      </c>
      <c r="BX52" s="74" t="s">
        <v>5</v>
      </c>
      <c r="CL52" s="74" t="s">
        <v>20</v>
      </c>
      <c r="CM52" s="74" t="s">
        <v>83</v>
      </c>
    </row>
    <row r="53" spans="1:91" s="74" customFormat="1" ht="28.5" customHeight="1" x14ac:dyDescent="0.3">
      <c r="A53" s="202" t="s">
        <v>575</v>
      </c>
      <c r="B53" s="75"/>
      <c r="C53" s="76"/>
      <c r="D53" s="289" t="s">
        <v>84</v>
      </c>
      <c r="E53" s="290"/>
      <c r="F53" s="290"/>
      <c r="G53" s="290"/>
      <c r="H53" s="290"/>
      <c r="I53" s="76"/>
      <c r="J53" s="289" t="s">
        <v>85</v>
      </c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87">
        <f>'141102_VON - Vedlajší a o...'!$J$27</f>
        <v>0</v>
      </c>
      <c r="AH53" s="288"/>
      <c r="AI53" s="288"/>
      <c r="AJ53" s="288"/>
      <c r="AK53" s="288"/>
      <c r="AL53" s="288"/>
      <c r="AM53" s="288"/>
      <c r="AN53" s="287">
        <f>SUM($AG$53,$AT$53)</f>
        <v>0</v>
      </c>
      <c r="AO53" s="288"/>
      <c r="AP53" s="288"/>
      <c r="AQ53" s="77" t="s">
        <v>86</v>
      </c>
      <c r="AR53" s="78"/>
      <c r="AS53" s="83">
        <v>0</v>
      </c>
      <c r="AT53" s="84">
        <f>ROUND(SUM($AV$53:$AW$53),2)</f>
        <v>0</v>
      </c>
      <c r="AU53" s="85">
        <f>'141102_VON - Vedlajší a o...'!$P$78</f>
        <v>0</v>
      </c>
      <c r="AV53" s="84">
        <f>'141102_VON - Vedlajší a o...'!$J$30</f>
        <v>0</v>
      </c>
      <c r="AW53" s="84">
        <f>'141102_VON - Vedlajší a o...'!$J$31</f>
        <v>0</v>
      </c>
      <c r="AX53" s="84">
        <f>'141102_VON - Vedlajší a o...'!$J$32</f>
        <v>0</v>
      </c>
      <c r="AY53" s="84">
        <f>'141102_VON - Vedlajší a o...'!$J$33</f>
        <v>0</v>
      </c>
      <c r="AZ53" s="84">
        <f>'141102_VON - Vedlajší a o...'!$F$30</f>
        <v>0</v>
      </c>
      <c r="BA53" s="84">
        <f>'141102_VON - Vedlajší a o...'!$F$31</f>
        <v>0</v>
      </c>
      <c r="BB53" s="84">
        <f>'141102_VON - Vedlajší a o...'!$F$32</f>
        <v>0</v>
      </c>
      <c r="BC53" s="84">
        <f>'141102_VON - Vedlajší a o...'!$F$33</f>
        <v>0</v>
      </c>
      <c r="BD53" s="86">
        <f>'141102_VON - Vedlajší a o...'!$F$34</f>
        <v>0</v>
      </c>
      <c r="BT53" s="74" t="s">
        <v>22</v>
      </c>
      <c r="BV53" s="74" t="s">
        <v>77</v>
      </c>
      <c r="BW53" s="74" t="s">
        <v>87</v>
      </c>
      <c r="BX53" s="74" t="s">
        <v>5</v>
      </c>
      <c r="CL53" s="74" t="s">
        <v>20</v>
      </c>
      <c r="CM53" s="74" t="s">
        <v>83</v>
      </c>
    </row>
    <row r="54" spans="1:91" s="6" customFormat="1" ht="30.75" customHeight="1" x14ac:dyDescent="0.3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43"/>
    </row>
    <row r="55" spans="1:91" s="6" customFormat="1" ht="7.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43"/>
    </row>
  </sheetData>
  <sheetProtection password="CC35" sheet="1" objects="1" scenarios="1" formatColumns="0" formatRows="0" sort="0" autoFilter="0"/>
  <mergeCells count="45"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9:O29"/>
    <mergeCell ref="W29:AE29"/>
    <mergeCell ref="AK29:AO29"/>
    <mergeCell ref="L30:O30"/>
    <mergeCell ref="W30:AE30"/>
    <mergeCell ref="AK30:AO30"/>
    <mergeCell ref="AK32:AO32"/>
    <mergeCell ref="L42:AO42"/>
    <mergeCell ref="AM44:AN44"/>
    <mergeCell ref="AM46:AP46"/>
    <mergeCell ref="AS46:AT48"/>
    <mergeCell ref="AR2:BE2"/>
    <mergeCell ref="AN53:AP53"/>
    <mergeCell ref="AG53:AM53"/>
    <mergeCell ref="D53:H53"/>
    <mergeCell ref="J53:AF53"/>
    <mergeCell ref="AG51:AM51"/>
    <mergeCell ref="AN51:AP51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X32:AB32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41102_J - Jímka na výpla...'!C2" tooltip="141102_J - Jímka na výpla..." display="/"/>
    <hyperlink ref="A53" location="'141102_VON - Vedlajší a o...'!C2" tooltip="141102_VON - Vedlajší a o..." display="/"/>
  </hyperlinks>
  <pageMargins left="0.59027779102325439" right="0.59027779102325439" top="0.59027779102325439" bottom="0.59027779102325439" header="0" footer="0"/>
  <pageSetup paperSize="9" fitToHeight="100" orientation="landscape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9"/>
  <sheetViews>
    <sheetView showGridLines="0" workbookViewId="0">
      <pane ySplit="1" topLeftCell="A2" activePane="bottomLeft" state="frozenSplit"/>
      <selection pane="bottomLeft" activeCell="A2" sqref="A2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04"/>
      <c r="C1" s="204"/>
      <c r="D1" s="203" t="s">
        <v>1</v>
      </c>
      <c r="E1" s="204"/>
      <c r="F1" s="205" t="s">
        <v>576</v>
      </c>
      <c r="G1" s="322" t="s">
        <v>577</v>
      </c>
      <c r="H1" s="322"/>
      <c r="I1" s="204"/>
      <c r="J1" s="205" t="s">
        <v>578</v>
      </c>
      <c r="K1" s="203" t="s">
        <v>88</v>
      </c>
      <c r="L1" s="205" t="s">
        <v>579</v>
      </c>
      <c r="M1" s="205"/>
      <c r="N1" s="205"/>
      <c r="O1" s="205"/>
      <c r="P1" s="205"/>
      <c r="Q1" s="205"/>
      <c r="R1" s="205"/>
      <c r="S1" s="205"/>
      <c r="T1" s="205"/>
      <c r="U1" s="201"/>
      <c r="V1" s="20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85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" t="s">
        <v>82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83</v>
      </c>
    </row>
    <row r="4" spans="1:256" s="2" customFormat="1" ht="37.5" customHeight="1" x14ac:dyDescent="0.3">
      <c r="B4" s="10"/>
      <c r="C4" s="11"/>
      <c r="D4" s="12" t="s">
        <v>89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23" t="str">
        <f>'Rekapitulace stavby'!$K$6</f>
        <v>ČEPRO Mstětice - jímka na výplach CSA vozů</v>
      </c>
      <c r="F7" s="315"/>
      <c r="G7" s="315"/>
      <c r="H7" s="315"/>
      <c r="J7" s="11"/>
      <c r="K7" s="13"/>
    </row>
    <row r="8" spans="1:256" s="6" customFormat="1" ht="15.75" customHeight="1" x14ac:dyDescent="0.3">
      <c r="B8" s="23"/>
      <c r="C8" s="24"/>
      <c r="D8" s="19" t="s">
        <v>90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00" t="s">
        <v>91</v>
      </c>
      <c r="F9" s="303"/>
      <c r="G9" s="303"/>
      <c r="H9" s="303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 t="s">
        <v>20</v>
      </c>
      <c r="G11" s="24"/>
      <c r="H11" s="24"/>
      <c r="I11" s="88" t="s">
        <v>21</v>
      </c>
      <c r="J11" s="17"/>
      <c r="K11" s="27"/>
    </row>
    <row r="12" spans="1:256" s="6" customFormat="1" ht="15" customHeight="1" x14ac:dyDescent="0.3">
      <c r="B12" s="23"/>
      <c r="C12" s="24"/>
      <c r="D12" s="19" t="s">
        <v>23</v>
      </c>
      <c r="E12" s="24"/>
      <c r="F12" s="17" t="s">
        <v>24</v>
      </c>
      <c r="G12" s="24"/>
      <c r="H12" s="24"/>
      <c r="I12" s="88" t="s">
        <v>25</v>
      </c>
      <c r="J12" s="52" t="str">
        <f>'Rekapitulace stavby'!$AN$8</f>
        <v>15.04.2015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29</v>
      </c>
      <c r="E14" s="24"/>
      <c r="F14" s="24"/>
      <c r="G14" s="24"/>
      <c r="H14" s="24"/>
      <c r="I14" s="88" t="s">
        <v>30</v>
      </c>
      <c r="J14" s="17" t="s">
        <v>31</v>
      </c>
      <c r="K14" s="27"/>
    </row>
    <row r="15" spans="1:256" s="6" customFormat="1" ht="18.75" customHeight="1" x14ac:dyDescent="0.3">
      <c r="B15" s="23"/>
      <c r="C15" s="24"/>
      <c r="D15" s="24"/>
      <c r="E15" s="17" t="s">
        <v>32</v>
      </c>
      <c r="F15" s="24"/>
      <c r="G15" s="24"/>
      <c r="H15" s="24"/>
      <c r="I15" s="88" t="s">
        <v>33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34</v>
      </c>
      <c r="E17" s="24"/>
      <c r="F17" s="24"/>
      <c r="G17" s="24"/>
      <c r="H17" s="24"/>
      <c r="I17" s="88" t="s">
        <v>30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33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36</v>
      </c>
      <c r="E20" s="24"/>
      <c r="F20" s="24"/>
      <c r="G20" s="24"/>
      <c r="H20" s="24"/>
      <c r="I20" s="88" t="s">
        <v>30</v>
      </c>
      <c r="J20" s="17" t="s">
        <v>37</v>
      </c>
      <c r="K20" s="27"/>
    </row>
    <row r="21" spans="2:11" s="6" customFormat="1" ht="18.75" customHeight="1" x14ac:dyDescent="0.3">
      <c r="B21" s="23"/>
      <c r="C21" s="24"/>
      <c r="D21" s="24"/>
      <c r="E21" s="17" t="s">
        <v>38</v>
      </c>
      <c r="F21" s="24"/>
      <c r="G21" s="24"/>
      <c r="H21" s="24"/>
      <c r="I21" s="88" t="s">
        <v>33</v>
      </c>
      <c r="J21" s="17"/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40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8"/>
      <c r="F24" s="324"/>
      <c r="G24" s="324"/>
      <c r="H24" s="32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41</v>
      </c>
      <c r="E27" s="24"/>
      <c r="F27" s="24"/>
      <c r="G27" s="24"/>
      <c r="H27" s="24"/>
      <c r="J27" s="67">
        <f>ROUND($J$88,2)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43</v>
      </c>
      <c r="G29" s="24"/>
      <c r="H29" s="24"/>
      <c r="I29" s="95" t="s">
        <v>42</v>
      </c>
      <c r="J29" s="28" t="s">
        <v>44</v>
      </c>
      <c r="K29" s="27"/>
    </row>
    <row r="30" spans="2:11" s="6" customFormat="1" ht="15" customHeight="1" x14ac:dyDescent="0.3">
      <c r="B30" s="23"/>
      <c r="C30" s="24"/>
      <c r="D30" s="30" t="s">
        <v>45</v>
      </c>
      <c r="E30" s="30" t="s">
        <v>46</v>
      </c>
      <c r="F30" s="96">
        <f>ROUND(SUM($BE$88:$BE$317),2)</f>
        <v>0</v>
      </c>
      <c r="G30" s="24"/>
      <c r="H30" s="24"/>
      <c r="I30" s="97">
        <v>0.21</v>
      </c>
      <c r="J30" s="96">
        <f>ROUND(ROUND((SUM($BE$88:$BE$317)),2)*$I$30,2)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47</v>
      </c>
      <c r="F31" s="96">
        <f>ROUND(SUM($BF$88:$BF$317),2)</f>
        <v>0</v>
      </c>
      <c r="G31" s="24"/>
      <c r="H31" s="24"/>
      <c r="I31" s="97">
        <v>0.15</v>
      </c>
      <c r="J31" s="96">
        <f>ROUND(ROUND((SUM($BF$88:$BF$317)),2)*$I$31,2)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48</v>
      </c>
      <c r="F32" s="96">
        <f>ROUND(SUM($BG$88:$BG$317),2)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49</v>
      </c>
      <c r="F33" s="96">
        <f>ROUND(SUM($BH$88:$BH$317),2)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50</v>
      </c>
      <c r="F34" s="96">
        <f>ROUND(SUM($BI$88:$BI$317),2)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51</v>
      </c>
      <c r="E36" s="34"/>
      <c r="F36" s="34"/>
      <c r="G36" s="98" t="s">
        <v>52</v>
      </c>
      <c r="H36" s="35" t="s">
        <v>53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92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23" t="str">
        <f>$E$7</f>
        <v>ČEPRO Mstětice - jímka na výplach CSA vozů</v>
      </c>
      <c r="F45" s="303"/>
      <c r="G45" s="303"/>
      <c r="H45" s="303"/>
      <c r="J45" s="24"/>
      <c r="K45" s="27"/>
    </row>
    <row r="46" spans="2:11" s="6" customFormat="1" ht="15" customHeight="1" x14ac:dyDescent="0.3">
      <c r="B46" s="23"/>
      <c r="C46" s="19" t="s">
        <v>90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00" t="str">
        <f>$E$9</f>
        <v>141102_J - Jímka na výplach CSA vozů</v>
      </c>
      <c r="F47" s="303"/>
      <c r="G47" s="303"/>
      <c r="H47" s="303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23</v>
      </c>
      <c r="D49" s="24"/>
      <c r="E49" s="24"/>
      <c r="F49" s="17" t="str">
        <f>$F$12</f>
        <v>Mstětice</v>
      </c>
      <c r="G49" s="24"/>
      <c r="H49" s="24"/>
      <c r="I49" s="88" t="s">
        <v>25</v>
      </c>
      <c r="J49" s="52" t="str">
        <f>IF($J$12="","",$J$12)</f>
        <v>15.04.2015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29</v>
      </c>
      <c r="D51" s="24"/>
      <c r="E51" s="24"/>
      <c r="F51" s="17" t="str">
        <f>$E$15</f>
        <v>ČEPRO a.s.</v>
      </c>
      <c r="G51" s="24"/>
      <c r="H51" s="24"/>
      <c r="I51" s="88" t="s">
        <v>36</v>
      </c>
      <c r="J51" s="17" t="str">
        <f>$E$21</f>
        <v>Ing. Robert Klement</v>
      </c>
      <c r="K51" s="27"/>
    </row>
    <row r="52" spans="2:47" s="6" customFormat="1" ht="15" customHeight="1" x14ac:dyDescent="0.3">
      <c r="B52" s="23"/>
      <c r="C52" s="19" t="s">
        <v>34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93</v>
      </c>
      <c r="D54" s="32"/>
      <c r="E54" s="32"/>
      <c r="F54" s="32"/>
      <c r="G54" s="32"/>
      <c r="H54" s="32"/>
      <c r="I54" s="106"/>
      <c r="J54" s="107" t="s">
        <v>94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95</v>
      </c>
      <c r="D56" s="24"/>
      <c r="E56" s="24"/>
      <c r="F56" s="24"/>
      <c r="G56" s="24"/>
      <c r="H56" s="24"/>
      <c r="J56" s="67">
        <f>$J$88</f>
        <v>0</v>
      </c>
      <c r="K56" s="27"/>
      <c r="AU56" s="6" t="s">
        <v>96</v>
      </c>
    </row>
    <row r="57" spans="2:47" s="73" customFormat="1" ht="25.5" customHeight="1" x14ac:dyDescent="0.3">
      <c r="B57" s="108"/>
      <c r="C57" s="109"/>
      <c r="D57" s="110" t="s">
        <v>97</v>
      </c>
      <c r="E57" s="110"/>
      <c r="F57" s="110"/>
      <c r="G57" s="110"/>
      <c r="H57" s="110"/>
      <c r="I57" s="111"/>
      <c r="J57" s="112">
        <f>$J$89</f>
        <v>0</v>
      </c>
      <c r="K57" s="113"/>
    </row>
    <row r="58" spans="2:47" s="114" customFormat="1" ht="21" customHeight="1" x14ac:dyDescent="0.3">
      <c r="B58" s="115"/>
      <c r="C58" s="116"/>
      <c r="D58" s="117" t="s">
        <v>98</v>
      </c>
      <c r="E58" s="117"/>
      <c r="F58" s="117"/>
      <c r="G58" s="117"/>
      <c r="H58" s="117"/>
      <c r="I58" s="118"/>
      <c r="J58" s="119">
        <f>$J$90</f>
        <v>0</v>
      </c>
      <c r="K58" s="120"/>
    </row>
    <row r="59" spans="2:47" s="114" customFormat="1" ht="21" customHeight="1" x14ac:dyDescent="0.3">
      <c r="B59" s="115"/>
      <c r="C59" s="116"/>
      <c r="D59" s="117" t="s">
        <v>99</v>
      </c>
      <c r="E59" s="117"/>
      <c r="F59" s="117"/>
      <c r="G59" s="117"/>
      <c r="H59" s="117"/>
      <c r="I59" s="118"/>
      <c r="J59" s="119">
        <f>$J$178</f>
        <v>0</v>
      </c>
      <c r="K59" s="120"/>
    </row>
    <row r="60" spans="2:47" s="114" customFormat="1" ht="21" customHeight="1" x14ac:dyDescent="0.3">
      <c r="B60" s="115"/>
      <c r="C60" s="116"/>
      <c r="D60" s="117" t="s">
        <v>100</v>
      </c>
      <c r="E60" s="117"/>
      <c r="F60" s="117"/>
      <c r="G60" s="117"/>
      <c r="H60" s="117"/>
      <c r="I60" s="118"/>
      <c r="J60" s="119">
        <f>$J$195</f>
        <v>0</v>
      </c>
      <c r="K60" s="120"/>
    </row>
    <row r="61" spans="2:47" s="114" customFormat="1" ht="21" customHeight="1" x14ac:dyDescent="0.3">
      <c r="B61" s="115"/>
      <c r="C61" s="116"/>
      <c r="D61" s="117" t="s">
        <v>101</v>
      </c>
      <c r="E61" s="117"/>
      <c r="F61" s="117"/>
      <c r="G61" s="117"/>
      <c r="H61" s="117"/>
      <c r="I61" s="118"/>
      <c r="J61" s="119">
        <f>$J$201</f>
        <v>0</v>
      </c>
      <c r="K61" s="120"/>
    </row>
    <row r="62" spans="2:47" s="114" customFormat="1" ht="21" customHeight="1" x14ac:dyDescent="0.3">
      <c r="B62" s="115"/>
      <c r="C62" s="116"/>
      <c r="D62" s="117" t="s">
        <v>102</v>
      </c>
      <c r="E62" s="117"/>
      <c r="F62" s="117"/>
      <c r="G62" s="117"/>
      <c r="H62" s="117"/>
      <c r="I62" s="118"/>
      <c r="J62" s="119">
        <f>$J$215</f>
        <v>0</v>
      </c>
      <c r="K62" s="120"/>
    </row>
    <row r="63" spans="2:47" s="114" customFormat="1" ht="21" customHeight="1" x14ac:dyDescent="0.3">
      <c r="B63" s="115"/>
      <c r="C63" s="116"/>
      <c r="D63" s="117" t="s">
        <v>103</v>
      </c>
      <c r="E63" s="117"/>
      <c r="F63" s="117"/>
      <c r="G63" s="117"/>
      <c r="H63" s="117"/>
      <c r="I63" s="118"/>
      <c r="J63" s="119">
        <f>$J$235</f>
        <v>0</v>
      </c>
      <c r="K63" s="120"/>
    </row>
    <row r="64" spans="2:47" s="114" customFormat="1" ht="21" customHeight="1" x14ac:dyDescent="0.3">
      <c r="B64" s="115"/>
      <c r="C64" s="116"/>
      <c r="D64" s="117" t="s">
        <v>104</v>
      </c>
      <c r="E64" s="117"/>
      <c r="F64" s="117"/>
      <c r="G64" s="117"/>
      <c r="H64" s="117"/>
      <c r="I64" s="118"/>
      <c r="J64" s="119">
        <f>$J$274</f>
        <v>0</v>
      </c>
      <c r="K64" s="120"/>
    </row>
    <row r="65" spans="2:12" s="114" customFormat="1" ht="21" customHeight="1" x14ac:dyDescent="0.3">
      <c r="B65" s="115"/>
      <c r="C65" s="116"/>
      <c r="D65" s="117" t="s">
        <v>105</v>
      </c>
      <c r="E65" s="117"/>
      <c r="F65" s="117"/>
      <c r="G65" s="117"/>
      <c r="H65" s="117"/>
      <c r="I65" s="118"/>
      <c r="J65" s="119">
        <f>$J$298</f>
        <v>0</v>
      </c>
      <c r="K65" s="120"/>
    </row>
    <row r="66" spans="2:12" s="73" customFormat="1" ht="25.5" customHeight="1" x14ac:dyDescent="0.3">
      <c r="B66" s="108"/>
      <c r="C66" s="109"/>
      <c r="D66" s="110" t="s">
        <v>106</v>
      </c>
      <c r="E66" s="110"/>
      <c r="F66" s="110"/>
      <c r="G66" s="110"/>
      <c r="H66" s="110"/>
      <c r="I66" s="111"/>
      <c r="J66" s="112">
        <f>$J$301</f>
        <v>0</v>
      </c>
      <c r="K66" s="113"/>
    </row>
    <row r="67" spans="2:12" s="114" customFormat="1" ht="21" customHeight="1" x14ac:dyDescent="0.3">
      <c r="B67" s="115"/>
      <c r="C67" s="116"/>
      <c r="D67" s="117" t="s">
        <v>107</v>
      </c>
      <c r="E67" s="117"/>
      <c r="F67" s="117"/>
      <c r="G67" s="117"/>
      <c r="H67" s="117"/>
      <c r="I67" s="118"/>
      <c r="J67" s="119">
        <f>$J$302</f>
        <v>0</v>
      </c>
      <c r="K67" s="120"/>
    </row>
    <row r="68" spans="2:12" s="114" customFormat="1" ht="21" customHeight="1" x14ac:dyDescent="0.3">
      <c r="B68" s="115"/>
      <c r="C68" s="116"/>
      <c r="D68" s="117" t="s">
        <v>108</v>
      </c>
      <c r="E68" s="117"/>
      <c r="F68" s="117"/>
      <c r="G68" s="117"/>
      <c r="H68" s="117"/>
      <c r="I68" s="118"/>
      <c r="J68" s="119">
        <f>$J$313</f>
        <v>0</v>
      </c>
      <c r="K68" s="120"/>
    </row>
    <row r="69" spans="2:12" s="6" customFormat="1" ht="22.5" customHeight="1" x14ac:dyDescent="0.3">
      <c r="B69" s="23"/>
      <c r="C69" s="24"/>
      <c r="D69" s="24"/>
      <c r="E69" s="24"/>
      <c r="F69" s="24"/>
      <c r="G69" s="24"/>
      <c r="H69" s="24"/>
      <c r="J69" s="24"/>
      <c r="K69" s="27"/>
    </row>
    <row r="70" spans="2:12" s="6" customFormat="1" ht="7.5" customHeight="1" x14ac:dyDescent="0.3">
      <c r="B70" s="38"/>
      <c r="C70" s="39"/>
      <c r="D70" s="39"/>
      <c r="E70" s="39"/>
      <c r="F70" s="39"/>
      <c r="G70" s="39"/>
      <c r="H70" s="39"/>
      <c r="I70" s="101"/>
      <c r="J70" s="39"/>
      <c r="K70" s="40"/>
    </row>
    <row r="74" spans="2:12" s="6" customFormat="1" ht="7.5" customHeight="1" x14ac:dyDescent="0.3">
      <c r="B74" s="41"/>
      <c r="C74" s="42"/>
      <c r="D74" s="42"/>
      <c r="E74" s="42"/>
      <c r="F74" s="42"/>
      <c r="G74" s="42"/>
      <c r="H74" s="42"/>
      <c r="I74" s="103"/>
      <c r="J74" s="42"/>
      <c r="K74" s="42"/>
      <c r="L74" s="43"/>
    </row>
    <row r="75" spans="2:12" s="6" customFormat="1" ht="37.5" customHeight="1" x14ac:dyDescent="0.3">
      <c r="B75" s="23"/>
      <c r="C75" s="12" t="s">
        <v>109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7.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12" s="6" customFormat="1" ht="15" customHeight="1" x14ac:dyDescent="0.3">
      <c r="B77" s="23"/>
      <c r="C77" s="19" t="s">
        <v>16</v>
      </c>
      <c r="D77" s="24"/>
      <c r="E77" s="24"/>
      <c r="F77" s="24"/>
      <c r="G77" s="24"/>
      <c r="H77" s="24"/>
      <c r="J77" s="24"/>
      <c r="K77" s="24"/>
      <c r="L77" s="43"/>
    </row>
    <row r="78" spans="2:12" s="6" customFormat="1" ht="16.5" customHeight="1" x14ac:dyDescent="0.3">
      <c r="B78" s="23"/>
      <c r="C78" s="24"/>
      <c r="D78" s="24"/>
      <c r="E78" s="323" t="str">
        <f>$E$7</f>
        <v>ČEPRO Mstětice - jímka na výplach CSA vozů</v>
      </c>
      <c r="F78" s="303"/>
      <c r="G78" s="303"/>
      <c r="H78" s="303"/>
      <c r="J78" s="24"/>
      <c r="K78" s="24"/>
      <c r="L78" s="43"/>
    </row>
    <row r="79" spans="2:12" s="6" customFormat="1" ht="15" customHeight="1" x14ac:dyDescent="0.3">
      <c r="B79" s="23"/>
      <c r="C79" s="19" t="s">
        <v>90</v>
      </c>
      <c r="D79" s="24"/>
      <c r="E79" s="24"/>
      <c r="F79" s="24"/>
      <c r="G79" s="24"/>
      <c r="H79" s="24"/>
      <c r="J79" s="24"/>
      <c r="K79" s="24"/>
      <c r="L79" s="43"/>
    </row>
    <row r="80" spans="2:12" s="6" customFormat="1" ht="19.5" customHeight="1" x14ac:dyDescent="0.3">
      <c r="B80" s="23"/>
      <c r="C80" s="24"/>
      <c r="D80" s="24"/>
      <c r="E80" s="300" t="str">
        <f>$E$9</f>
        <v>141102_J - Jímka na výplach CSA vozů</v>
      </c>
      <c r="F80" s="303"/>
      <c r="G80" s="303"/>
      <c r="H80" s="303"/>
      <c r="J80" s="24"/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8.75" customHeight="1" x14ac:dyDescent="0.3">
      <c r="B82" s="23"/>
      <c r="C82" s="19" t="s">
        <v>23</v>
      </c>
      <c r="D82" s="24"/>
      <c r="E82" s="24"/>
      <c r="F82" s="17" t="str">
        <f>$F$12</f>
        <v>Mstětice</v>
      </c>
      <c r="G82" s="24"/>
      <c r="H82" s="24"/>
      <c r="I82" s="88" t="s">
        <v>25</v>
      </c>
      <c r="J82" s="52" t="str">
        <f>IF($J$12="","",$J$12)</f>
        <v>15.04.2015</v>
      </c>
      <c r="K82" s="24"/>
      <c r="L82" s="43"/>
    </row>
    <row r="83" spans="2:65" s="6" customFormat="1" ht="7.5" customHeight="1" x14ac:dyDescent="0.3">
      <c r="B83" s="23"/>
      <c r="C83" s="24"/>
      <c r="D83" s="24"/>
      <c r="E83" s="24"/>
      <c r="F83" s="24"/>
      <c r="G83" s="24"/>
      <c r="H83" s="24"/>
      <c r="J83" s="24"/>
      <c r="K83" s="24"/>
      <c r="L83" s="43"/>
    </row>
    <row r="84" spans="2:65" s="6" customFormat="1" ht="15.75" customHeight="1" x14ac:dyDescent="0.3">
      <c r="B84" s="23"/>
      <c r="C84" s="19" t="s">
        <v>29</v>
      </c>
      <c r="D84" s="24"/>
      <c r="E84" s="24"/>
      <c r="F84" s="17" t="str">
        <f>$E$15</f>
        <v>ČEPRO a.s.</v>
      </c>
      <c r="G84" s="24"/>
      <c r="H84" s="24"/>
      <c r="I84" s="88" t="s">
        <v>36</v>
      </c>
      <c r="J84" s="17" t="str">
        <f>$E$21</f>
        <v>Ing. Robert Klement</v>
      </c>
      <c r="K84" s="24"/>
      <c r="L84" s="43"/>
    </row>
    <row r="85" spans="2:65" s="6" customFormat="1" ht="15" customHeight="1" x14ac:dyDescent="0.3">
      <c r="B85" s="23"/>
      <c r="C85" s="19" t="s">
        <v>34</v>
      </c>
      <c r="D85" s="24"/>
      <c r="E85" s="24"/>
      <c r="F85" s="17" t="str">
        <f>IF($E$18="","",$E$18)</f>
        <v/>
      </c>
      <c r="G85" s="24"/>
      <c r="H85" s="24"/>
      <c r="J85" s="24"/>
      <c r="K85" s="24"/>
      <c r="L85" s="43"/>
    </row>
    <row r="86" spans="2:65" s="6" customFormat="1" ht="11.25" customHeight="1" x14ac:dyDescent="0.3">
      <c r="B86" s="23"/>
      <c r="C86" s="24"/>
      <c r="D86" s="24"/>
      <c r="E86" s="24"/>
      <c r="F86" s="24"/>
      <c r="G86" s="24"/>
      <c r="H86" s="24"/>
      <c r="J86" s="24"/>
      <c r="K86" s="24"/>
      <c r="L86" s="43"/>
    </row>
    <row r="87" spans="2:65" s="121" customFormat="1" ht="30" customHeight="1" x14ac:dyDescent="0.3">
      <c r="B87" s="122"/>
      <c r="C87" s="123" t="s">
        <v>110</v>
      </c>
      <c r="D87" s="124" t="s">
        <v>60</v>
      </c>
      <c r="E87" s="124" t="s">
        <v>56</v>
      </c>
      <c r="F87" s="124" t="s">
        <v>111</v>
      </c>
      <c r="G87" s="124" t="s">
        <v>112</v>
      </c>
      <c r="H87" s="124" t="s">
        <v>113</v>
      </c>
      <c r="I87" s="125" t="s">
        <v>114</v>
      </c>
      <c r="J87" s="124" t="s">
        <v>115</v>
      </c>
      <c r="K87" s="126" t="s">
        <v>116</v>
      </c>
      <c r="L87" s="127"/>
      <c r="M87" s="59" t="s">
        <v>117</v>
      </c>
      <c r="N87" s="60" t="s">
        <v>45</v>
      </c>
      <c r="O87" s="60" t="s">
        <v>118</v>
      </c>
      <c r="P87" s="60" t="s">
        <v>119</v>
      </c>
      <c r="Q87" s="60" t="s">
        <v>120</v>
      </c>
      <c r="R87" s="60" t="s">
        <v>121</v>
      </c>
      <c r="S87" s="60" t="s">
        <v>122</v>
      </c>
      <c r="T87" s="61" t="s">
        <v>123</v>
      </c>
    </row>
    <row r="88" spans="2:65" s="6" customFormat="1" ht="30" customHeight="1" x14ac:dyDescent="0.35">
      <c r="B88" s="23"/>
      <c r="C88" s="66" t="s">
        <v>95</v>
      </c>
      <c r="D88" s="24"/>
      <c r="E88" s="24"/>
      <c r="F88" s="24"/>
      <c r="G88" s="24"/>
      <c r="H88" s="24"/>
      <c r="J88" s="128">
        <f>$BK$88</f>
        <v>0</v>
      </c>
      <c r="K88" s="24"/>
      <c r="L88" s="43"/>
      <c r="M88" s="63"/>
      <c r="N88" s="64"/>
      <c r="O88" s="64"/>
      <c r="P88" s="129">
        <f>$P$89+$P$301</f>
        <v>0</v>
      </c>
      <c r="Q88" s="64"/>
      <c r="R88" s="129">
        <f>$R$89+$R$301</f>
        <v>17.600098060000004</v>
      </c>
      <c r="S88" s="64"/>
      <c r="T88" s="130">
        <f>$T$89+$T$301</f>
        <v>7.3530000000000006</v>
      </c>
      <c r="AT88" s="6" t="s">
        <v>74</v>
      </c>
      <c r="AU88" s="6" t="s">
        <v>96</v>
      </c>
      <c r="BK88" s="131">
        <f>$BK$89+$BK$301</f>
        <v>0</v>
      </c>
    </row>
    <row r="89" spans="2:65" s="132" customFormat="1" ht="37.5" customHeight="1" x14ac:dyDescent="0.35">
      <c r="B89" s="133"/>
      <c r="C89" s="134"/>
      <c r="D89" s="134" t="s">
        <v>74</v>
      </c>
      <c r="E89" s="135" t="s">
        <v>124</v>
      </c>
      <c r="F89" s="135" t="s">
        <v>125</v>
      </c>
      <c r="G89" s="134"/>
      <c r="H89" s="134"/>
      <c r="J89" s="136">
        <f>$BK$89</f>
        <v>0</v>
      </c>
      <c r="K89" s="134"/>
      <c r="L89" s="137"/>
      <c r="M89" s="138"/>
      <c r="N89" s="134"/>
      <c r="O89" s="134"/>
      <c r="P89" s="139">
        <f>$P$90+$P$178+$P$195+$P$201+$P$215+$P$235+$P$274+$P$298</f>
        <v>0</v>
      </c>
      <c r="Q89" s="134"/>
      <c r="R89" s="139">
        <f>$R$90+$R$178+$R$195+$R$201+$R$215+$R$235+$R$274+$R$298</f>
        <v>17.563827430000003</v>
      </c>
      <c r="S89" s="134"/>
      <c r="T89" s="140">
        <f>$T$90+$T$178+$T$195+$T$201+$T$215+$T$235+$T$274+$T$298</f>
        <v>7.3530000000000006</v>
      </c>
      <c r="AR89" s="141" t="s">
        <v>22</v>
      </c>
      <c r="AT89" s="141" t="s">
        <v>74</v>
      </c>
      <c r="AU89" s="141" t="s">
        <v>75</v>
      </c>
      <c r="AY89" s="141" t="s">
        <v>126</v>
      </c>
      <c r="BK89" s="142">
        <f>$BK$90+$BK$178+$BK$195+$BK$201+$BK$215+$BK$235+$BK$274+$BK$298</f>
        <v>0</v>
      </c>
    </row>
    <row r="90" spans="2:65" s="132" customFormat="1" ht="21" customHeight="1" x14ac:dyDescent="0.3">
      <c r="B90" s="133"/>
      <c r="C90" s="134"/>
      <c r="D90" s="134" t="s">
        <v>74</v>
      </c>
      <c r="E90" s="143" t="s">
        <v>22</v>
      </c>
      <c r="F90" s="143" t="s">
        <v>127</v>
      </c>
      <c r="G90" s="134"/>
      <c r="H90" s="134"/>
      <c r="J90" s="144">
        <f>$BK$90</f>
        <v>0</v>
      </c>
      <c r="K90" s="134"/>
      <c r="L90" s="137"/>
      <c r="M90" s="138"/>
      <c r="N90" s="134"/>
      <c r="O90" s="134"/>
      <c r="P90" s="139">
        <f>SUM($P$91:$P$177)</f>
        <v>0</v>
      </c>
      <c r="Q90" s="134"/>
      <c r="R90" s="139">
        <f>SUM($R$91:$R$177)</f>
        <v>7.8000000000000009E-4</v>
      </c>
      <c r="S90" s="134"/>
      <c r="T90" s="140">
        <f>SUM($T$91:$T$177)</f>
        <v>7.3250000000000011</v>
      </c>
      <c r="AR90" s="141" t="s">
        <v>22</v>
      </c>
      <c r="AT90" s="141" t="s">
        <v>74</v>
      </c>
      <c r="AU90" s="141" t="s">
        <v>22</v>
      </c>
      <c r="AY90" s="141" t="s">
        <v>126</v>
      </c>
      <c r="BK90" s="142">
        <f>SUM($BK$91:$BK$177)</f>
        <v>0</v>
      </c>
    </row>
    <row r="91" spans="2:65" s="6" customFormat="1" ht="15.75" customHeight="1" x14ac:dyDescent="0.3">
      <c r="B91" s="23"/>
      <c r="C91" s="145" t="s">
        <v>22</v>
      </c>
      <c r="D91" s="145" t="s">
        <v>128</v>
      </c>
      <c r="E91" s="146" t="s">
        <v>129</v>
      </c>
      <c r="F91" s="147" t="s">
        <v>130</v>
      </c>
      <c r="G91" s="148" t="s">
        <v>131</v>
      </c>
      <c r="H91" s="149">
        <v>13.42</v>
      </c>
      <c r="I91" s="150"/>
      <c r="J91" s="151">
        <f>ROUND($I$91*$H$91,2)</f>
        <v>0</v>
      </c>
      <c r="K91" s="147" t="s">
        <v>132</v>
      </c>
      <c r="L91" s="43"/>
      <c r="M91" s="152"/>
      <c r="N91" s="153" t="s">
        <v>46</v>
      </c>
      <c r="O91" s="24"/>
      <c r="P91" s="154">
        <f>$O$91*$H$91</f>
        <v>0</v>
      </c>
      <c r="Q91" s="154">
        <v>0</v>
      </c>
      <c r="R91" s="154">
        <f>$Q$91*$H$91</f>
        <v>0</v>
      </c>
      <c r="S91" s="154">
        <v>0</v>
      </c>
      <c r="T91" s="155">
        <f>$S$91*$H$91</f>
        <v>0</v>
      </c>
      <c r="AR91" s="89" t="s">
        <v>133</v>
      </c>
      <c r="AT91" s="89" t="s">
        <v>128</v>
      </c>
      <c r="AU91" s="89" t="s">
        <v>83</v>
      </c>
      <c r="AY91" s="6" t="s">
        <v>126</v>
      </c>
      <c r="BE91" s="156">
        <f>IF($N$91="základní",$J$91,0)</f>
        <v>0</v>
      </c>
      <c r="BF91" s="156">
        <f>IF($N$91="snížená",$J$91,0)</f>
        <v>0</v>
      </c>
      <c r="BG91" s="156">
        <f>IF($N$91="zákl. přenesená",$J$91,0)</f>
        <v>0</v>
      </c>
      <c r="BH91" s="156">
        <f>IF($N$91="sníž. přenesená",$J$91,0)</f>
        <v>0</v>
      </c>
      <c r="BI91" s="156">
        <f>IF($N$91="nulová",$J$91,0)</f>
        <v>0</v>
      </c>
      <c r="BJ91" s="89" t="s">
        <v>22</v>
      </c>
      <c r="BK91" s="156">
        <f>ROUND($I$91*$H$91,2)</f>
        <v>0</v>
      </c>
      <c r="BL91" s="89" t="s">
        <v>133</v>
      </c>
      <c r="BM91" s="89" t="s">
        <v>134</v>
      </c>
    </row>
    <row r="92" spans="2:65" s="6" customFormat="1" ht="27" customHeight="1" x14ac:dyDescent="0.3">
      <c r="B92" s="23"/>
      <c r="C92" s="24"/>
      <c r="D92" s="157" t="s">
        <v>135</v>
      </c>
      <c r="E92" s="24"/>
      <c r="F92" s="158" t="s">
        <v>136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135</v>
      </c>
      <c r="AU92" s="6" t="s">
        <v>83</v>
      </c>
    </row>
    <row r="93" spans="2:65" s="6" customFormat="1" ht="57.75" customHeight="1" x14ac:dyDescent="0.3">
      <c r="B93" s="23"/>
      <c r="C93" s="24"/>
      <c r="D93" s="159" t="s">
        <v>137</v>
      </c>
      <c r="E93" s="24"/>
      <c r="F93" s="160" t="s">
        <v>138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137</v>
      </c>
      <c r="AU93" s="6" t="s">
        <v>83</v>
      </c>
    </row>
    <row r="94" spans="2:65" s="6" customFormat="1" ht="15.75" customHeight="1" x14ac:dyDescent="0.3">
      <c r="B94" s="161"/>
      <c r="C94" s="162"/>
      <c r="D94" s="159" t="s">
        <v>139</v>
      </c>
      <c r="E94" s="162"/>
      <c r="F94" s="163" t="s">
        <v>140</v>
      </c>
      <c r="G94" s="162"/>
      <c r="H94" s="164">
        <v>13.42</v>
      </c>
      <c r="J94" s="162"/>
      <c r="K94" s="162"/>
      <c r="L94" s="165"/>
      <c r="M94" s="166"/>
      <c r="N94" s="162"/>
      <c r="O94" s="162"/>
      <c r="P94" s="162"/>
      <c r="Q94" s="162"/>
      <c r="R94" s="162"/>
      <c r="S94" s="162"/>
      <c r="T94" s="167"/>
      <c r="AT94" s="168" t="s">
        <v>139</v>
      </c>
      <c r="AU94" s="168" t="s">
        <v>83</v>
      </c>
      <c r="AV94" s="168" t="s">
        <v>83</v>
      </c>
      <c r="AW94" s="168" t="s">
        <v>96</v>
      </c>
      <c r="AX94" s="168" t="s">
        <v>22</v>
      </c>
      <c r="AY94" s="168" t="s">
        <v>126</v>
      </c>
    </row>
    <row r="95" spans="2:65" s="6" customFormat="1" ht="15.75" customHeight="1" x14ac:dyDescent="0.3">
      <c r="B95" s="23"/>
      <c r="C95" s="145" t="s">
        <v>83</v>
      </c>
      <c r="D95" s="145" t="s">
        <v>128</v>
      </c>
      <c r="E95" s="146" t="s">
        <v>141</v>
      </c>
      <c r="F95" s="147" t="s">
        <v>142</v>
      </c>
      <c r="G95" s="148" t="s">
        <v>131</v>
      </c>
      <c r="H95" s="149">
        <v>13.42</v>
      </c>
      <c r="I95" s="150"/>
      <c r="J95" s="151">
        <f>ROUND($I$95*$H$95,2)</f>
        <v>0</v>
      </c>
      <c r="K95" s="147" t="s">
        <v>132</v>
      </c>
      <c r="L95" s="43"/>
      <c r="M95" s="152"/>
      <c r="N95" s="153" t="s">
        <v>46</v>
      </c>
      <c r="O95" s="24"/>
      <c r="P95" s="154">
        <f>$O$95*$H$95</f>
        <v>0</v>
      </c>
      <c r="Q95" s="154">
        <v>0</v>
      </c>
      <c r="R95" s="154">
        <f>$Q$95*$H$95</f>
        <v>0</v>
      </c>
      <c r="S95" s="154">
        <v>0</v>
      </c>
      <c r="T95" s="155">
        <f>$S$95*$H$95</f>
        <v>0</v>
      </c>
      <c r="AR95" s="89" t="s">
        <v>133</v>
      </c>
      <c r="AT95" s="89" t="s">
        <v>128</v>
      </c>
      <c r="AU95" s="89" t="s">
        <v>83</v>
      </c>
      <c r="AY95" s="6" t="s">
        <v>126</v>
      </c>
      <c r="BE95" s="156">
        <f>IF($N$95="základní",$J$95,0)</f>
        <v>0</v>
      </c>
      <c r="BF95" s="156">
        <f>IF($N$95="snížená",$J$95,0)</f>
        <v>0</v>
      </c>
      <c r="BG95" s="156">
        <f>IF($N$95="zákl. přenesená",$J$95,0)</f>
        <v>0</v>
      </c>
      <c r="BH95" s="156">
        <f>IF($N$95="sníž. přenesená",$J$95,0)</f>
        <v>0</v>
      </c>
      <c r="BI95" s="156">
        <f>IF($N$95="nulová",$J$95,0)</f>
        <v>0</v>
      </c>
      <c r="BJ95" s="89" t="s">
        <v>22</v>
      </c>
      <c r="BK95" s="156">
        <f>ROUND($I$95*$H$95,2)</f>
        <v>0</v>
      </c>
      <c r="BL95" s="89" t="s">
        <v>133</v>
      </c>
      <c r="BM95" s="89" t="s">
        <v>143</v>
      </c>
    </row>
    <row r="96" spans="2:65" s="6" customFormat="1" ht="16.5" customHeight="1" x14ac:dyDescent="0.3">
      <c r="B96" s="23"/>
      <c r="C96" s="24"/>
      <c r="D96" s="157" t="s">
        <v>135</v>
      </c>
      <c r="E96" s="24"/>
      <c r="F96" s="158" t="s">
        <v>144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135</v>
      </c>
      <c r="AU96" s="6" t="s">
        <v>83</v>
      </c>
    </row>
    <row r="97" spans="2:65" s="6" customFormat="1" ht="30.75" customHeight="1" x14ac:dyDescent="0.3">
      <c r="B97" s="23"/>
      <c r="C97" s="24"/>
      <c r="D97" s="159" t="s">
        <v>137</v>
      </c>
      <c r="E97" s="24"/>
      <c r="F97" s="160" t="s">
        <v>145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137</v>
      </c>
      <c r="AU97" s="6" t="s">
        <v>83</v>
      </c>
    </row>
    <row r="98" spans="2:65" s="6" customFormat="1" ht="15.75" customHeight="1" x14ac:dyDescent="0.3">
      <c r="B98" s="23"/>
      <c r="C98" s="145" t="s">
        <v>146</v>
      </c>
      <c r="D98" s="145" t="s">
        <v>128</v>
      </c>
      <c r="E98" s="146" t="s">
        <v>147</v>
      </c>
      <c r="F98" s="147" t="s">
        <v>148</v>
      </c>
      <c r="G98" s="148" t="s">
        <v>131</v>
      </c>
      <c r="H98" s="149">
        <v>13.42</v>
      </c>
      <c r="I98" s="150"/>
      <c r="J98" s="151">
        <f>ROUND($I$98*$H$98,2)</f>
        <v>0</v>
      </c>
      <c r="K98" s="147" t="s">
        <v>132</v>
      </c>
      <c r="L98" s="43"/>
      <c r="M98" s="152"/>
      <c r="N98" s="153" t="s">
        <v>46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133</v>
      </c>
      <c r="AT98" s="89" t="s">
        <v>128</v>
      </c>
      <c r="AU98" s="89" t="s">
        <v>83</v>
      </c>
      <c r="AY98" s="6" t="s">
        <v>126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22</v>
      </c>
      <c r="BK98" s="156">
        <f>ROUND($I$98*$H$98,2)</f>
        <v>0</v>
      </c>
      <c r="BL98" s="89" t="s">
        <v>133</v>
      </c>
      <c r="BM98" s="89" t="s">
        <v>149</v>
      </c>
    </row>
    <row r="99" spans="2:65" s="6" customFormat="1" ht="27" customHeight="1" x14ac:dyDescent="0.3">
      <c r="B99" s="23"/>
      <c r="C99" s="24"/>
      <c r="D99" s="157" t="s">
        <v>135</v>
      </c>
      <c r="E99" s="24"/>
      <c r="F99" s="158" t="s">
        <v>150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135</v>
      </c>
      <c r="AU99" s="6" t="s">
        <v>83</v>
      </c>
    </row>
    <row r="100" spans="2:65" s="6" customFormat="1" ht="30.75" customHeight="1" x14ac:dyDescent="0.3">
      <c r="B100" s="23"/>
      <c r="C100" s="24"/>
      <c r="D100" s="159" t="s">
        <v>137</v>
      </c>
      <c r="E100" s="24"/>
      <c r="F100" s="160" t="s">
        <v>151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137</v>
      </c>
      <c r="AU100" s="6" t="s">
        <v>83</v>
      </c>
    </row>
    <row r="101" spans="2:65" s="6" customFormat="1" ht="15.75" customHeight="1" x14ac:dyDescent="0.3">
      <c r="B101" s="23"/>
      <c r="C101" s="145" t="s">
        <v>133</v>
      </c>
      <c r="D101" s="145" t="s">
        <v>128</v>
      </c>
      <c r="E101" s="146" t="s">
        <v>152</v>
      </c>
      <c r="F101" s="147" t="s">
        <v>153</v>
      </c>
      <c r="G101" s="148" t="s">
        <v>154</v>
      </c>
      <c r="H101" s="149">
        <v>52</v>
      </c>
      <c r="I101" s="150"/>
      <c r="J101" s="151">
        <f>ROUND($I$101*$H$101,2)</f>
        <v>0</v>
      </c>
      <c r="K101" s="147" t="s">
        <v>132</v>
      </c>
      <c r="L101" s="43"/>
      <c r="M101" s="152"/>
      <c r="N101" s="153" t="s">
        <v>46</v>
      </c>
      <c r="O101" s="24"/>
      <c r="P101" s="154">
        <f>$O$101*$H$101</f>
        <v>0</v>
      </c>
      <c r="Q101" s="154">
        <v>0</v>
      </c>
      <c r="R101" s="154">
        <f>$Q$101*$H$101</f>
        <v>0</v>
      </c>
      <c r="S101" s="154">
        <v>0</v>
      </c>
      <c r="T101" s="155">
        <f>$S$101*$H$101</f>
        <v>0</v>
      </c>
      <c r="AR101" s="89" t="s">
        <v>133</v>
      </c>
      <c r="AT101" s="89" t="s">
        <v>128</v>
      </c>
      <c r="AU101" s="89" t="s">
        <v>83</v>
      </c>
      <c r="AY101" s="6" t="s">
        <v>126</v>
      </c>
      <c r="BE101" s="156">
        <f>IF($N$101="základní",$J$101,0)</f>
        <v>0</v>
      </c>
      <c r="BF101" s="156">
        <f>IF($N$101="snížená",$J$101,0)</f>
        <v>0</v>
      </c>
      <c r="BG101" s="156">
        <f>IF($N$101="zákl. přenesená",$J$101,0)</f>
        <v>0</v>
      </c>
      <c r="BH101" s="156">
        <f>IF($N$101="sníž. přenesená",$J$101,0)</f>
        <v>0</v>
      </c>
      <c r="BI101" s="156">
        <f>IF($N$101="nulová",$J$101,0)</f>
        <v>0</v>
      </c>
      <c r="BJ101" s="89" t="s">
        <v>22</v>
      </c>
      <c r="BK101" s="156">
        <f>ROUND($I$101*$H$101,2)</f>
        <v>0</v>
      </c>
      <c r="BL101" s="89" t="s">
        <v>133</v>
      </c>
      <c r="BM101" s="89" t="s">
        <v>155</v>
      </c>
    </row>
    <row r="102" spans="2:65" s="6" customFormat="1" ht="27" customHeight="1" x14ac:dyDescent="0.3">
      <c r="B102" s="23"/>
      <c r="C102" s="24"/>
      <c r="D102" s="157" t="s">
        <v>135</v>
      </c>
      <c r="E102" s="24"/>
      <c r="F102" s="158" t="s">
        <v>156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135</v>
      </c>
      <c r="AU102" s="6" t="s">
        <v>83</v>
      </c>
    </row>
    <row r="103" spans="2:65" s="6" customFormat="1" ht="44.25" customHeight="1" x14ac:dyDescent="0.3">
      <c r="B103" s="23"/>
      <c r="C103" s="24"/>
      <c r="D103" s="159" t="s">
        <v>137</v>
      </c>
      <c r="E103" s="24"/>
      <c r="F103" s="160" t="s">
        <v>157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137</v>
      </c>
      <c r="AU103" s="6" t="s">
        <v>83</v>
      </c>
    </row>
    <row r="104" spans="2:65" s="6" customFormat="1" ht="15.75" customHeight="1" x14ac:dyDescent="0.3">
      <c r="B104" s="161"/>
      <c r="C104" s="162"/>
      <c r="D104" s="159" t="s">
        <v>139</v>
      </c>
      <c r="E104" s="162"/>
      <c r="F104" s="163" t="s">
        <v>158</v>
      </c>
      <c r="G104" s="162"/>
      <c r="H104" s="164">
        <v>52</v>
      </c>
      <c r="J104" s="162"/>
      <c r="K104" s="162"/>
      <c r="L104" s="165"/>
      <c r="M104" s="166"/>
      <c r="N104" s="162"/>
      <c r="O104" s="162"/>
      <c r="P104" s="162"/>
      <c r="Q104" s="162"/>
      <c r="R104" s="162"/>
      <c r="S104" s="162"/>
      <c r="T104" s="167"/>
      <c r="AT104" s="168" t="s">
        <v>139</v>
      </c>
      <c r="AU104" s="168" t="s">
        <v>83</v>
      </c>
      <c r="AV104" s="168" t="s">
        <v>83</v>
      </c>
      <c r="AW104" s="168" t="s">
        <v>96</v>
      </c>
      <c r="AX104" s="168" t="s">
        <v>22</v>
      </c>
      <c r="AY104" s="168" t="s">
        <v>126</v>
      </c>
    </row>
    <row r="105" spans="2:65" s="6" customFormat="1" ht="15.75" customHeight="1" x14ac:dyDescent="0.3">
      <c r="B105" s="23"/>
      <c r="C105" s="145" t="s">
        <v>159</v>
      </c>
      <c r="D105" s="145" t="s">
        <v>128</v>
      </c>
      <c r="E105" s="146" t="s">
        <v>160</v>
      </c>
      <c r="F105" s="147" t="s">
        <v>161</v>
      </c>
      <c r="G105" s="148" t="s">
        <v>154</v>
      </c>
      <c r="H105" s="149">
        <v>52</v>
      </c>
      <c r="I105" s="150"/>
      <c r="J105" s="151">
        <f>ROUND($I$105*$H$105,2)</f>
        <v>0</v>
      </c>
      <c r="K105" s="147" t="s">
        <v>132</v>
      </c>
      <c r="L105" s="43"/>
      <c r="M105" s="152"/>
      <c r="N105" s="153" t="s">
        <v>46</v>
      </c>
      <c r="O105" s="24"/>
      <c r="P105" s="154">
        <f>$O$105*$H$105</f>
        <v>0</v>
      </c>
      <c r="Q105" s="154">
        <v>0</v>
      </c>
      <c r="R105" s="154">
        <f>$Q$105*$H$105</f>
        <v>0</v>
      </c>
      <c r="S105" s="154">
        <v>0</v>
      </c>
      <c r="T105" s="155">
        <f>$S$105*$H$105</f>
        <v>0</v>
      </c>
      <c r="AR105" s="89" t="s">
        <v>133</v>
      </c>
      <c r="AT105" s="89" t="s">
        <v>128</v>
      </c>
      <c r="AU105" s="89" t="s">
        <v>83</v>
      </c>
      <c r="AY105" s="6" t="s">
        <v>126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22</v>
      </c>
      <c r="BK105" s="156">
        <f>ROUND($I$105*$H$105,2)</f>
        <v>0</v>
      </c>
      <c r="BL105" s="89" t="s">
        <v>133</v>
      </c>
      <c r="BM105" s="89" t="s">
        <v>162</v>
      </c>
    </row>
    <row r="106" spans="2:65" s="6" customFormat="1" ht="27" customHeight="1" x14ac:dyDescent="0.3">
      <c r="B106" s="23"/>
      <c r="C106" s="24"/>
      <c r="D106" s="157" t="s">
        <v>135</v>
      </c>
      <c r="E106" s="24"/>
      <c r="F106" s="158" t="s">
        <v>163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135</v>
      </c>
      <c r="AU106" s="6" t="s">
        <v>83</v>
      </c>
    </row>
    <row r="107" spans="2:65" s="6" customFormat="1" ht="15.75" customHeight="1" x14ac:dyDescent="0.3">
      <c r="B107" s="23"/>
      <c r="C107" s="169" t="s">
        <v>164</v>
      </c>
      <c r="D107" s="169" t="s">
        <v>165</v>
      </c>
      <c r="E107" s="170" t="s">
        <v>166</v>
      </c>
      <c r="F107" s="171" t="s">
        <v>167</v>
      </c>
      <c r="G107" s="172" t="s">
        <v>168</v>
      </c>
      <c r="H107" s="173">
        <v>0.78</v>
      </c>
      <c r="I107" s="174"/>
      <c r="J107" s="175">
        <f>ROUND($I$107*$H$107,2)</f>
        <v>0</v>
      </c>
      <c r="K107" s="171" t="s">
        <v>132</v>
      </c>
      <c r="L107" s="176"/>
      <c r="M107" s="177"/>
      <c r="N107" s="178" t="s">
        <v>46</v>
      </c>
      <c r="O107" s="24"/>
      <c r="P107" s="154">
        <f>$O$107*$H$107</f>
        <v>0</v>
      </c>
      <c r="Q107" s="154">
        <v>1E-3</v>
      </c>
      <c r="R107" s="154">
        <f>$Q$107*$H$107</f>
        <v>7.8000000000000009E-4</v>
      </c>
      <c r="S107" s="154">
        <v>0</v>
      </c>
      <c r="T107" s="155">
        <f>$S$107*$H$107</f>
        <v>0</v>
      </c>
      <c r="AR107" s="89" t="s">
        <v>169</v>
      </c>
      <c r="AT107" s="89" t="s">
        <v>165</v>
      </c>
      <c r="AU107" s="89" t="s">
        <v>83</v>
      </c>
      <c r="AY107" s="6" t="s">
        <v>126</v>
      </c>
      <c r="BE107" s="156">
        <f>IF($N$107="základní",$J$107,0)</f>
        <v>0</v>
      </c>
      <c r="BF107" s="156">
        <f>IF($N$107="snížená",$J$107,0)</f>
        <v>0</v>
      </c>
      <c r="BG107" s="156">
        <f>IF($N$107="zákl. přenesená",$J$107,0)</f>
        <v>0</v>
      </c>
      <c r="BH107" s="156">
        <f>IF($N$107="sníž. přenesená",$J$107,0)</f>
        <v>0</v>
      </c>
      <c r="BI107" s="156">
        <f>IF($N$107="nulová",$J$107,0)</f>
        <v>0</v>
      </c>
      <c r="BJ107" s="89" t="s">
        <v>22</v>
      </c>
      <c r="BK107" s="156">
        <f>ROUND($I$107*$H$107,2)</f>
        <v>0</v>
      </c>
      <c r="BL107" s="89" t="s">
        <v>133</v>
      </c>
      <c r="BM107" s="89" t="s">
        <v>170</v>
      </c>
    </row>
    <row r="108" spans="2:65" s="6" customFormat="1" ht="16.5" customHeight="1" x14ac:dyDescent="0.3">
      <c r="B108" s="23"/>
      <c r="C108" s="24"/>
      <c r="D108" s="157" t="s">
        <v>135</v>
      </c>
      <c r="E108" s="24"/>
      <c r="F108" s="158" t="s">
        <v>171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135</v>
      </c>
      <c r="AU108" s="6" t="s">
        <v>83</v>
      </c>
    </row>
    <row r="109" spans="2:65" s="6" customFormat="1" ht="15.75" customHeight="1" x14ac:dyDescent="0.3">
      <c r="B109" s="161"/>
      <c r="C109" s="162"/>
      <c r="D109" s="159" t="s">
        <v>139</v>
      </c>
      <c r="E109" s="162"/>
      <c r="F109" s="163" t="s">
        <v>172</v>
      </c>
      <c r="G109" s="162"/>
      <c r="H109" s="164">
        <v>0.78</v>
      </c>
      <c r="J109" s="162"/>
      <c r="K109" s="162"/>
      <c r="L109" s="165"/>
      <c r="M109" s="166"/>
      <c r="N109" s="162"/>
      <c r="O109" s="162"/>
      <c r="P109" s="162"/>
      <c r="Q109" s="162"/>
      <c r="R109" s="162"/>
      <c r="S109" s="162"/>
      <c r="T109" s="167"/>
      <c r="AT109" s="168" t="s">
        <v>139</v>
      </c>
      <c r="AU109" s="168" t="s">
        <v>83</v>
      </c>
      <c r="AV109" s="168" t="s">
        <v>83</v>
      </c>
      <c r="AW109" s="168" t="s">
        <v>75</v>
      </c>
      <c r="AX109" s="168" t="s">
        <v>22</v>
      </c>
      <c r="AY109" s="168" t="s">
        <v>126</v>
      </c>
    </row>
    <row r="110" spans="2:65" s="6" customFormat="1" ht="15.75" customHeight="1" x14ac:dyDescent="0.3">
      <c r="B110" s="23"/>
      <c r="C110" s="145" t="s">
        <v>173</v>
      </c>
      <c r="D110" s="145" t="s">
        <v>128</v>
      </c>
      <c r="E110" s="146" t="s">
        <v>174</v>
      </c>
      <c r="F110" s="147" t="s">
        <v>175</v>
      </c>
      <c r="G110" s="148" t="s">
        <v>154</v>
      </c>
      <c r="H110" s="149">
        <v>7</v>
      </c>
      <c r="I110" s="150"/>
      <c r="J110" s="151">
        <f>ROUND($I$110*$H$110,2)</f>
        <v>0</v>
      </c>
      <c r="K110" s="147" t="s">
        <v>132</v>
      </c>
      <c r="L110" s="43"/>
      <c r="M110" s="152"/>
      <c r="N110" s="153" t="s">
        <v>46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0.5</v>
      </c>
      <c r="T110" s="155">
        <f>$S$110*$H$110</f>
        <v>3.5</v>
      </c>
      <c r="AR110" s="89" t="s">
        <v>133</v>
      </c>
      <c r="AT110" s="89" t="s">
        <v>128</v>
      </c>
      <c r="AU110" s="89" t="s">
        <v>83</v>
      </c>
      <c r="AY110" s="6" t="s">
        <v>126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22</v>
      </c>
      <c r="BK110" s="156">
        <f>ROUND($I$110*$H$110,2)</f>
        <v>0</v>
      </c>
      <c r="BL110" s="89" t="s">
        <v>133</v>
      </c>
      <c r="BM110" s="89" t="s">
        <v>176</v>
      </c>
    </row>
    <row r="111" spans="2:65" s="6" customFormat="1" ht="27" customHeight="1" x14ac:dyDescent="0.3">
      <c r="B111" s="23"/>
      <c r="C111" s="24"/>
      <c r="D111" s="157" t="s">
        <v>135</v>
      </c>
      <c r="E111" s="24"/>
      <c r="F111" s="158" t="s">
        <v>177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135</v>
      </c>
      <c r="AU111" s="6" t="s">
        <v>83</v>
      </c>
    </row>
    <row r="112" spans="2:65" s="6" customFormat="1" ht="57.75" customHeight="1" x14ac:dyDescent="0.3">
      <c r="B112" s="23"/>
      <c r="C112" s="24"/>
      <c r="D112" s="159" t="s">
        <v>137</v>
      </c>
      <c r="E112" s="24"/>
      <c r="F112" s="160" t="s">
        <v>178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137</v>
      </c>
      <c r="AU112" s="6" t="s">
        <v>83</v>
      </c>
    </row>
    <row r="113" spans="2:65" s="6" customFormat="1" ht="15.75" customHeight="1" x14ac:dyDescent="0.3">
      <c r="B113" s="23"/>
      <c r="C113" s="145" t="s">
        <v>169</v>
      </c>
      <c r="D113" s="145" t="s">
        <v>128</v>
      </c>
      <c r="E113" s="146" t="s">
        <v>179</v>
      </c>
      <c r="F113" s="147" t="s">
        <v>180</v>
      </c>
      <c r="G113" s="148" t="s">
        <v>154</v>
      </c>
      <c r="H113" s="149">
        <v>7</v>
      </c>
      <c r="I113" s="150"/>
      <c r="J113" s="151">
        <f>ROUND($I$113*$H$113,2)</f>
        <v>0</v>
      </c>
      <c r="K113" s="147" t="s">
        <v>132</v>
      </c>
      <c r="L113" s="43"/>
      <c r="M113" s="152"/>
      <c r="N113" s="153" t="s">
        <v>46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0.4</v>
      </c>
      <c r="T113" s="155">
        <f>$S$113*$H$113</f>
        <v>2.8000000000000003</v>
      </c>
      <c r="AR113" s="89" t="s">
        <v>133</v>
      </c>
      <c r="AT113" s="89" t="s">
        <v>128</v>
      </c>
      <c r="AU113" s="89" t="s">
        <v>83</v>
      </c>
      <c r="AY113" s="6" t="s">
        <v>126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22</v>
      </c>
      <c r="BK113" s="156">
        <f>ROUND($I$113*$H$113,2)</f>
        <v>0</v>
      </c>
      <c r="BL113" s="89" t="s">
        <v>133</v>
      </c>
      <c r="BM113" s="89" t="s">
        <v>181</v>
      </c>
    </row>
    <row r="114" spans="2:65" s="6" customFormat="1" ht="27" customHeight="1" x14ac:dyDescent="0.3">
      <c r="B114" s="23"/>
      <c r="C114" s="24"/>
      <c r="D114" s="157" t="s">
        <v>135</v>
      </c>
      <c r="E114" s="24"/>
      <c r="F114" s="158" t="s">
        <v>182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135</v>
      </c>
      <c r="AU114" s="6" t="s">
        <v>83</v>
      </c>
    </row>
    <row r="115" spans="2:65" s="6" customFormat="1" ht="71.25" customHeight="1" x14ac:dyDescent="0.3">
      <c r="B115" s="23"/>
      <c r="C115" s="24"/>
      <c r="D115" s="159" t="s">
        <v>137</v>
      </c>
      <c r="E115" s="24"/>
      <c r="F115" s="160" t="s">
        <v>183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137</v>
      </c>
      <c r="AU115" s="6" t="s">
        <v>83</v>
      </c>
    </row>
    <row r="116" spans="2:65" s="6" customFormat="1" ht="15.75" customHeight="1" x14ac:dyDescent="0.3">
      <c r="B116" s="23"/>
      <c r="C116" s="145" t="s">
        <v>184</v>
      </c>
      <c r="D116" s="145" t="s">
        <v>128</v>
      </c>
      <c r="E116" s="146" t="s">
        <v>185</v>
      </c>
      <c r="F116" s="147" t="s">
        <v>186</v>
      </c>
      <c r="G116" s="148" t="s">
        <v>187</v>
      </c>
      <c r="H116" s="149">
        <v>5</v>
      </c>
      <c r="I116" s="150"/>
      <c r="J116" s="151">
        <f>ROUND($I$116*$H$116,2)</f>
        <v>0</v>
      </c>
      <c r="K116" s="147" t="s">
        <v>132</v>
      </c>
      <c r="L116" s="43"/>
      <c r="M116" s="152"/>
      <c r="N116" s="153" t="s">
        <v>46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0.20499999999999999</v>
      </c>
      <c r="T116" s="155">
        <f>$S$116*$H$116</f>
        <v>1.0249999999999999</v>
      </c>
      <c r="AR116" s="89" t="s">
        <v>133</v>
      </c>
      <c r="AT116" s="89" t="s">
        <v>128</v>
      </c>
      <c r="AU116" s="89" t="s">
        <v>83</v>
      </c>
      <c r="AY116" s="6" t="s">
        <v>126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22</v>
      </c>
      <c r="BK116" s="156">
        <f>ROUND($I$116*$H$116,2)</f>
        <v>0</v>
      </c>
      <c r="BL116" s="89" t="s">
        <v>133</v>
      </c>
      <c r="BM116" s="89" t="s">
        <v>188</v>
      </c>
    </row>
    <row r="117" spans="2:65" s="6" customFormat="1" ht="27" customHeight="1" x14ac:dyDescent="0.3">
      <c r="B117" s="23"/>
      <c r="C117" s="24"/>
      <c r="D117" s="157" t="s">
        <v>135</v>
      </c>
      <c r="E117" s="24"/>
      <c r="F117" s="158" t="s">
        <v>189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135</v>
      </c>
      <c r="AU117" s="6" t="s">
        <v>83</v>
      </c>
    </row>
    <row r="118" spans="2:65" s="6" customFormat="1" ht="57.75" customHeight="1" x14ac:dyDescent="0.3">
      <c r="B118" s="23"/>
      <c r="C118" s="24"/>
      <c r="D118" s="159" t="s">
        <v>137</v>
      </c>
      <c r="E118" s="24"/>
      <c r="F118" s="160" t="s">
        <v>190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137</v>
      </c>
      <c r="AU118" s="6" t="s">
        <v>83</v>
      </c>
    </row>
    <row r="119" spans="2:65" s="6" customFormat="1" ht="15.75" customHeight="1" x14ac:dyDescent="0.3">
      <c r="B119" s="23"/>
      <c r="C119" s="145" t="s">
        <v>27</v>
      </c>
      <c r="D119" s="145" t="s">
        <v>128</v>
      </c>
      <c r="E119" s="146" t="s">
        <v>191</v>
      </c>
      <c r="F119" s="147" t="s">
        <v>192</v>
      </c>
      <c r="G119" s="148" t="s">
        <v>131</v>
      </c>
      <c r="H119" s="149">
        <v>16.725999999999999</v>
      </c>
      <c r="I119" s="150"/>
      <c r="J119" s="151">
        <f>ROUND($I$119*$H$119,2)</f>
        <v>0</v>
      </c>
      <c r="K119" s="147" t="s">
        <v>132</v>
      </c>
      <c r="L119" s="43"/>
      <c r="M119" s="152"/>
      <c r="N119" s="153" t="s">
        <v>46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133</v>
      </c>
      <c r="AT119" s="89" t="s">
        <v>128</v>
      </c>
      <c r="AU119" s="89" t="s">
        <v>83</v>
      </c>
      <c r="AY119" s="6" t="s">
        <v>126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22</v>
      </c>
      <c r="BK119" s="156">
        <f>ROUND($I$119*$H$119,2)</f>
        <v>0</v>
      </c>
      <c r="BL119" s="89" t="s">
        <v>133</v>
      </c>
      <c r="BM119" s="89" t="s">
        <v>193</v>
      </c>
    </row>
    <row r="120" spans="2:65" s="6" customFormat="1" ht="16.5" customHeight="1" x14ac:dyDescent="0.3">
      <c r="B120" s="23"/>
      <c r="C120" s="24"/>
      <c r="D120" s="157" t="s">
        <v>135</v>
      </c>
      <c r="E120" s="24"/>
      <c r="F120" s="158" t="s">
        <v>194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135</v>
      </c>
      <c r="AU120" s="6" t="s">
        <v>83</v>
      </c>
    </row>
    <row r="121" spans="2:65" s="6" customFormat="1" ht="44.25" customHeight="1" x14ac:dyDescent="0.3">
      <c r="B121" s="23"/>
      <c r="C121" s="24"/>
      <c r="D121" s="159" t="s">
        <v>137</v>
      </c>
      <c r="E121" s="24"/>
      <c r="F121" s="160" t="s">
        <v>195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137</v>
      </c>
      <c r="AU121" s="6" t="s">
        <v>83</v>
      </c>
    </row>
    <row r="122" spans="2:65" s="6" customFormat="1" ht="15.75" customHeight="1" x14ac:dyDescent="0.3">
      <c r="B122" s="161"/>
      <c r="C122" s="162"/>
      <c r="D122" s="159" t="s">
        <v>139</v>
      </c>
      <c r="E122" s="162"/>
      <c r="F122" s="163" t="s">
        <v>196</v>
      </c>
      <c r="G122" s="162"/>
      <c r="H122" s="164">
        <v>16.16</v>
      </c>
      <c r="J122" s="162"/>
      <c r="K122" s="162"/>
      <c r="L122" s="165"/>
      <c r="M122" s="166"/>
      <c r="N122" s="162"/>
      <c r="O122" s="162"/>
      <c r="P122" s="162"/>
      <c r="Q122" s="162"/>
      <c r="R122" s="162"/>
      <c r="S122" s="162"/>
      <c r="T122" s="167"/>
      <c r="AT122" s="168" t="s">
        <v>139</v>
      </c>
      <c r="AU122" s="168" t="s">
        <v>83</v>
      </c>
      <c r="AV122" s="168" t="s">
        <v>83</v>
      </c>
      <c r="AW122" s="168" t="s">
        <v>96</v>
      </c>
      <c r="AX122" s="168" t="s">
        <v>75</v>
      </c>
      <c r="AY122" s="168" t="s">
        <v>126</v>
      </c>
    </row>
    <row r="123" spans="2:65" s="6" customFormat="1" ht="15.75" customHeight="1" x14ac:dyDescent="0.3">
      <c r="B123" s="161"/>
      <c r="C123" s="162"/>
      <c r="D123" s="159" t="s">
        <v>139</v>
      </c>
      <c r="E123" s="162"/>
      <c r="F123" s="163" t="s">
        <v>197</v>
      </c>
      <c r="G123" s="162"/>
      <c r="H123" s="164">
        <v>0.56599999999999995</v>
      </c>
      <c r="J123" s="162"/>
      <c r="K123" s="162"/>
      <c r="L123" s="165"/>
      <c r="M123" s="166"/>
      <c r="N123" s="162"/>
      <c r="O123" s="162"/>
      <c r="P123" s="162"/>
      <c r="Q123" s="162"/>
      <c r="R123" s="162"/>
      <c r="S123" s="162"/>
      <c r="T123" s="167"/>
      <c r="AT123" s="168" t="s">
        <v>139</v>
      </c>
      <c r="AU123" s="168" t="s">
        <v>83</v>
      </c>
      <c r="AV123" s="168" t="s">
        <v>83</v>
      </c>
      <c r="AW123" s="168" t="s">
        <v>96</v>
      </c>
      <c r="AX123" s="168" t="s">
        <v>75</v>
      </c>
      <c r="AY123" s="168" t="s">
        <v>126</v>
      </c>
    </row>
    <row r="124" spans="2:65" s="6" customFormat="1" ht="15.75" customHeight="1" x14ac:dyDescent="0.3">
      <c r="B124" s="179"/>
      <c r="C124" s="180"/>
      <c r="D124" s="159" t="s">
        <v>139</v>
      </c>
      <c r="E124" s="180"/>
      <c r="F124" s="181" t="s">
        <v>198</v>
      </c>
      <c r="G124" s="180"/>
      <c r="H124" s="182">
        <v>16.725999999999999</v>
      </c>
      <c r="J124" s="180"/>
      <c r="K124" s="180"/>
      <c r="L124" s="183"/>
      <c r="M124" s="184"/>
      <c r="N124" s="180"/>
      <c r="O124" s="180"/>
      <c r="P124" s="180"/>
      <c r="Q124" s="180"/>
      <c r="R124" s="180"/>
      <c r="S124" s="180"/>
      <c r="T124" s="185"/>
      <c r="AT124" s="186" t="s">
        <v>139</v>
      </c>
      <c r="AU124" s="186" t="s">
        <v>83</v>
      </c>
      <c r="AV124" s="186" t="s">
        <v>133</v>
      </c>
      <c r="AW124" s="186" t="s">
        <v>96</v>
      </c>
      <c r="AX124" s="186" t="s">
        <v>22</v>
      </c>
      <c r="AY124" s="186" t="s">
        <v>126</v>
      </c>
    </row>
    <row r="125" spans="2:65" s="6" customFormat="1" ht="15.75" customHeight="1" x14ac:dyDescent="0.3">
      <c r="B125" s="23"/>
      <c r="C125" s="145" t="s">
        <v>199</v>
      </c>
      <c r="D125" s="145" t="s">
        <v>128</v>
      </c>
      <c r="E125" s="146" t="s">
        <v>200</v>
      </c>
      <c r="F125" s="147" t="s">
        <v>201</v>
      </c>
      <c r="G125" s="148" t="s">
        <v>131</v>
      </c>
      <c r="H125" s="149">
        <v>22.885999999999999</v>
      </c>
      <c r="I125" s="150"/>
      <c r="J125" s="151">
        <f>ROUND($I$125*$H$125,2)</f>
        <v>0</v>
      </c>
      <c r="K125" s="147" t="s">
        <v>132</v>
      </c>
      <c r="L125" s="43"/>
      <c r="M125" s="152"/>
      <c r="N125" s="153" t="s">
        <v>46</v>
      </c>
      <c r="O125" s="24"/>
      <c r="P125" s="154">
        <f>$O$125*$H$125</f>
        <v>0</v>
      </c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133</v>
      </c>
      <c r="AT125" s="89" t="s">
        <v>128</v>
      </c>
      <c r="AU125" s="89" t="s">
        <v>83</v>
      </c>
      <c r="AY125" s="6" t="s">
        <v>126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22</v>
      </c>
      <c r="BK125" s="156">
        <f>ROUND($I$125*$H$125,2)</f>
        <v>0</v>
      </c>
      <c r="BL125" s="89" t="s">
        <v>133</v>
      </c>
      <c r="BM125" s="89" t="s">
        <v>202</v>
      </c>
    </row>
    <row r="126" spans="2:65" s="6" customFormat="1" ht="16.5" customHeight="1" x14ac:dyDescent="0.3">
      <c r="B126" s="23"/>
      <c r="C126" s="24"/>
      <c r="D126" s="157" t="s">
        <v>135</v>
      </c>
      <c r="E126" s="24"/>
      <c r="F126" s="158" t="s">
        <v>203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135</v>
      </c>
      <c r="AU126" s="6" t="s">
        <v>83</v>
      </c>
    </row>
    <row r="127" spans="2:65" s="6" customFormat="1" ht="44.25" customHeight="1" x14ac:dyDescent="0.3">
      <c r="B127" s="23"/>
      <c r="C127" s="24"/>
      <c r="D127" s="159" t="s">
        <v>137</v>
      </c>
      <c r="E127" s="24"/>
      <c r="F127" s="160" t="s">
        <v>204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137</v>
      </c>
      <c r="AU127" s="6" t="s">
        <v>83</v>
      </c>
    </row>
    <row r="128" spans="2:65" s="6" customFormat="1" ht="15.75" customHeight="1" x14ac:dyDescent="0.3">
      <c r="B128" s="161"/>
      <c r="C128" s="162"/>
      <c r="D128" s="159" t="s">
        <v>139</v>
      </c>
      <c r="E128" s="162"/>
      <c r="F128" s="163" t="s">
        <v>205</v>
      </c>
      <c r="G128" s="162"/>
      <c r="H128" s="164">
        <v>22.885999999999999</v>
      </c>
      <c r="J128" s="162"/>
      <c r="K128" s="162"/>
      <c r="L128" s="165"/>
      <c r="M128" s="166"/>
      <c r="N128" s="162"/>
      <c r="O128" s="162"/>
      <c r="P128" s="162"/>
      <c r="Q128" s="162"/>
      <c r="R128" s="162"/>
      <c r="S128" s="162"/>
      <c r="T128" s="167"/>
      <c r="AT128" s="168" t="s">
        <v>139</v>
      </c>
      <c r="AU128" s="168" t="s">
        <v>83</v>
      </c>
      <c r="AV128" s="168" t="s">
        <v>83</v>
      </c>
      <c r="AW128" s="168" t="s">
        <v>96</v>
      </c>
      <c r="AX128" s="168" t="s">
        <v>22</v>
      </c>
      <c r="AY128" s="168" t="s">
        <v>126</v>
      </c>
    </row>
    <row r="129" spans="2:65" s="6" customFormat="1" ht="15.75" customHeight="1" x14ac:dyDescent="0.3">
      <c r="B129" s="23"/>
      <c r="C129" s="145" t="s">
        <v>206</v>
      </c>
      <c r="D129" s="145" t="s">
        <v>128</v>
      </c>
      <c r="E129" s="146" t="s">
        <v>207</v>
      </c>
      <c r="F129" s="147" t="s">
        <v>208</v>
      </c>
      <c r="G129" s="148" t="s">
        <v>131</v>
      </c>
      <c r="H129" s="149">
        <v>39.612000000000002</v>
      </c>
      <c r="I129" s="150"/>
      <c r="J129" s="151">
        <f>ROUND($I$129*$H$129,2)</f>
        <v>0</v>
      </c>
      <c r="K129" s="147" t="s">
        <v>132</v>
      </c>
      <c r="L129" s="43"/>
      <c r="M129" s="152"/>
      <c r="N129" s="153" t="s">
        <v>46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133</v>
      </c>
      <c r="AT129" s="89" t="s">
        <v>128</v>
      </c>
      <c r="AU129" s="89" t="s">
        <v>83</v>
      </c>
      <c r="AY129" s="6" t="s">
        <v>126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22</v>
      </c>
      <c r="BK129" s="156">
        <f>ROUND($I$129*$H$129,2)</f>
        <v>0</v>
      </c>
      <c r="BL129" s="89" t="s">
        <v>133</v>
      </c>
      <c r="BM129" s="89" t="s">
        <v>209</v>
      </c>
    </row>
    <row r="130" spans="2:65" s="6" customFormat="1" ht="27" customHeight="1" x14ac:dyDescent="0.3">
      <c r="B130" s="23"/>
      <c r="C130" s="24"/>
      <c r="D130" s="157" t="s">
        <v>135</v>
      </c>
      <c r="E130" s="24"/>
      <c r="F130" s="158" t="s">
        <v>210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135</v>
      </c>
      <c r="AU130" s="6" t="s">
        <v>83</v>
      </c>
    </row>
    <row r="131" spans="2:65" s="6" customFormat="1" ht="30.75" customHeight="1" x14ac:dyDescent="0.3">
      <c r="B131" s="23"/>
      <c r="C131" s="24"/>
      <c r="D131" s="159" t="s">
        <v>137</v>
      </c>
      <c r="E131" s="24"/>
      <c r="F131" s="160" t="s">
        <v>211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137</v>
      </c>
      <c r="AU131" s="6" t="s">
        <v>83</v>
      </c>
    </row>
    <row r="132" spans="2:65" s="6" customFormat="1" ht="15.75" customHeight="1" x14ac:dyDescent="0.3">
      <c r="B132" s="161"/>
      <c r="C132" s="162"/>
      <c r="D132" s="159" t="s">
        <v>139</v>
      </c>
      <c r="E132" s="162"/>
      <c r="F132" s="163" t="s">
        <v>212</v>
      </c>
      <c r="G132" s="162"/>
      <c r="H132" s="164">
        <v>39.612000000000002</v>
      </c>
      <c r="J132" s="162"/>
      <c r="K132" s="162"/>
      <c r="L132" s="165"/>
      <c r="M132" s="166"/>
      <c r="N132" s="162"/>
      <c r="O132" s="162"/>
      <c r="P132" s="162"/>
      <c r="Q132" s="162"/>
      <c r="R132" s="162"/>
      <c r="S132" s="162"/>
      <c r="T132" s="167"/>
      <c r="AT132" s="168" t="s">
        <v>139</v>
      </c>
      <c r="AU132" s="168" t="s">
        <v>83</v>
      </c>
      <c r="AV132" s="168" t="s">
        <v>83</v>
      </c>
      <c r="AW132" s="168" t="s">
        <v>96</v>
      </c>
      <c r="AX132" s="168" t="s">
        <v>22</v>
      </c>
      <c r="AY132" s="168" t="s">
        <v>126</v>
      </c>
    </row>
    <row r="133" spans="2:65" s="6" customFormat="1" ht="15.75" customHeight="1" x14ac:dyDescent="0.3">
      <c r="B133" s="23"/>
      <c r="C133" s="145" t="s">
        <v>213</v>
      </c>
      <c r="D133" s="145" t="s">
        <v>128</v>
      </c>
      <c r="E133" s="146" t="s">
        <v>214</v>
      </c>
      <c r="F133" s="147" t="s">
        <v>215</v>
      </c>
      <c r="G133" s="148" t="s">
        <v>131</v>
      </c>
      <c r="H133" s="149">
        <v>109.455</v>
      </c>
      <c r="I133" s="150"/>
      <c r="J133" s="151">
        <f>ROUND($I$133*$H$133,2)</f>
        <v>0</v>
      </c>
      <c r="K133" s="147" t="s">
        <v>132</v>
      </c>
      <c r="L133" s="43"/>
      <c r="M133" s="152"/>
      <c r="N133" s="153" t="s">
        <v>46</v>
      </c>
      <c r="O133" s="24"/>
      <c r="P133" s="154">
        <f>$O$133*$H$133</f>
        <v>0</v>
      </c>
      <c r="Q133" s="154">
        <v>0</v>
      </c>
      <c r="R133" s="154">
        <f>$Q$133*$H$133</f>
        <v>0</v>
      </c>
      <c r="S133" s="154">
        <v>0</v>
      </c>
      <c r="T133" s="155">
        <f>$S$133*$H$133</f>
        <v>0</v>
      </c>
      <c r="AR133" s="89" t="s">
        <v>133</v>
      </c>
      <c r="AT133" s="89" t="s">
        <v>128</v>
      </c>
      <c r="AU133" s="89" t="s">
        <v>83</v>
      </c>
      <c r="AY133" s="6" t="s">
        <v>126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22</v>
      </c>
      <c r="BK133" s="156">
        <f>ROUND($I$133*$H$133,2)</f>
        <v>0</v>
      </c>
      <c r="BL133" s="89" t="s">
        <v>133</v>
      </c>
      <c r="BM133" s="89" t="s">
        <v>216</v>
      </c>
    </row>
    <row r="134" spans="2:65" s="6" customFormat="1" ht="16.5" customHeight="1" x14ac:dyDescent="0.3">
      <c r="B134" s="23"/>
      <c r="C134" s="24"/>
      <c r="D134" s="157" t="s">
        <v>135</v>
      </c>
      <c r="E134" s="24"/>
      <c r="F134" s="158" t="s">
        <v>217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135</v>
      </c>
      <c r="AU134" s="6" t="s">
        <v>83</v>
      </c>
    </row>
    <row r="135" spans="2:65" s="6" customFormat="1" ht="57.75" customHeight="1" x14ac:dyDescent="0.3">
      <c r="B135" s="23"/>
      <c r="C135" s="24"/>
      <c r="D135" s="159" t="s">
        <v>137</v>
      </c>
      <c r="E135" s="24"/>
      <c r="F135" s="160" t="s">
        <v>218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137</v>
      </c>
      <c r="AU135" s="6" t="s">
        <v>83</v>
      </c>
    </row>
    <row r="136" spans="2:65" s="6" customFormat="1" ht="15.75" customHeight="1" x14ac:dyDescent="0.3">
      <c r="B136" s="161"/>
      <c r="C136" s="162"/>
      <c r="D136" s="159" t="s">
        <v>139</v>
      </c>
      <c r="E136" s="162"/>
      <c r="F136" s="163" t="s">
        <v>219</v>
      </c>
      <c r="G136" s="162"/>
      <c r="H136" s="164">
        <v>165.65</v>
      </c>
      <c r="J136" s="162"/>
      <c r="K136" s="162"/>
      <c r="L136" s="165"/>
      <c r="M136" s="166"/>
      <c r="N136" s="162"/>
      <c r="O136" s="162"/>
      <c r="P136" s="162"/>
      <c r="Q136" s="162"/>
      <c r="R136" s="162"/>
      <c r="S136" s="162"/>
      <c r="T136" s="167"/>
      <c r="AT136" s="168" t="s">
        <v>139</v>
      </c>
      <c r="AU136" s="168" t="s">
        <v>83</v>
      </c>
      <c r="AV136" s="168" t="s">
        <v>83</v>
      </c>
      <c r="AW136" s="168" t="s">
        <v>96</v>
      </c>
      <c r="AX136" s="168" t="s">
        <v>75</v>
      </c>
      <c r="AY136" s="168" t="s">
        <v>126</v>
      </c>
    </row>
    <row r="137" spans="2:65" s="6" customFormat="1" ht="15.75" customHeight="1" x14ac:dyDescent="0.3">
      <c r="B137" s="161"/>
      <c r="C137" s="162"/>
      <c r="D137" s="159" t="s">
        <v>139</v>
      </c>
      <c r="E137" s="162"/>
      <c r="F137" s="163" t="s">
        <v>220</v>
      </c>
      <c r="G137" s="162"/>
      <c r="H137" s="164">
        <v>-54.594999999999999</v>
      </c>
      <c r="J137" s="162"/>
      <c r="K137" s="162"/>
      <c r="L137" s="165"/>
      <c r="M137" s="166"/>
      <c r="N137" s="162"/>
      <c r="O137" s="162"/>
      <c r="P137" s="162"/>
      <c r="Q137" s="162"/>
      <c r="R137" s="162"/>
      <c r="S137" s="162"/>
      <c r="T137" s="167"/>
      <c r="AT137" s="168" t="s">
        <v>139</v>
      </c>
      <c r="AU137" s="168" t="s">
        <v>83</v>
      </c>
      <c r="AV137" s="168" t="s">
        <v>83</v>
      </c>
      <c r="AW137" s="168" t="s">
        <v>96</v>
      </c>
      <c r="AX137" s="168" t="s">
        <v>75</v>
      </c>
      <c r="AY137" s="168" t="s">
        <v>126</v>
      </c>
    </row>
    <row r="138" spans="2:65" s="6" customFormat="1" ht="15.75" customHeight="1" x14ac:dyDescent="0.3">
      <c r="B138" s="161"/>
      <c r="C138" s="162"/>
      <c r="D138" s="159" t="s">
        <v>139</v>
      </c>
      <c r="E138" s="162"/>
      <c r="F138" s="163" t="s">
        <v>221</v>
      </c>
      <c r="G138" s="162"/>
      <c r="H138" s="164">
        <v>-1.6</v>
      </c>
      <c r="J138" s="162"/>
      <c r="K138" s="162"/>
      <c r="L138" s="165"/>
      <c r="M138" s="166"/>
      <c r="N138" s="162"/>
      <c r="O138" s="162"/>
      <c r="P138" s="162"/>
      <c r="Q138" s="162"/>
      <c r="R138" s="162"/>
      <c r="S138" s="162"/>
      <c r="T138" s="167"/>
      <c r="AT138" s="168" t="s">
        <v>139</v>
      </c>
      <c r="AU138" s="168" t="s">
        <v>83</v>
      </c>
      <c r="AV138" s="168" t="s">
        <v>83</v>
      </c>
      <c r="AW138" s="168" t="s">
        <v>96</v>
      </c>
      <c r="AX138" s="168" t="s">
        <v>75</v>
      </c>
      <c r="AY138" s="168" t="s">
        <v>126</v>
      </c>
    </row>
    <row r="139" spans="2:65" s="6" customFormat="1" ht="15.75" customHeight="1" x14ac:dyDescent="0.3">
      <c r="B139" s="179"/>
      <c r="C139" s="180"/>
      <c r="D139" s="159" t="s">
        <v>139</v>
      </c>
      <c r="E139" s="180"/>
      <c r="F139" s="181" t="s">
        <v>198</v>
      </c>
      <c r="G139" s="180"/>
      <c r="H139" s="182">
        <v>109.455</v>
      </c>
      <c r="J139" s="180"/>
      <c r="K139" s="180"/>
      <c r="L139" s="183"/>
      <c r="M139" s="184"/>
      <c r="N139" s="180"/>
      <c r="O139" s="180"/>
      <c r="P139" s="180"/>
      <c r="Q139" s="180"/>
      <c r="R139" s="180"/>
      <c r="S139" s="180"/>
      <c r="T139" s="185"/>
      <c r="AT139" s="186" t="s">
        <v>139</v>
      </c>
      <c r="AU139" s="186" t="s">
        <v>83</v>
      </c>
      <c r="AV139" s="186" t="s">
        <v>133</v>
      </c>
      <c r="AW139" s="186" t="s">
        <v>96</v>
      </c>
      <c r="AX139" s="186" t="s">
        <v>22</v>
      </c>
      <c r="AY139" s="186" t="s">
        <v>126</v>
      </c>
    </row>
    <row r="140" spans="2:65" s="6" customFormat="1" ht="15.75" customHeight="1" x14ac:dyDescent="0.3">
      <c r="B140" s="23"/>
      <c r="C140" s="145" t="s">
        <v>222</v>
      </c>
      <c r="D140" s="145" t="s">
        <v>128</v>
      </c>
      <c r="E140" s="146" t="s">
        <v>223</v>
      </c>
      <c r="F140" s="147" t="s">
        <v>224</v>
      </c>
      <c r="G140" s="148" t="s">
        <v>131</v>
      </c>
      <c r="H140" s="149">
        <v>54.728000000000002</v>
      </c>
      <c r="I140" s="150"/>
      <c r="J140" s="151">
        <f>ROUND($I$140*$H$140,2)</f>
        <v>0</v>
      </c>
      <c r="K140" s="147" t="s">
        <v>132</v>
      </c>
      <c r="L140" s="43"/>
      <c r="M140" s="152"/>
      <c r="N140" s="153" t="s">
        <v>46</v>
      </c>
      <c r="O140" s="24"/>
      <c r="P140" s="154">
        <f>$O$140*$H$140</f>
        <v>0</v>
      </c>
      <c r="Q140" s="154">
        <v>0</v>
      </c>
      <c r="R140" s="154">
        <f>$Q$140*$H$140</f>
        <v>0</v>
      </c>
      <c r="S140" s="154">
        <v>0</v>
      </c>
      <c r="T140" s="155">
        <f>$S$140*$H$140</f>
        <v>0</v>
      </c>
      <c r="AR140" s="89" t="s">
        <v>133</v>
      </c>
      <c r="AT140" s="89" t="s">
        <v>128</v>
      </c>
      <c r="AU140" s="89" t="s">
        <v>83</v>
      </c>
      <c r="AY140" s="6" t="s">
        <v>126</v>
      </c>
      <c r="BE140" s="156">
        <f>IF($N$140="základní",$J$140,0)</f>
        <v>0</v>
      </c>
      <c r="BF140" s="156">
        <f>IF($N$140="snížená",$J$140,0)</f>
        <v>0</v>
      </c>
      <c r="BG140" s="156">
        <f>IF($N$140="zákl. přenesená",$J$140,0)</f>
        <v>0</v>
      </c>
      <c r="BH140" s="156">
        <f>IF($N$140="sníž. přenesená",$J$140,0)</f>
        <v>0</v>
      </c>
      <c r="BI140" s="156">
        <f>IF($N$140="nulová",$J$140,0)</f>
        <v>0</v>
      </c>
      <c r="BJ140" s="89" t="s">
        <v>22</v>
      </c>
      <c r="BK140" s="156">
        <f>ROUND($I$140*$H$140,2)</f>
        <v>0</v>
      </c>
      <c r="BL140" s="89" t="s">
        <v>133</v>
      </c>
      <c r="BM140" s="89" t="s">
        <v>225</v>
      </c>
    </row>
    <row r="141" spans="2:65" s="6" customFormat="1" ht="27" customHeight="1" x14ac:dyDescent="0.3">
      <c r="B141" s="23"/>
      <c r="C141" s="24"/>
      <c r="D141" s="157" t="s">
        <v>135</v>
      </c>
      <c r="E141" s="24"/>
      <c r="F141" s="158" t="s">
        <v>226</v>
      </c>
      <c r="G141" s="24"/>
      <c r="H141" s="24"/>
      <c r="J141" s="24"/>
      <c r="K141" s="24"/>
      <c r="L141" s="43"/>
      <c r="M141" s="56"/>
      <c r="N141" s="24"/>
      <c r="O141" s="24"/>
      <c r="P141" s="24"/>
      <c r="Q141" s="24"/>
      <c r="R141" s="24"/>
      <c r="S141" s="24"/>
      <c r="T141" s="57"/>
      <c r="AT141" s="6" t="s">
        <v>135</v>
      </c>
      <c r="AU141" s="6" t="s">
        <v>83</v>
      </c>
    </row>
    <row r="142" spans="2:65" s="6" customFormat="1" ht="15.75" customHeight="1" x14ac:dyDescent="0.3">
      <c r="B142" s="161"/>
      <c r="C142" s="162"/>
      <c r="D142" s="159" t="s">
        <v>139</v>
      </c>
      <c r="E142" s="162"/>
      <c r="F142" s="163" t="s">
        <v>227</v>
      </c>
      <c r="G142" s="162"/>
      <c r="H142" s="164">
        <v>54.728000000000002</v>
      </c>
      <c r="J142" s="162"/>
      <c r="K142" s="162"/>
      <c r="L142" s="165"/>
      <c r="M142" s="166"/>
      <c r="N142" s="162"/>
      <c r="O142" s="162"/>
      <c r="P142" s="162"/>
      <c r="Q142" s="162"/>
      <c r="R142" s="162"/>
      <c r="S142" s="162"/>
      <c r="T142" s="167"/>
      <c r="AT142" s="168" t="s">
        <v>139</v>
      </c>
      <c r="AU142" s="168" t="s">
        <v>83</v>
      </c>
      <c r="AV142" s="168" t="s">
        <v>83</v>
      </c>
      <c r="AW142" s="168" t="s">
        <v>96</v>
      </c>
      <c r="AX142" s="168" t="s">
        <v>22</v>
      </c>
      <c r="AY142" s="168" t="s">
        <v>126</v>
      </c>
    </row>
    <row r="143" spans="2:65" s="6" customFormat="1" ht="15.75" customHeight="1" x14ac:dyDescent="0.3">
      <c r="B143" s="23"/>
      <c r="C143" s="145" t="s">
        <v>8</v>
      </c>
      <c r="D143" s="145" t="s">
        <v>128</v>
      </c>
      <c r="E143" s="146" t="s">
        <v>228</v>
      </c>
      <c r="F143" s="147" t="s">
        <v>229</v>
      </c>
      <c r="G143" s="148" t="s">
        <v>131</v>
      </c>
      <c r="H143" s="149">
        <v>109.455</v>
      </c>
      <c r="I143" s="150"/>
      <c r="J143" s="151">
        <f>ROUND($I$143*$H$143,2)</f>
        <v>0</v>
      </c>
      <c r="K143" s="147" t="s">
        <v>132</v>
      </c>
      <c r="L143" s="43"/>
      <c r="M143" s="152"/>
      <c r="N143" s="153" t="s">
        <v>46</v>
      </c>
      <c r="O143" s="24"/>
      <c r="P143" s="154">
        <f>$O$143*$H$143</f>
        <v>0</v>
      </c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133</v>
      </c>
      <c r="AT143" s="89" t="s">
        <v>128</v>
      </c>
      <c r="AU143" s="89" t="s">
        <v>83</v>
      </c>
      <c r="AY143" s="6" t="s">
        <v>126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22</v>
      </c>
      <c r="BK143" s="156">
        <f>ROUND($I$143*$H$143,2)</f>
        <v>0</v>
      </c>
      <c r="BL143" s="89" t="s">
        <v>133</v>
      </c>
      <c r="BM143" s="89" t="s">
        <v>230</v>
      </c>
    </row>
    <row r="144" spans="2:65" s="6" customFormat="1" ht="27" customHeight="1" x14ac:dyDescent="0.3">
      <c r="B144" s="23"/>
      <c r="C144" s="24"/>
      <c r="D144" s="157" t="s">
        <v>135</v>
      </c>
      <c r="E144" s="24"/>
      <c r="F144" s="158" t="s">
        <v>231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135</v>
      </c>
      <c r="AU144" s="6" t="s">
        <v>83</v>
      </c>
    </row>
    <row r="145" spans="2:65" s="6" customFormat="1" ht="15.75" customHeight="1" x14ac:dyDescent="0.3">
      <c r="B145" s="23"/>
      <c r="C145" s="145" t="s">
        <v>232</v>
      </c>
      <c r="D145" s="145" t="s">
        <v>128</v>
      </c>
      <c r="E145" s="146" t="s">
        <v>233</v>
      </c>
      <c r="F145" s="147" t="s">
        <v>234</v>
      </c>
      <c r="G145" s="148" t="s">
        <v>131</v>
      </c>
      <c r="H145" s="149">
        <v>109.455</v>
      </c>
      <c r="I145" s="150"/>
      <c r="J145" s="151">
        <f>ROUND($I$145*$H$145,2)</f>
        <v>0</v>
      </c>
      <c r="K145" s="147" t="s">
        <v>132</v>
      </c>
      <c r="L145" s="43"/>
      <c r="M145" s="152"/>
      <c r="N145" s="153" t="s">
        <v>46</v>
      </c>
      <c r="O145" s="24"/>
      <c r="P145" s="154">
        <f>$O$145*$H$145</f>
        <v>0</v>
      </c>
      <c r="Q145" s="154">
        <v>0</v>
      </c>
      <c r="R145" s="154">
        <f>$Q$145*$H$145</f>
        <v>0</v>
      </c>
      <c r="S145" s="154">
        <v>0</v>
      </c>
      <c r="T145" s="155">
        <f>$S$145*$H$145</f>
        <v>0</v>
      </c>
      <c r="AR145" s="89" t="s">
        <v>133</v>
      </c>
      <c r="AT145" s="89" t="s">
        <v>128</v>
      </c>
      <c r="AU145" s="89" t="s">
        <v>83</v>
      </c>
      <c r="AY145" s="6" t="s">
        <v>126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22</v>
      </c>
      <c r="BK145" s="156">
        <f>ROUND($I$145*$H$145,2)</f>
        <v>0</v>
      </c>
      <c r="BL145" s="89" t="s">
        <v>133</v>
      </c>
      <c r="BM145" s="89" t="s">
        <v>235</v>
      </c>
    </row>
    <row r="146" spans="2:65" s="6" customFormat="1" ht="27" customHeight="1" x14ac:dyDescent="0.3">
      <c r="B146" s="23"/>
      <c r="C146" s="24"/>
      <c r="D146" s="157" t="s">
        <v>135</v>
      </c>
      <c r="E146" s="24"/>
      <c r="F146" s="158" t="s">
        <v>236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135</v>
      </c>
      <c r="AU146" s="6" t="s">
        <v>83</v>
      </c>
    </row>
    <row r="147" spans="2:65" s="6" customFormat="1" ht="30.75" customHeight="1" x14ac:dyDescent="0.3">
      <c r="B147" s="23"/>
      <c r="C147" s="24"/>
      <c r="D147" s="159" t="s">
        <v>137</v>
      </c>
      <c r="E147" s="24"/>
      <c r="F147" s="160" t="s">
        <v>237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137</v>
      </c>
      <c r="AU147" s="6" t="s">
        <v>83</v>
      </c>
    </row>
    <row r="148" spans="2:65" s="6" customFormat="1" ht="15.75" customHeight="1" x14ac:dyDescent="0.3">
      <c r="B148" s="23"/>
      <c r="C148" s="145" t="s">
        <v>238</v>
      </c>
      <c r="D148" s="145" t="s">
        <v>128</v>
      </c>
      <c r="E148" s="146" t="s">
        <v>239</v>
      </c>
      <c r="F148" s="147" t="s">
        <v>240</v>
      </c>
      <c r="G148" s="148" t="s">
        <v>131</v>
      </c>
      <c r="H148" s="149">
        <v>2189.1</v>
      </c>
      <c r="I148" s="150"/>
      <c r="J148" s="151">
        <f>ROUND($I$148*$H$148,2)</f>
        <v>0</v>
      </c>
      <c r="K148" s="147" t="s">
        <v>132</v>
      </c>
      <c r="L148" s="43"/>
      <c r="M148" s="152"/>
      <c r="N148" s="153" t="s">
        <v>46</v>
      </c>
      <c r="O148" s="24"/>
      <c r="P148" s="154">
        <f>$O$148*$H$148</f>
        <v>0</v>
      </c>
      <c r="Q148" s="154">
        <v>0</v>
      </c>
      <c r="R148" s="154">
        <f>$Q$148*$H$148</f>
        <v>0</v>
      </c>
      <c r="S148" s="154">
        <v>0</v>
      </c>
      <c r="T148" s="155">
        <f>$S$148*$H$148</f>
        <v>0</v>
      </c>
      <c r="AR148" s="89" t="s">
        <v>133</v>
      </c>
      <c r="AT148" s="89" t="s">
        <v>128</v>
      </c>
      <c r="AU148" s="89" t="s">
        <v>83</v>
      </c>
      <c r="AY148" s="6" t="s">
        <v>126</v>
      </c>
      <c r="BE148" s="156">
        <f>IF($N$148="základní",$J$148,0)</f>
        <v>0</v>
      </c>
      <c r="BF148" s="156">
        <f>IF($N$148="snížená",$J$148,0)</f>
        <v>0</v>
      </c>
      <c r="BG148" s="156">
        <f>IF($N$148="zákl. přenesená",$J$148,0)</f>
        <v>0</v>
      </c>
      <c r="BH148" s="156">
        <f>IF($N$148="sníž. přenesená",$J$148,0)</f>
        <v>0</v>
      </c>
      <c r="BI148" s="156">
        <f>IF($N$148="nulová",$J$148,0)</f>
        <v>0</v>
      </c>
      <c r="BJ148" s="89" t="s">
        <v>22</v>
      </c>
      <c r="BK148" s="156">
        <f>ROUND($I$148*$H$148,2)</f>
        <v>0</v>
      </c>
      <c r="BL148" s="89" t="s">
        <v>133</v>
      </c>
      <c r="BM148" s="89" t="s">
        <v>241</v>
      </c>
    </row>
    <row r="149" spans="2:65" s="6" customFormat="1" ht="27" customHeight="1" x14ac:dyDescent="0.3">
      <c r="B149" s="23"/>
      <c r="C149" s="24"/>
      <c r="D149" s="157" t="s">
        <v>135</v>
      </c>
      <c r="E149" s="24"/>
      <c r="F149" s="158" t="s">
        <v>242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135</v>
      </c>
      <c r="AU149" s="6" t="s">
        <v>83</v>
      </c>
    </row>
    <row r="150" spans="2:65" s="6" customFormat="1" ht="30.75" customHeight="1" x14ac:dyDescent="0.3">
      <c r="B150" s="23"/>
      <c r="C150" s="24"/>
      <c r="D150" s="159" t="s">
        <v>137</v>
      </c>
      <c r="E150" s="24"/>
      <c r="F150" s="160" t="s">
        <v>243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137</v>
      </c>
      <c r="AU150" s="6" t="s">
        <v>83</v>
      </c>
    </row>
    <row r="151" spans="2:65" s="6" customFormat="1" ht="15.75" customHeight="1" x14ac:dyDescent="0.3">
      <c r="B151" s="161"/>
      <c r="C151" s="162"/>
      <c r="D151" s="159" t="s">
        <v>139</v>
      </c>
      <c r="E151" s="162"/>
      <c r="F151" s="163" t="s">
        <v>244</v>
      </c>
      <c r="G151" s="162"/>
      <c r="H151" s="164">
        <v>2189.1</v>
      </c>
      <c r="J151" s="162"/>
      <c r="K151" s="162"/>
      <c r="L151" s="165"/>
      <c r="M151" s="166"/>
      <c r="N151" s="162"/>
      <c r="O151" s="162"/>
      <c r="P151" s="162"/>
      <c r="Q151" s="162"/>
      <c r="R151" s="162"/>
      <c r="S151" s="162"/>
      <c r="T151" s="167"/>
      <c r="AT151" s="168" t="s">
        <v>139</v>
      </c>
      <c r="AU151" s="168" t="s">
        <v>83</v>
      </c>
      <c r="AV151" s="168" t="s">
        <v>83</v>
      </c>
      <c r="AW151" s="168" t="s">
        <v>96</v>
      </c>
      <c r="AX151" s="168" t="s">
        <v>22</v>
      </c>
      <c r="AY151" s="168" t="s">
        <v>126</v>
      </c>
    </row>
    <row r="152" spans="2:65" s="6" customFormat="1" ht="15.75" customHeight="1" x14ac:dyDescent="0.3">
      <c r="B152" s="23"/>
      <c r="C152" s="145" t="s">
        <v>245</v>
      </c>
      <c r="D152" s="145" t="s">
        <v>128</v>
      </c>
      <c r="E152" s="146" t="s">
        <v>246</v>
      </c>
      <c r="F152" s="147" t="s">
        <v>247</v>
      </c>
      <c r="G152" s="148" t="s">
        <v>131</v>
      </c>
      <c r="H152" s="149">
        <v>109.455</v>
      </c>
      <c r="I152" s="150"/>
      <c r="J152" s="151">
        <f>ROUND($I$152*$H$152,2)</f>
        <v>0</v>
      </c>
      <c r="K152" s="147" t="s">
        <v>132</v>
      </c>
      <c r="L152" s="43"/>
      <c r="M152" s="152"/>
      <c r="N152" s="153" t="s">
        <v>46</v>
      </c>
      <c r="O152" s="24"/>
      <c r="P152" s="154">
        <f>$O$152*$H$152</f>
        <v>0</v>
      </c>
      <c r="Q152" s="154">
        <v>0</v>
      </c>
      <c r="R152" s="154">
        <f>$Q$152*$H$152</f>
        <v>0</v>
      </c>
      <c r="S152" s="154">
        <v>0</v>
      </c>
      <c r="T152" s="155">
        <f>$S$152*$H$152</f>
        <v>0</v>
      </c>
      <c r="AR152" s="89" t="s">
        <v>133</v>
      </c>
      <c r="AT152" s="89" t="s">
        <v>128</v>
      </c>
      <c r="AU152" s="89" t="s">
        <v>83</v>
      </c>
      <c r="AY152" s="6" t="s">
        <v>126</v>
      </c>
      <c r="BE152" s="156">
        <f>IF($N$152="základní",$J$152,0)</f>
        <v>0</v>
      </c>
      <c r="BF152" s="156">
        <f>IF($N$152="snížená",$J$152,0)</f>
        <v>0</v>
      </c>
      <c r="BG152" s="156">
        <f>IF($N$152="zákl. přenesená",$J$152,0)</f>
        <v>0</v>
      </c>
      <c r="BH152" s="156">
        <f>IF($N$152="sníž. přenesená",$J$152,0)</f>
        <v>0</v>
      </c>
      <c r="BI152" s="156">
        <f>IF($N$152="nulová",$J$152,0)</f>
        <v>0</v>
      </c>
      <c r="BJ152" s="89" t="s">
        <v>22</v>
      </c>
      <c r="BK152" s="156">
        <f>ROUND($I$152*$H$152,2)</f>
        <v>0</v>
      </c>
      <c r="BL152" s="89" t="s">
        <v>133</v>
      </c>
      <c r="BM152" s="89" t="s">
        <v>248</v>
      </c>
    </row>
    <row r="153" spans="2:65" s="6" customFormat="1" ht="16.5" customHeight="1" x14ac:dyDescent="0.3">
      <c r="B153" s="23"/>
      <c r="C153" s="24"/>
      <c r="D153" s="157" t="s">
        <v>135</v>
      </c>
      <c r="E153" s="24"/>
      <c r="F153" s="158" t="s">
        <v>247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135</v>
      </c>
      <c r="AU153" s="6" t="s">
        <v>83</v>
      </c>
    </row>
    <row r="154" spans="2:65" s="6" customFormat="1" ht="15.75" customHeight="1" x14ac:dyDescent="0.3">
      <c r="B154" s="23"/>
      <c r="C154" s="145" t="s">
        <v>249</v>
      </c>
      <c r="D154" s="145" t="s">
        <v>128</v>
      </c>
      <c r="E154" s="146" t="s">
        <v>250</v>
      </c>
      <c r="F154" s="147" t="s">
        <v>251</v>
      </c>
      <c r="G154" s="148" t="s">
        <v>252</v>
      </c>
      <c r="H154" s="149">
        <v>218.91</v>
      </c>
      <c r="I154" s="150"/>
      <c r="J154" s="151">
        <f>ROUND($I$154*$H$154,2)</f>
        <v>0</v>
      </c>
      <c r="K154" s="147" t="s">
        <v>132</v>
      </c>
      <c r="L154" s="43"/>
      <c r="M154" s="152"/>
      <c r="N154" s="153" t="s">
        <v>46</v>
      </c>
      <c r="O154" s="24"/>
      <c r="P154" s="154">
        <f>$O$154*$H$154</f>
        <v>0</v>
      </c>
      <c r="Q154" s="154">
        <v>0</v>
      </c>
      <c r="R154" s="154">
        <f>$Q$154*$H$154</f>
        <v>0</v>
      </c>
      <c r="S154" s="154">
        <v>0</v>
      </c>
      <c r="T154" s="155">
        <f>$S$154*$H$154</f>
        <v>0</v>
      </c>
      <c r="AR154" s="89" t="s">
        <v>133</v>
      </c>
      <c r="AT154" s="89" t="s">
        <v>128</v>
      </c>
      <c r="AU154" s="89" t="s">
        <v>83</v>
      </c>
      <c r="AY154" s="6" t="s">
        <v>126</v>
      </c>
      <c r="BE154" s="156">
        <f>IF($N$154="základní",$J$154,0)</f>
        <v>0</v>
      </c>
      <c r="BF154" s="156">
        <f>IF($N$154="snížená",$J$154,0)</f>
        <v>0</v>
      </c>
      <c r="BG154" s="156">
        <f>IF($N$154="zákl. přenesená",$J$154,0)</f>
        <v>0</v>
      </c>
      <c r="BH154" s="156">
        <f>IF($N$154="sníž. přenesená",$J$154,0)</f>
        <v>0</v>
      </c>
      <c r="BI154" s="156">
        <f>IF($N$154="nulová",$J$154,0)</f>
        <v>0</v>
      </c>
      <c r="BJ154" s="89" t="s">
        <v>22</v>
      </c>
      <c r="BK154" s="156">
        <f>ROUND($I$154*$H$154,2)</f>
        <v>0</v>
      </c>
      <c r="BL154" s="89" t="s">
        <v>133</v>
      </c>
      <c r="BM154" s="89" t="s">
        <v>253</v>
      </c>
    </row>
    <row r="155" spans="2:65" s="6" customFormat="1" ht="16.5" customHeight="1" x14ac:dyDescent="0.3">
      <c r="B155" s="23"/>
      <c r="C155" s="24"/>
      <c r="D155" s="157" t="s">
        <v>135</v>
      </c>
      <c r="E155" s="24"/>
      <c r="F155" s="158" t="s">
        <v>254</v>
      </c>
      <c r="G155" s="24"/>
      <c r="H155" s="24"/>
      <c r="J155" s="24"/>
      <c r="K155" s="24"/>
      <c r="L155" s="43"/>
      <c r="M155" s="56"/>
      <c r="N155" s="24"/>
      <c r="O155" s="24"/>
      <c r="P155" s="24"/>
      <c r="Q155" s="24"/>
      <c r="R155" s="24"/>
      <c r="S155" s="24"/>
      <c r="T155" s="57"/>
      <c r="AT155" s="6" t="s">
        <v>135</v>
      </c>
      <c r="AU155" s="6" t="s">
        <v>83</v>
      </c>
    </row>
    <row r="156" spans="2:65" s="6" customFormat="1" ht="15.75" customHeight="1" x14ac:dyDescent="0.3">
      <c r="B156" s="161"/>
      <c r="C156" s="162"/>
      <c r="D156" s="159" t="s">
        <v>139</v>
      </c>
      <c r="E156" s="162"/>
      <c r="F156" s="163" t="s">
        <v>255</v>
      </c>
      <c r="G156" s="162"/>
      <c r="H156" s="164">
        <v>218.91</v>
      </c>
      <c r="J156" s="162"/>
      <c r="K156" s="162"/>
      <c r="L156" s="165"/>
      <c r="M156" s="166"/>
      <c r="N156" s="162"/>
      <c r="O156" s="162"/>
      <c r="P156" s="162"/>
      <c r="Q156" s="162"/>
      <c r="R156" s="162"/>
      <c r="S156" s="162"/>
      <c r="T156" s="167"/>
      <c r="AT156" s="168" t="s">
        <v>139</v>
      </c>
      <c r="AU156" s="168" t="s">
        <v>83</v>
      </c>
      <c r="AV156" s="168" t="s">
        <v>83</v>
      </c>
      <c r="AW156" s="168" t="s">
        <v>75</v>
      </c>
      <c r="AX156" s="168" t="s">
        <v>22</v>
      </c>
      <c r="AY156" s="168" t="s">
        <v>126</v>
      </c>
    </row>
    <row r="157" spans="2:65" s="6" customFormat="1" ht="15.75" customHeight="1" x14ac:dyDescent="0.3">
      <c r="B157" s="23"/>
      <c r="C157" s="145" t="s">
        <v>256</v>
      </c>
      <c r="D157" s="145" t="s">
        <v>128</v>
      </c>
      <c r="E157" s="146" t="s">
        <v>257</v>
      </c>
      <c r="F157" s="147" t="s">
        <v>258</v>
      </c>
      <c r="G157" s="148" t="s">
        <v>131</v>
      </c>
      <c r="H157" s="149">
        <v>146.05199999999999</v>
      </c>
      <c r="I157" s="150"/>
      <c r="J157" s="151">
        <f>ROUND($I$157*$H$157,2)</f>
        <v>0</v>
      </c>
      <c r="K157" s="147" t="s">
        <v>132</v>
      </c>
      <c r="L157" s="43"/>
      <c r="M157" s="152"/>
      <c r="N157" s="153" t="s">
        <v>46</v>
      </c>
      <c r="O157" s="24"/>
      <c r="P157" s="154">
        <f>$O$157*$H$157</f>
        <v>0</v>
      </c>
      <c r="Q157" s="154">
        <v>0</v>
      </c>
      <c r="R157" s="154">
        <f>$Q$157*$H$157</f>
        <v>0</v>
      </c>
      <c r="S157" s="154">
        <v>0</v>
      </c>
      <c r="T157" s="155">
        <f>$S$157*$H$157</f>
        <v>0</v>
      </c>
      <c r="AR157" s="89" t="s">
        <v>133</v>
      </c>
      <c r="AT157" s="89" t="s">
        <v>128</v>
      </c>
      <c r="AU157" s="89" t="s">
        <v>83</v>
      </c>
      <c r="AY157" s="6" t="s">
        <v>126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22</v>
      </c>
      <c r="BK157" s="156">
        <f>ROUND($I$157*$H$157,2)</f>
        <v>0</v>
      </c>
      <c r="BL157" s="89" t="s">
        <v>133</v>
      </c>
      <c r="BM157" s="89" t="s">
        <v>259</v>
      </c>
    </row>
    <row r="158" spans="2:65" s="6" customFormat="1" ht="27" customHeight="1" x14ac:dyDescent="0.3">
      <c r="B158" s="23"/>
      <c r="C158" s="24"/>
      <c r="D158" s="157" t="s">
        <v>135</v>
      </c>
      <c r="E158" s="24"/>
      <c r="F158" s="158" t="s">
        <v>260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135</v>
      </c>
      <c r="AU158" s="6" t="s">
        <v>83</v>
      </c>
    </row>
    <row r="159" spans="2:65" s="6" customFormat="1" ht="71.25" customHeight="1" x14ac:dyDescent="0.3">
      <c r="B159" s="23"/>
      <c r="C159" s="24"/>
      <c r="D159" s="159" t="s">
        <v>137</v>
      </c>
      <c r="E159" s="24"/>
      <c r="F159" s="160" t="s">
        <v>261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137</v>
      </c>
      <c r="AU159" s="6" t="s">
        <v>83</v>
      </c>
    </row>
    <row r="160" spans="2:65" s="6" customFormat="1" ht="15.75" customHeight="1" x14ac:dyDescent="0.3">
      <c r="B160" s="161"/>
      <c r="C160" s="162"/>
      <c r="D160" s="159" t="s">
        <v>139</v>
      </c>
      <c r="E160" s="162"/>
      <c r="F160" s="163" t="s">
        <v>262</v>
      </c>
      <c r="G160" s="162"/>
      <c r="H160" s="164">
        <v>160.4</v>
      </c>
      <c r="J160" s="162"/>
      <c r="K160" s="162"/>
      <c r="L160" s="165"/>
      <c r="M160" s="166"/>
      <c r="N160" s="162"/>
      <c r="O160" s="162"/>
      <c r="P160" s="162"/>
      <c r="Q160" s="162"/>
      <c r="R160" s="162"/>
      <c r="S160" s="162"/>
      <c r="T160" s="167"/>
      <c r="AT160" s="168" t="s">
        <v>139</v>
      </c>
      <c r="AU160" s="168" t="s">
        <v>83</v>
      </c>
      <c r="AV160" s="168" t="s">
        <v>83</v>
      </c>
      <c r="AW160" s="168" t="s">
        <v>96</v>
      </c>
      <c r="AX160" s="168" t="s">
        <v>75</v>
      </c>
      <c r="AY160" s="168" t="s">
        <v>126</v>
      </c>
    </row>
    <row r="161" spans="2:65" s="6" customFormat="1" ht="15.75" customHeight="1" x14ac:dyDescent="0.3">
      <c r="B161" s="161"/>
      <c r="C161" s="162"/>
      <c r="D161" s="159" t="s">
        <v>139</v>
      </c>
      <c r="E161" s="162"/>
      <c r="F161" s="163" t="s">
        <v>263</v>
      </c>
      <c r="G161" s="162"/>
      <c r="H161" s="164">
        <v>-3.66</v>
      </c>
      <c r="J161" s="162"/>
      <c r="K161" s="162"/>
      <c r="L161" s="165"/>
      <c r="M161" s="166"/>
      <c r="N161" s="162"/>
      <c r="O161" s="162"/>
      <c r="P161" s="162"/>
      <c r="Q161" s="162"/>
      <c r="R161" s="162"/>
      <c r="S161" s="162"/>
      <c r="T161" s="167"/>
      <c r="AT161" s="168" t="s">
        <v>139</v>
      </c>
      <c r="AU161" s="168" t="s">
        <v>83</v>
      </c>
      <c r="AV161" s="168" t="s">
        <v>83</v>
      </c>
      <c r="AW161" s="168" t="s">
        <v>96</v>
      </c>
      <c r="AX161" s="168" t="s">
        <v>75</v>
      </c>
      <c r="AY161" s="168" t="s">
        <v>126</v>
      </c>
    </row>
    <row r="162" spans="2:65" s="6" customFormat="1" ht="15.75" customHeight="1" x14ac:dyDescent="0.3">
      <c r="B162" s="161"/>
      <c r="C162" s="162"/>
      <c r="D162" s="159" t="s">
        <v>139</v>
      </c>
      <c r="E162" s="162"/>
      <c r="F162" s="163" t="s">
        <v>264</v>
      </c>
      <c r="G162" s="162"/>
      <c r="H162" s="164">
        <v>-10.688000000000001</v>
      </c>
      <c r="J162" s="162"/>
      <c r="K162" s="162"/>
      <c r="L162" s="165"/>
      <c r="M162" s="166"/>
      <c r="N162" s="162"/>
      <c r="O162" s="162"/>
      <c r="P162" s="162"/>
      <c r="Q162" s="162"/>
      <c r="R162" s="162"/>
      <c r="S162" s="162"/>
      <c r="T162" s="167"/>
      <c r="AT162" s="168" t="s">
        <v>139</v>
      </c>
      <c r="AU162" s="168" t="s">
        <v>83</v>
      </c>
      <c r="AV162" s="168" t="s">
        <v>83</v>
      </c>
      <c r="AW162" s="168" t="s">
        <v>96</v>
      </c>
      <c r="AX162" s="168" t="s">
        <v>75</v>
      </c>
      <c r="AY162" s="168" t="s">
        <v>126</v>
      </c>
    </row>
    <row r="163" spans="2:65" s="6" customFormat="1" ht="15.75" customHeight="1" x14ac:dyDescent="0.3">
      <c r="B163" s="179"/>
      <c r="C163" s="180"/>
      <c r="D163" s="159" t="s">
        <v>139</v>
      </c>
      <c r="E163" s="180"/>
      <c r="F163" s="181" t="s">
        <v>198</v>
      </c>
      <c r="G163" s="180"/>
      <c r="H163" s="182">
        <v>146.05199999999999</v>
      </c>
      <c r="J163" s="180"/>
      <c r="K163" s="180"/>
      <c r="L163" s="183"/>
      <c r="M163" s="184"/>
      <c r="N163" s="180"/>
      <c r="O163" s="180"/>
      <c r="P163" s="180"/>
      <c r="Q163" s="180"/>
      <c r="R163" s="180"/>
      <c r="S163" s="180"/>
      <c r="T163" s="185"/>
      <c r="AT163" s="186" t="s">
        <v>139</v>
      </c>
      <c r="AU163" s="186" t="s">
        <v>83</v>
      </c>
      <c r="AV163" s="186" t="s">
        <v>133</v>
      </c>
      <c r="AW163" s="186" t="s">
        <v>96</v>
      </c>
      <c r="AX163" s="186" t="s">
        <v>22</v>
      </c>
      <c r="AY163" s="186" t="s">
        <v>126</v>
      </c>
    </row>
    <row r="164" spans="2:65" s="6" customFormat="1" ht="15.75" customHeight="1" x14ac:dyDescent="0.3">
      <c r="B164" s="23"/>
      <c r="C164" s="169" t="s">
        <v>7</v>
      </c>
      <c r="D164" s="169" t="s">
        <v>165</v>
      </c>
      <c r="E164" s="170" t="s">
        <v>265</v>
      </c>
      <c r="F164" s="171" t="s">
        <v>266</v>
      </c>
      <c r="G164" s="172" t="s">
        <v>252</v>
      </c>
      <c r="H164" s="173">
        <v>316.69400000000002</v>
      </c>
      <c r="I164" s="174"/>
      <c r="J164" s="175">
        <f>ROUND($I$164*$H$164,2)</f>
        <v>0</v>
      </c>
      <c r="K164" s="171" t="s">
        <v>132</v>
      </c>
      <c r="L164" s="176"/>
      <c r="M164" s="177"/>
      <c r="N164" s="178" t="s">
        <v>46</v>
      </c>
      <c r="O164" s="24"/>
      <c r="P164" s="154">
        <f>$O$164*$H$164</f>
        <v>0</v>
      </c>
      <c r="Q164" s="154">
        <v>0</v>
      </c>
      <c r="R164" s="154">
        <f>$Q$164*$H$164</f>
        <v>0</v>
      </c>
      <c r="S164" s="154">
        <v>0</v>
      </c>
      <c r="T164" s="155">
        <f>$S$164*$H$164</f>
        <v>0</v>
      </c>
      <c r="AR164" s="89" t="s">
        <v>169</v>
      </c>
      <c r="AT164" s="89" t="s">
        <v>165</v>
      </c>
      <c r="AU164" s="89" t="s">
        <v>83</v>
      </c>
      <c r="AY164" s="6" t="s">
        <v>126</v>
      </c>
      <c r="BE164" s="156">
        <f>IF($N$164="základní",$J$164,0)</f>
        <v>0</v>
      </c>
      <c r="BF164" s="156">
        <f>IF($N$164="snížená",$J$164,0)</f>
        <v>0</v>
      </c>
      <c r="BG164" s="156">
        <f>IF($N$164="zákl. přenesená",$J$164,0)</f>
        <v>0</v>
      </c>
      <c r="BH164" s="156">
        <f>IF($N$164="sníž. přenesená",$J$164,0)</f>
        <v>0</v>
      </c>
      <c r="BI164" s="156">
        <f>IF($N$164="nulová",$J$164,0)</f>
        <v>0</v>
      </c>
      <c r="BJ164" s="89" t="s">
        <v>22</v>
      </c>
      <c r="BK164" s="156">
        <f>ROUND($I$164*$H$164,2)</f>
        <v>0</v>
      </c>
      <c r="BL164" s="89" t="s">
        <v>133</v>
      </c>
      <c r="BM164" s="89" t="s">
        <v>267</v>
      </c>
    </row>
    <row r="165" spans="2:65" s="6" customFormat="1" ht="27" customHeight="1" x14ac:dyDescent="0.3">
      <c r="B165" s="23"/>
      <c r="C165" s="24"/>
      <c r="D165" s="157" t="s">
        <v>135</v>
      </c>
      <c r="E165" s="24"/>
      <c r="F165" s="158" t="s">
        <v>268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135</v>
      </c>
      <c r="AU165" s="6" t="s">
        <v>83</v>
      </c>
    </row>
    <row r="166" spans="2:65" s="6" customFormat="1" ht="15.75" customHeight="1" x14ac:dyDescent="0.3">
      <c r="B166" s="161"/>
      <c r="C166" s="162"/>
      <c r="D166" s="159" t="s">
        <v>139</v>
      </c>
      <c r="E166" s="162"/>
      <c r="F166" s="163" t="s">
        <v>269</v>
      </c>
      <c r="G166" s="162"/>
      <c r="H166" s="164">
        <v>146.05199999999999</v>
      </c>
      <c r="J166" s="162"/>
      <c r="K166" s="162"/>
      <c r="L166" s="165"/>
      <c r="M166" s="166"/>
      <c r="N166" s="162"/>
      <c r="O166" s="162"/>
      <c r="P166" s="162"/>
      <c r="Q166" s="162"/>
      <c r="R166" s="162"/>
      <c r="S166" s="162"/>
      <c r="T166" s="167"/>
      <c r="AT166" s="168" t="s">
        <v>139</v>
      </c>
      <c r="AU166" s="168" t="s">
        <v>83</v>
      </c>
      <c r="AV166" s="168" t="s">
        <v>83</v>
      </c>
      <c r="AW166" s="168" t="s">
        <v>96</v>
      </c>
      <c r="AX166" s="168" t="s">
        <v>75</v>
      </c>
      <c r="AY166" s="168" t="s">
        <v>126</v>
      </c>
    </row>
    <row r="167" spans="2:65" s="6" customFormat="1" ht="15.75" customHeight="1" x14ac:dyDescent="0.3">
      <c r="B167" s="161"/>
      <c r="C167" s="162"/>
      <c r="D167" s="159" t="s">
        <v>139</v>
      </c>
      <c r="E167" s="162"/>
      <c r="F167" s="163" t="s">
        <v>270</v>
      </c>
      <c r="G167" s="162"/>
      <c r="H167" s="164">
        <v>-2.1</v>
      </c>
      <c r="J167" s="162"/>
      <c r="K167" s="162"/>
      <c r="L167" s="165"/>
      <c r="M167" s="166"/>
      <c r="N167" s="162"/>
      <c r="O167" s="162"/>
      <c r="P167" s="162"/>
      <c r="Q167" s="162"/>
      <c r="R167" s="162"/>
      <c r="S167" s="162"/>
      <c r="T167" s="167"/>
      <c r="AT167" s="168" t="s">
        <v>139</v>
      </c>
      <c r="AU167" s="168" t="s">
        <v>83</v>
      </c>
      <c r="AV167" s="168" t="s">
        <v>83</v>
      </c>
      <c r="AW167" s="168" t="s">
        <v>96</v>
      </c>
      <c r="AX167" s="168" t="s">
        <v>75</v>
      </c>
      <c r="AY167" s="168" t="s">
        <v>126</v>
      </c>
    </row>
    <row r="168" spans="2:65" s="6" customFormat="1" ht="15.75" customHeight="1" x14ac:dyDescent="0.3">
      <c r="B168" s="187"/>
      <c r="C168" s="188"/>
      <c r="D168" s="159" t="s">
        <v>139</v>
      </c>
      <c r="E168" s="188"/>
      <c r="F168" s="189" t="s">
        <v>271</v>
      </c>
      <c r="G168" s="188"/>
      <c r="H168" s="190">
        <v>143.952</v>
      </c>
      <c r="J168" s="188"/>
      <c r="K168" s="188"/>
      <c r="L168" s="191"/>
      <c r="M168" s="192"/>
      <c r="N168" s="188"/>
      <c r="O168" s="188"/>
      <c r="P168" s="188"/>
      <c r="Q168" s="188"/>
      <c r="R168" s="188"/>
      <c r="S168" s="188"/>
      <c r="T168" s="193"/>
      <c r="AT168" s="194" t="s">
        <v>139</v>
      </c>
      <c r="AU168" s="194" t="s">
        <v>83</v>
      </c>
      <c r="AV168" s="194" t="s">
        <v>146</v>
      </c>
      <c r="AW168" s="194" t="s">
        <v>96</v>
      </c>
      <c r="AX168" s="194" t="s">
        <v>75</v>
      </c>
      <c r="AY168" s="194" t="s">
        <v>126</v>
      </c>
    </row>
    <row r="169" spans="2:65" s="6" customFormat="1" ht="15.75" customHeight="1" x14ac:dyDescent="0.3">
      <c r="B169" s="161"/>
      <c r="C169" s="162"/>
      <c r="D169" s="159" t="s">
        <v>139</v>
      </c>
      <c r="E169" s="162"/>
      <c r="F169" s="163" t="s">
        <v>272</v>
      </c>
      <c r="G169" s="162"/>
      <c r="H169" s="164">
        <v>158.34700000000001</v>
      </c>
      <c r="J169" s="162"/>
      <c r="K169" s="162"/>
      <c r="L169" s="165"/>
      <c r="M169" s="166"/>
      <c r="N169" s="162"/>
      <c r="O169" s="162"/>
      <c r="P169" s="162"/>
      <c r="Q169" s="162"/>
      <c r="R169" s="162"/>
      <c r="S169" s="162"/>
      <c r="T169" s="167"/>
      <c r="AT169" s="168" t="s">
        <v>139</v>
      </c>
      <c r="AU169" s="168" t="s">
        <v>83</v>
      </c>
      <c r="AV169" s="168" t="s">
        <v>83</v>
      </c>
      <c r="AW169" s="168" t="s">
        <v>96</v>
      </c>
      <c r="AX169" s="168" t="s">
        <v>22</v>
      </c>
      <c r="AY169" s="168" t="s">
        <v>126</v>
      </c>
    </row>
    <row r="170" spans="2:65" s="6" customFormat="1" ht="15.75" customHeight="1" x14ac:dyDescent="0.3">
      <c r="B170" s="161"/>
      <c r="C170" s="162"/>
      <c r="D170" s="159" t="s">
        <v>139</v>
      </c>
      <c r="E170" s="162"/>
      <c r="F170" s="163" t="s">
        <v>273</v>
      </c>
      <c r="G170" s="162"/>
      <c r="H170" s="164">
        <v>316.69400000000002</v>
      </c>
      <c r="J170" s="162"/>
      <c r="K170" s="162"/>
      <c r="L170" s="165"/>
      <c r="M170" s="166"/>
      <c r="N170" s="162"/>
      <c r="O170" s="162"/>
      <c r="P170" s="162"/>
      <c r="Q170" s="162"/>
      <c r="R170" s="162"/>
      <c r="S170" s="162"/>
      <c r="T170" s="167"/>
      <c r="AT170" s="168" t="s">
        <v>139</v>
      </c>
      <c r="AU170" s="168" t="s">
        <v>83</v>
      </c>
      <c r="AV170" s="168" t="s">
        <v>83</v>
      </c>
      <c r="AW170" s="168" t="s">
        <v>75</v>
      </c>
      <c r="AX170" s="168" t="s">
        <v>22</v>
      </c>
      <c r="AY170" s="168" t="s">
        <v>126</v>
      </c>
    </row>
    <row r="171" spans="2:65" s="6" customFormat="1" ht="15.75" customHeight="1" x14ac:dyDescent="0.3">
      <c r="B171" s="23"/>
      <c r="C171" s="145" t="s">
        <v>274</v>
      </c>
      <c r="D171" s="145" t="s">
        <v>128</v>
      </c>
      <c r="E171" s="146" t="s">
        <v>275</v>
      </c>
      <c r="F171" s="147" t="s">
        <v>276</v>
      </c>
      <c r="G171" s="148" t="s">
        <v>131</v>
      </c>
      <c r="H171" s="149">
        <v>0.89700000000000002</v>
      </c>
      <c r="I171" s="150"/>
      <c r="J171" s="151">
        <f>ROUND($I$171*$H$171,2)</f>
        <v>0</v>
      </c>
      <c r="K171" s="147" t="s">
        <v>132</v>
      </c>
      <c r="L171" s="43"/>
      <c r="M171" s="152"/>
      <c r="N171" s="153" t="s">
        <v>46</v>
      </c>
      <c r="O171" s="24"/>
      <c r="P171" s="154">
        <f>$O$171*$H$171</f>
        <v>0</v>
      </c>
      <c r="Q171" s="154">
        <v>0</v>
      </c>
      <c r="R171" s="154">
        <f>$Q$171*$H$171</f>
        <v>0</v>
      </c>
      <c r="S171" s="154">
        <v>0</v>
      </c>
      <c r="T171" s="155">
        <f>$S$171*$H$171</f>
        <v>0</v>
      </c>
      <c r="AR171" s="89" t="s">
        <v>133</v>
      </c>
      <c r="AT171" s="89" t="s">
        <v>128</v>
      </c>
      <c r="AU171" s="89" t="s">
        <v>83</v>
      </c>
      <c r="AY171" s="6" t="s">
        <v>126</v>
      </c>
      <c r="BE171" s="156">
        <f>IF($N$171="základní",$J$171,0)</f>
        <v>0</v>
      </c>
      <c r="BF171" s="156">
        <f>IF($N$171="snížená",$J$171,0)</f>
        <v>0</v>
      </c>
      <c r="BG171" s="156">
        <f>IF($N$171="zákl. přenesená",$J$171,0)</f>
        <v>0</v>
      </c>
      <c r="BH171" s="156">
        <f>IF($N$171="sníž. přenesená",$J$171,0)</f>
        <v>0</v>
      </c>
      <c r="BI171" s="156">
        <f>IF($N$171="nulová",$J$171,0)</f>
        <v>0</v>
      </c>
      <c r="BJ171" s="89" t="s">
        <v>22</v>
      </c>
      <c r="BK171" s="156">
        <f>ROUND($I$171*$H$171,2)</f>
        <v>0</v>
      </c>
      <c r="BL171" s="89" t="s">
        <v>133</v>
      </c>
      <c r="BM171" s="89" t="s">
        <v>277</v>
      </c>
    </row>
    <row r="172" spans="2:65" s="6" customFormat="1" ht="27" customHeight="1" x14ac:dyDescent="0.3">
      <c r="B172" s="23"/>
      <c r="C172" s="24"/>
      <c r="D172" s="157" t="s">
        <v>135</v>
      </c>
      <c r="E172" s="24"/>
      <c r="F172" s="158" t="s">
        <v>278</v>
      </c>
      <c r="G172" s="24"/>
      <c r="H172" s="24"/>
      <c r="J172" s="24"/>
      <c r="K172" s="24"/>
      <c r="L172" s="43"/>
      <c r="M172" s="56"/>
      <c r="N172" s="24"/>
      <c r="O172" s="24"/>
      <c r="P172" s="24"/>
      <c r="Q172" s="24"/>
      <c r="R172" s="24"/>
      <c r="S172" s="24"/>
      <c r="T172" s="57"/>
      <c r="AT172" s="6" t="s">
        <v>135</v>
      </c>
      <c r="AU172" s="6" t="s">
        <v>83</v>
      </c>
    </row>
    <row r="173" spans="2:65" s="6" customFormat="1" ht="30.75" customHeight="1" x14ac:dyDescent="0.3">
      <c r="B173" s="23"/>
      <c r="C173" s="24"/>
      <c r="D173" s="159" t="s">
        <v>137</v>
      </c>
      <c r="E173" s="24"/>
      <c r="F173" s="160" t="s">
        <v>279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137</v>
      </c>
      <c r="AU173" s="6" t="s">
        <v>83</v>
      </c>
    </row>
    <row r="174" spans="2:65" s="6" customFormat="1" ht="15.75" customHeight="1" x14ac:dyDescent="0.3">
      <c r="B174" s="161"/>
      <c r="C174" s="162"/>
      <c r="D174" s="159" t="s">
        <v>139</v>
      </c>
      <c r="E174" s="162"/>
      <c r="F174" s="163" t="s">
        <v>280</v>
      </c>
      <c r="G174" s="162"/>
      <c r="H174" s="164">
        <v>0.89700000000000002</v>
      </c>
      <c r="J174" s="162"/>
      <c r="K174" s="162"/>
      <c r="L174" s="165"/>
      <c r="M174" s="166"/>
      <c r="N174" s="162"/>
      <c r="O174" s="162"/>
      <c r="P174" s="162"/>
      <c r="Q174" s="162"/>
      <c r="R174" s="162"/>
      <c r="S174" s="162"/>
      <c r="T174" s="167"/>
      <c r="AT174" s="168" t="s">
        <v>139</v>
      </c>
      <c r="AU174" s="168" t="s">
        <v>83</v>
      </c>
      <c r="AV174" s="168" t="s">
        <v>83</v>
      </c>
      <c r="AW174" s="168" t="s">
        <v>96</v>
      </c>
      <c r="AX174" s="168" t="s">
        <v>22</v>
      </c>
      <c r="AY174" s="168" t="s">
        <v>126</v>
      </c>
    </row>
    <row r="175" spans="2:65" s="6" customFormat="1" ht="15.75" customHeight="1" x14ac:dyDescent="0.3">
      <c r="B175" s="23"/>
      <c r="C175" s="169" t="s">
        <v>281</v>
      </c>
      <c r="D175" s="169" t="s">
        <v>165</v>
      </c>
      <c r="E175" s="170" t="s">
        <v>282</v>
      </c>
      <c r="F175" s="171" t="s">
        <v>283</v>
      </c>
      <c r="G175" s="172" t="s">
        <v>252</v>
      </c>
      <c r="H175" s="173">
        <v>1.794</v>
      </c>
      <c r="I175" s="174"/>
      <c r="J175" s="175">
        <f>ROUND($I$175*$H$175,2)</f>
        <v>0</v>
      </c>
      <c r="K175" s="171" t="s">
        <v>132</v>
      </c>
      <c r="L175" s="176"/>
      <c r="M175" s="177"/>
      <c r="N175" s="178" t="s">
        <v>46</v>
      </c>
      <c r="O175" s="24"/>
      <c r="P175" s="154">
        <f>$O$175*$H$175</f>
        <v>0</v>
      </c>
      <c r="Q175" s="154">
        <v>0</v>
      </c>
      <c r="R175" s="154">
        <f>$Q$175*$H$175</f>
        <v>0</v>
      </c>
      <c r="S175" s="154">
        <v>0</v>
      </c>
      <c r="T175" s="155">
        <f>$S$175*$H$175</f>
        <v>0</v>
      </c>
      <c r="AR175" s="89" t="s">
        <v>169</v>
      </c>
      <c r="AT175" s="89" t="s">
        <v>165</v>
      </c>
      <c r="AU175" s="89" t="s">
        <v>83</v>
      </c>
      <c r="AY175" s="6" t="s">
        <v>126</v>
      </c>
      <c r="BE175" s="156">
        <f>IF($N$175="základní",$J$175,0)</f>
        <v>0</v>
      </c>
      <c r="BF175" s="156">
        <f>IF($N$175="snížená",$J$175,0)</f>
        <v>0</v>
      </c>
      <c r="BG175" s="156">
        <f>IF($N$175="zákl. přenesená",$J$175,0)</f>
        <v>0</v>
      </c>
      <c r="BH175" s="156">
        <f>IF($N$175="sníž. přenesená",$J$175,0)</f>
        <v>0</v>
      </c>
      <c r="BI175" s="156">
        <f>IF($N$175="nulová",$J$175,0)</f>
        <v>0</v>
      </c>
      <c r="BJ175" s="89" t="s">
        <v>22</v>
      </c>
      <c r="BK175" s="156">
        <f>ROUND($I$175*$H$175,2)</f>
        <v>0</v>
      </c>
      <c r="BL175" s="89" t="s">
        <v>133</v>
      </c>
      <c r="BM175" s="89" t="s">
        <v>284</v>
      </c>
    </row>
    <row r="176" spans="2:65" s="6" customFormat="1" ht="27" customHeight="1" x14ac:dyDescent="0.3">
      <c r="B176" s="23"/>
      <c r="C176" s="24"/>
      <c r="D176" s="157" t="s">
        <v>135</v>
      </c>
      <c r="E176" s="24"/>
      <c r="F176" s="158" t="s">
        <v>285</v>
      </c>
      <c r="G176" s="24"/>
      <c r="H176" s="24"/>
      <c r="J176" s="24"/>
      <c r="K176" s="24"/>
      <c r="L176" s="43"/>
      <c r="M176" s="56"/>
      <c r="N176" s="24"/>
      <c r="O176" s="24"/>
      <c r="P176" s="24"/>
      <c r="Q176" s="24"/>
      <c r="R176" s="24"/>
      <c r="S176" s="24"/>
      <c r="T176" s="57"/>
      <c r="AT176" s="6" t="s">
        <v>135</v>
      </c>
      <c r="AU176" s="6" t="s">
        <v>83</v>
      </c>
    </row>
    <row r="177" spans="2:65" s="6" customFormat="1" ht="15.75" customHeight="1" x14ac:dyDescent="0.3">
      <c r="B177" s="161"/>
      <c r="C177" s="162"/>
      <c r="D177" s="159" t="s">
        <v>139</v>
      </c>
      <c r="E177" s="162"/>
      <c r="F177" s="163" t="s">
        <v>286</v>
      </c>
      <c r="G177" s="162"/>
      <c r="H177" s="164">
        <v>1.794</v>
      </c>
      <c r="J177" s="162"/>
      <c r="K177" s="162"/>
      <c r="L177" s="165"/>
      <c r="M177" s="166"/>
      <c r="N177" s="162"/>
      <c r="O177" s="162"/>
      <c r="P177" s="162"/>
      <c r="Q177" s="162"/>
      <c r="R177" s="162"/>
      <c r="S177" s="162"/>
      <c r="T177" s="167"/>
      <c r="AT177" s="168" t="s">
        <v>139</v>
      </c>
      <c r="AU177" s="168" t="s">
        <v>83</v>
      </c>
      <c r="AV177" s="168" t="s">
        <v>83</v>
      </c>
      <c r="AW177" s="168" t="s">
        <v>75</v>
      </c>
      <c r="AX177" s="168" t="s">
        <v>22</v>
      </c>
      <c r="AY177" s="168" t="s">
        <v>126</v>
      </c>
    </row>
    <row r="178" spans="2:65" s="132" customFormat="1" ht="30.75" customHeight="1" x14ac:dyDescent="0.3">
      <c r="B178" s="133"/>
      <c r="C178" s="134"/>
      <c r="D178" s="134" t="s">
        <v>74</v>
      </c>
      <c r="E178" s="143" t="s">
        <v>146</v>
      </c>
      <c r="F178" s="143" t="s">
        <v>287</v>
      </c>
      <c r="G178" s="134"/>
      <c r="H178" s="134"/>
      <c r="J178" s="144">
        <f>$BK$178</f>
        <v>0</v>
      </c>
      <c r="K178" s="134"/>
      <c r="L178" s="137"/>
      <c r="M178" s="138"/>
      <c r="N178" s="134"/>
      <c r="O178" s="134"/>
      <c r="P178" s="139">
        <f>SUM($P$179:$P$194)</f>
        <v>0</v>
      </c>
      <c r="Q178" s="134"/>
      <c r="R178" s="139">
        <f>SUM($R$179:$R$194)</f>
        <v>1.9785536499999998</v>
      </c>
      <c r="S178" s="134"/>
      <c r="T178" s="140">
        <f>SUM($T$179:$T$194)</f>
        <v>0</v>
      </c>
      <c r="AR178" s="141" t="s">
        <v>22</v>
      </c>
      <c r="AT178" s="141" t="s">
        <v>74</v>
      </c>
      <c r="AU178" s="141" t="s">
        <v>22</v>
      </c>
      <c r="AY178" s="141" t="s">
        <v>126</v>
      </c>
      <c r="BK178" s="142">
        <f>SUM($BK$179:$BK$194)</f>
        <v>0</v>
      </c>
    </row>
    <row r="179" spans="2:65" s="6" customFormat="1" ht="15.75" customHeight="1" x14ac:dyDescent="0.3">
      <c r="B179" s="23"/>
      <c r="C179" s="145" t="s">
        <v>288</v>
      </c>
      <c r="D179" s="145" t="s">
        <v>128</v>
      </c>
      <c r="E179" s="146" t="s">
        <v>289</v>
      </c>
      <c r="F179" s="147" t="s">
        <v>290</v>
      </c>
      <c r="G179" s="148" t="s">
        <v>131</v>
      </c>
      <c r="H179" s="149">
        <v>0.76500000000000001</v>
      </c>
      <c r="I179" s="150"/>
      <c r="J179" s="151">
        <f>ROUND($I$179*$H$179,2)</f>
        <v>0</v>
      </c>
      <c r="K179" s="147" t="s">
        <v>132</v>
      </c>
      <c r="L179" s="43"/>
      <c r="M179" s="152"/>
      <c r="N179" s="153" t="s">
        <v>46</v>
      </c>
      <c r="O179" s="24"/>
      <c r="P179" s="154">
        <f>$O$179*$H$179</f>
        <v>0</v>
      </c>
      <c r="Q179" s="154">
        <v>2.3109099999999998</v>
      </c>
      <c r="R179" s="154">
        <f>$Q$179*$H$179</f>
        <v>1.7678461499999998</v>
      </c>
      <c r="S179" s="154">
        <v>0</v>
      </c>
      <c r="T179" s="155">
        <f>$S$179*$H$179</f>
        <v>0</v>
      </c>
      <c r="AR179" s="89" t="s">
        <v>133</v>
      </c>
      <c r="AT179" s="89" t="s">
        <v>128</v>
      </c>
      <c r="AU179" s="89" t="s">
        <v>83</v>
      </c>
      <c r="AY179" s="6" t="s">
        <v>126</v>
      </c>
      <c r="BE179" s="156">
        <f>IF($N$179="základní",$J$179,0)</f>
        <v>0</v>
      </c>
      <c r="BF179" s="156">
        <f>IF($N$179="snížená",$J$179,0)</f>
        <v>0</v>
      </c>
      <c r="BG179" s="156">
        <f>IF($N$179="zákl. přenesená",$J$179,0)</f>
        <v>0</v>
      </c>
      <c r="BH179" s="156">
        <f>IF($N$179="sníž. přenesená",$J$179,0)</f>
        <v>0</v>
      </c>
      <c r="BI179" s="156">
        <f>IF($N$179="nulová",$J$179,0)</f>
        <v>0</v>
      </c>
      <c r="BJ179" s="89" t="s">
        <v>22</v>
      </c>
      <c r="BK179" s="156">
        <f>ROUND($I$179*$H$179,2)</f>
        <v>0</v>
      </c>
      <c r="BL179" s="89" t="s">
        <v>133</v>
      </c>
      <c r="BM179" s="89" t="s">
        <v>291</v>
      </c>
    </row>
    <row r="180" spans="2:65" s="6" customFormat="1" ht="27" customHeight="1" x14ac:dyDescent="0.3">
      <c r="B180" s="23"/>
      <c r="C180" s="24"/>
      <c r="D180" s="157" t="s">
        <v>135</v>
      </c>
      <c r="E180" s="24"/>
      <c r="F180" s="158" t="s">
        <v>292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135</v>
      </c>
      <c r="AU180" s="6" t="s">
        <v>83</v>
      </c>
    </row>
    <row r="181" spans="2:65" s="6" customFormat="1" ht="44.25" customHeight="1" x14ac:dyDescent="0.3">
      <c r="B181" s="23"/>
      <c r="C181" s="24"/>
      <c r="D181" s="159" t="s">
        <v>137</v>
      </c>
      <c r="E181" s="24"/>
      <c r="F181" s="160" t="s">
        <v>293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137</v>
      </c>
      <c r="AU181" s="6" t="s">
        <v>83</v>
      </c>
    </row>
    <row r="182" spans="2:65" s="6" customFormat="1" ht="15.75" customHeight="1" x14ac:dyDescent="0.3">
      <c r="B182" s="161"/>
      <c r="C182" s="162"/>
      <c r="D182" s="159" t="s">
        <v>139</v>
      </c>
      <c r="E182" s="162"/>
      <c r="F182" s="163" t="s">
        <v>294</v>
      </c>
      <c r="G182" s="162"/>
      <c r="H182" s="164">
        <v>0.76500000000000001</v>
      </c>
      <c r="J182" s="162"/>
      <c r="K182" s="162"/>
      <c r="L182" s="165"/>
      <c r="M182" s="166"/>
      <c r="N182" s="162"/>
      <c r="O182" s="162"/>
      <c r="P182" s="162"/>
      <c r="Q182" s="162"/>
      <c r="R182" s="162"/>
      <c r="S182" s="162"/>
      <c r="T182" s="167"/>
      <c r="AT182" s="168" t="s">
        <v>139</v>
      </c>
      <c r="AU182" s="168" t="s">
        <v>83</v>
      </c>
      <c r="AV182" s="168" t="s">
        <v>83</v>
      </c>
      <c r="AW182" s="168" t="s">
        <v>96</v>
      </c>
      <c r="AX182" s="168" t="s">
        <v>22</v>
      </c>
      <c r="AY182" s="168" t="s">
        <v>126</v>
      </c>
    </row>
    <row r="183" spans="2:65" s="6" customFormat="1" ht="15.75" customHeight="1" x14ac:dyDescent="0.3">
      <c r="B183" s="23"/>
      <c r="C183" s="145" t="s">
        <v>295</v>
      </c>
      <c r="D183" s="145" t="s">
        <v>128</v>
      </c>
      <c r="E183" s="146" t="s">
        <v>296</v>
      </c>
      <c r="F183" s="147" t="s">
        <v>297</v>
      </c>
      <c r="G183" s="148" t="s">
        <v>131</v>
      </c>
      <c r="H183" s="149">
        <v>7.4999999999999997E-2</v>
      </c>
      <c r="I183" s="150"/>
      <c r="J183" s="151">
        <f>ROUND($I$183*$H$183,2)</f>
        <v>0</v>
      </c>
      <c r="K183" s="147" t="s">
        <v>132</v>
      </c>
      <c r="L183" s="43"/>
      <c r="M183" s="152"/>
      <c r="N183" s="153" t="s">
        <v>46</v>
      </c>
      <c r="O183" s="24"/>
      <c r="P183" s="154">
        <f>$O$183*$H$183</f>
        <v>0</v>
      </c>
      <c r="Q183" s="154">
        <v>2.5960999999999999</v>
      </c>
      <c r="R183" s="154">
        <f>$Q$183*$H$183</f>
        <v>0.19470749999999998</v>
      </c>
      <c r="S183" s="154">
        <v>0</v>
      </c>
      <c r="T183" s="155">
        <f>$S$183*$H$183</f>
        <v>0</v>
      </c>
      <c r="AR183" s="89" t="s">
        <v>133</v>
      </c>
      <c r="AT183" s="89" t="s">
        <v>128</v>
      </c>
      <c r="AU183" s="89" t="s">
        <v>83</v>
      </c>
      <c r="AY183" s="6" t="s">
        <v>126</v>
      </c>
      <c r="BE183" s="156">
        <f>IF($N$183="základní",$J$183,0)</f>
        <v>0</v>
      </c>
      <c r="BF183" s="156">
        <f>IF($N$183="snížená",$J$183,0)</f>
        <v>0</v>
      </c>
      <c r="BG183" s="156">
        <f>IF($N$183="zákl. přenesená",$J$183,0)</f>
        <v>0</v>
      </c>
      <c r="BH183" s="156">
        <f>IF($N$183="sníž. přenesená",$J$183,0)</f>
        <v>0</v>
      </c>
      <c r="BI183" s="156">
        <f>IF($N$183="nulová",$J$183,0)</f>
        <v>0</v>
      </c>
      <c r="BJ183" s="89" t="s">
        <v>22</v>
      </c>
      <c r="BK183" s="156">
        <f>ROUND($I$183*$H$183,2)</f>
        <v>0</v>
      </c>
      <c r="BL183" s="89" t="s">
        <v>133</v>
      </c>
      <c r="BM183" s="89" t="s">
        <v>298</v>
      </c>
    </row>
    <row r="184" spans="2:65" s="6" customFormat="1" ht="16.5" customHeight="1" x14ac:dyDescent="0.3">
      <c r="B184" s="23"/>
      <c r="C184" s="24"/>
      <c r="D184" s="157" t="s">
        <v>135</v>
      </c>
      <c r="E184" s="24"/>
      <c r="F184" s="158" t="s">
        <v>297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135</v>
      </c>
      <c r="AU184" s="6" t="s">
        <v>83</v>
      </c>
    </row>
    <row r="185" spans="2:65" s="6" customFormat="1" ht="30.75" customHeight="1" x14ac:dyDescent="0.3">
      <c r="B185" s="23"/>
      <c r="C185" s="24"/>
      <c r="D185" s="159" t="s">
        <v>137</v>
      </c>
      <c r="E185" s="24"/>
      <c r="F185" s="160" t="s">
        <v>299</v>
      </c>
      <c r="G185" s="24"/>
      <c r="H185" s="24"/>
      <c r="J185" s="24"/>
      <c r="K185" s="24"/>
      <c r="L185" s="43"/>
      <c r="M185" s="56"/>
      <c r="N185" s="24"/>
      <c r="O185" s="24"/>
      <c r="P185" s="24"/>
      <c r="Q185" s="24"/>
      <c r="R185" s="24"/>
      <c r="S185" s="24"/>
      <c r="T185" s="57"/>
      <c r="AT185" s="6" t="s">
        <v>137</v>
      </c>
      <c r="AU185" s="6" t="s">
        <v>83</v>
      </c>
    </row>
    <row r="186" spans="2:65" s="6" customFormat="1" ht="15.75" customHeight="1" x14ac:dyDescent="0.3">
      <c r="B186" s="161"/>
      <c r="C186" s="162"/>
      <c r="D186" s="159" t="s">
        <v>139</v>
      </c>
      <c r="E186" s="162"/>
      <c r="F186" s="163" t="s">
        <v>300</v>
      </c>
      <c r="G186" s="162"/>
      <c r="H186" s="164">
        <v>7.4999999999999997E-2</v>
      </c>
      <c r="J186" s="162"/>
      <c r="K186" s="162"/>
      <c r="L186" s="165"/>
      <c r="M186" s="166"/>
      <c r="N186" s="162"/>
      <c r="O186" s="162"/>
      <c r="P186" s="162"/>
      <c r="Q186" s="162"/>
      <c r="R186" s="162"/>
      <c r="S186" s="162"/>
      <c r="T186" s="167"/>
      <c r="AT186" s="168" t="s">
        <v>139</v>
      </c>
      <c r="AU186" s="168" t="s">
        <v>83</v>
      </c>
      <c r="AV186" s="168" t="s">
        <v>83</v>
      </c>
      <c r="AW186" s="168" t="s">
        <v>96</v>
      </c>
      <c r="AX186" s="168" t="s">
        <v>22</v>
      </c>
      <c r="AY186" s="168" t="s">
        <v>126</v>
      </c>
    </row>
    <row r="187" spans="2:65" s="6" customFormat="1" ht="15.75" customHeight="1" x14ac:dyDescent="0.3">
      <c r="B187" s="23"/>
      <c r="C187" s="145" t="s">
        <v>301</v>
      </c>
      <c r="D187" s="145" t="s">
        <v>128</v>
      </c>
      <c r="E187" s="146" t="s">
        <v>302</v>
      </c>
      <c r="F187" s="147" t="s">
        <v>303</v>
      </c>
      <c r="G187" s="148" t="s">
        <v>168</v>
      </c>
      <c r="H187" s="149">
        <v>16.274999999999999</v>
      </c>
      <c r="I187" s="150"/>
      <c r="J187" s="151">
        <f>ROUND($I$187*$H$187,2)</f>
        <v>0</v>
      </c>
      <c r="K187" s="147" t="s">
        <v>132</v>
      </c>
      <c r="L187" s="43"/>
      <c r="M187" s="152"/>
      <c r="N187" s="153" t="s">
        <v>46</v>
      </c>
      <c r="O187" s="24"/>
      <c r="P187" s="154">
        <f>$O$187*$H$187</f>
        <v>0</v>
      </c>
      <c r="Q187" s="154">
        <v>0</v>
      </c>
      <c r="R187" s="154">
        <f>$Q$187*$H$187</f>
        <v>0</v>
      </c>
      <c r="S187" s="154">
        <v>0</v>
      </c>
      <c r="T187" s="155">
        <f>$S$187*$H$187</f>
        <v>0</v>
      </c>
      <c r="AR187" s="89" t="s">
        <v>133</v>
      </c>
      <c r="AT187" s="89" t="s">
        <v>128</v>
      </c>
      <c r="AU187" s="89" t="s">
        <v>83</v>
      </c>
      <c r="AY187" s="6" t="s">
        <v>126</v>
      </c>
      <c r="BE187" s="156">
        <f>IF($N$187="základní",$J$187,0)</f>
        <v>0</v>
      </c>
      <c r="BF187" s="156">
        <f>IF($N$187="snížená",$J$187,0)</f>
        <v>0</v>
      </c>
      <c r="BG187" s="156">
        <f>IF($N$187="zákl. přenesená",$J$187,0)</f>
        <v>0</v>
      </c>
      <c r="BH187" s="156">
        <f>IF($N$187="sníž. přenesená",$J$187,0)</f>
        <v>0</v>
      </c>
      <c r="BI187" s="156">
        <f>IF($N$187="nulová",$J$187,0)</f>
        <v>0</v>
      </c>
      <c r="BJ187" s="89" t="s">
        <v>22</v>
      </c>
      <c r="BK187" s="156">
        <f>ROUND($I$187*$H$187,2)</f>
        <v>0</v>
      </c>
      <c r="BL187" s="89" t="s">
        <v>133</v>
      </c>
      <c r="BM187" s="89" t="s">
        <v>304</v>
      </c>
    </row>
    <row r="188" spans="2:65" s="6" customFormat="1" ht="16.5" customHeight="1" x14ac:dyDescent="0.3">
      <c r="B188" s="23"/>
      <c r="C188" s="24"/>
      <c r="D188" s="157" t="s">
        <v>135</v>
      </c>
      <c r="E188" s="24"/>
      <c r="F188" s="158" t="s">
        <v>305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135</v>
      </c>
      <c r="AU188" s="6" t="s">
        <v>83</v>
      </c>
    </row>
    <row r="189" spans="2:65" s="6" customFormat="1" ht="30.75" customHeight="1" x14ac:dyDescent="0.3">
      <c r="B189" s="23"/>
      <c r="C189" s="24"/>
      <c r="D189" s="159" t="s">
        <v>137</v>
      </c>
      <c r="E189" s="24"/>
      <c r="F189" s="160" t="s">
        <v>306</v>
      </c>
      <c r="G189" s="24"/>
      <c r="H189" s="24"/>
      <c r="J189" s="24"/>
      <c r="K189" s="24"/>
      <c r="L189" s="43"/>
      <c r="M189" s="56"/>
      <c r="N189" s="24"/>
      <c r="O189" s="24"/>
      <c r="P189" s="24"/>
      <c r="Q189" s="24"/>
      <c r="R189" s="24"/>
      <c r="S189" s="24"/>
      <c r="T189" s="57"/>
      <c r="AT189" s="6" t="s">
        <v>137</v>
      </c>
      <c r="AU189" s="6" t="s">
        <v>83</v>
      </c>
    </row>
    <row r="190" spans="2:65" s="6" customFormat="1" ht="15.75" customHeight="1" x14ac:dyDescent="0.3">
      <c r="B190" s="161"/>
      <c r="C190" s="162"/>
      <c r="D190" s="159" t="s">
        <v>139</v>
      </c>
      <c r="E190" s="162"/>
      <c r="F190" s="163" t="s">
        <v>307</v>
      </c>
      <c r="G190" s="162"/>
      <c r="H190" s="164">
        <v>16.274999999999999</v>
      </c>
      <c r="J190" s="162"/>
      <c r="K190" s="162"/>
      <c r="L190" s="165"/>
      <c r="M190" s="166"/>
      <c r="N190" s="162"/>
      <c r="O190" s="162"/>
      <c r="P190" s="162"/>
      <c r="Q190" s="162"/>
      <c r="R190" s="162"/>
      <c r="S190" s="162"/>
      <c r="T190" s="167"/>
      <c r="AT190" s="168" t="s">
        <v>139</v>
      </c>
      <c r="AU190" s="168" t="s">
        <v>83</v>
      </c>
      <c r="AV190" s="168" t="s">
        <v>83</v>
      </c>
      <c r="AW190" s="168" t="s">
        <v>96</v>
      </c>
      <c r="AX190" s="168" t="s">
        <v>22</v>
      </c>
      <c r="AY190" s="168" t="s">
        <v>126</v>
      </c>
    </row>
    <row r="191" spans="2:65" s="6" customFormat="1" ht="15.75" customHeight="1" x14ac:dyDescent="0.3">
      <c r="B191" s="23"/>
      <c r="C191" s="169" t="s">
        <v>308</v>
      </c>
      <c r="D191" s="169" t="s">
        <v>165</v>
      </c>
      <c r="E191" s="170" t="s">
        <v>309</v>
      </c>
      <c r="F191" s="171" t="s">
        <v>310</v>
      </c>
      <c r="G191" s="172" t="s">
        <v>252</v>
      </c>
      <c r="H191" s="173">
        <v>1.6E-2</v>
      </c>
      <c r="I191" s="174"/>
      <c r="J191" s="175">
        <f>ROUND($I$191*$H$191,2)</f>
        <v>0</v>
      </c>
      <c r="K191" s="171" t="s">
        <v>132</v>
      </c>
      <c r="L191" s="176"/>
      <c r="M191" s="177"/>
      <c r="N191" s="178" t="s">
        <v>46</v>
      </c>
      <c r="O191" s="24"/>
      <c r="P191" s="154">
        <f>$O$191*$H$191</f>
        <v>0</v>
      </c>
      <c r="Q191" s="154">
        <v>1</v>
      </c>
      <c r="R191" s="154">
        <f>$Q$191*$H$191</f>
        <v>1.6E-2</v>
      </c>
      <c r="S191" s="154">
        <v>0</v>
      </c>
      <c r="T191" s="155">
        <f>$S$191*$H$191</f>
        <v>0</v>
      </c>
      <c r="AR191" s="89" t="s">
        <v>169</v>
      </c>
      <c r="AT191" s="89" t="s">
        <v>165</v>
      </c>
      <c r="AU191" s="89" t="s">
        <v>83</v>
      </c>
      <c r="AY191" s="6" t="s">
        <v>126</v>
      </c>
      <c r="BE191" s="156">
        <f>IF($N$191="základní",$J$191,0)</f>
        <v>0</v>
      </c>
      <c r="BF191" s="156">
        <f>IF($N$191="snížená",$J$191,0)</f>
        <v>0</v>
      </c>
      <c r="BG191" s="156">
        <f>IF($N$191="zákl. přenesená",$J$191,0)</f>
        <v>0</v>
      </c>
      <c r="BH191" s="156">
        <f>IF($N$191="sníž. přenesená",$J$191,0)</f>
        <v>0</v>
      </c>
      <c r="BI191" s="156">
        <f>IF($N$191="nulová",$J$191,0)</f>
        <v>0</v>
      </c>
      <c r="BJ191" s="89" t="s">
        <v>22</v>
      </c>
      <c r="BK191" s="156">
        <f>ROUND($I$191*$H$191,2)</f>
        <v>0</v>
      </c>
      <c r="BL191" s="89" t="s">
        <v>133</v>
      </c>
      <c r="BM191" s="89" t="s">
        <v>311</v>
      </c>
    </row>
    <row r="192" spans="2:65" s="6" customFormat="1" ht="16.5" customHeight="1" x14ac:dyDescent="0.3">
      <c r="B192" s="23"/>
      <c r="C192" s="24"/>
      <c r="D192" s="157" t="s">
        <v>135</v>
      </c>
      <c r="E192" s="24"/>
      <c r="F192" s="158" t="s">
        <v>312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135</v>
      </c>
      <c r="AU192" s="6" t="s">
        <v>83</v>
      </c>
    </row>
    <row r="193" spans="2:65" s="6" customFormat="1" ht="44.25" customHeight="1" x14ac:dyDescent="0.3">
      <c r="B193" s="23"/>
      <c r="C193" s="24"/>
      <c r="D193" s="159" t="s">
        <v>137</v>
      </c>
      <c r="E193" s="24"/>
      <c r="F193" s="160" t="s">
        <v>313</v>
      </c>
      <c r="G193" s="24"/>
      <c r="H193" s="24"/>
      <c r="J193" s="24"/>
      <c r="K193" s="24"/>
      <c r="L193" s="43"/>
      <c r="M193" s="56"/>
      <c r="N193" s="24"/>
      <c r="O193" s="24"/>
      <c r="P193" s="24"/>
      <c r="Q193" s="24"/>
      <c r="R193" s="24"/>
      <c r="S193" s="24"/>
      <c r="T193" s="57"/>
      <c r="AT193" s="6" t="s">
        <v>137</v>
      </c>
      <c r="AU193" s="6" t="s">
        <v>83</v>
      </c>
    </row>
    <row r="194" spans="2:65" s="6" customFormat="1" ht="15.75" customHeight="1" x14ac:dyDescent="0.3">
      <c r="B194" s="161"/>
      <c r="C194" s="162"/>
      <c r="D194" s="159" t="s">
        <v>139</v>
      </c>
      <c r="E194" s="162"/>
      <c r="F194" s="163" t="s">
        <v>314</v>
      </c>
      <c r="G194" s="162"/>
      <c r="H194" s="164">
        <v>1.6E-2</v>
      </c>
      <c r="J194" s="162"/>
      <c r="K194" s="162"/>
      <c r="L194" s="165"/>
      <c r="M194" s="166"/>
      <c r="N194" s="162"/>
      <c r="O194" s="162"/>
      <c r="P194" s="162"/>
      <c r="Q194" s="162"/>
      <c r="R194" s="162"/>
      <c r="S194" s="162"/>
      <c r="T194" s="167"/>
      <c r="AT194" s="168" t="s">
        <v>139</v>
      </c>
      <c r="AU194" s="168" t="s">
        <v>83</v>
      </c>
      <c r="AV194" s="168" t="s">
        <v>83</v>
      </c>
      <c r="AW194" s="168" t="s">
        <v>75</v>
      </c>
      <c r="AX194" s="168" t="s">
        <v>22</v>
      </c>
      <c r="AY194" s="168" t="s">
        <v>126</v>
      </c>
    </row>
    <row r="195" spans="2:65" s="132" customFormat="1" ht="30.75" customHeight="1" x14ac:dyDescent="0.3">
      <c r="B195" s="133"/>
      <c r="C195" s="134"/>
      <c r="D195" s="134" t="s">
        <v>74</v>
      </c>
      <c r="E195" s="143" t="s">
        <v>133</v>
      </c>
      <c r="F195" s="143" t="s">
        <v>315</v>
      </c>
      <c r="G195" s="134"/>
      <c r="H195" s="134"/>
      <c r="J195" s="144">
        <f>$BK$195</f>
        <v>0</v>
      </c>
      <c r="K195" s="134"/>
      <c r="L195" s="137"/>
      <c r="M195" s="138"/>
      <c r="N195" s="134"/>
      <c r="O195" s="134"/>
      <c r="P195" s="139">
        <f>SUM($P$196:$P$200)</f>
        <v>0</v>
      </c>
      <c r="Q195" s="134"/>
      <c r="R195" s="139">
        <f>SUM($R$196:$R$200)</f>
        <v>0</v>
      </c>
      <c r="S195" s="134"/>
      <c r="T195" s="140">
        <f>SUM($T$196:$T$200)</f>
        <v>0</v>
      </c>
      <c r="AR195" s="141" t="s">
        <v>22</v>
      </c>
      <c r="AT195" s="141" t="s">
        <v>74</v>
      </c>
      <c r="AU195" s="141" t="s">
        <v>22</v>
      </c>
      <c r="AY195" s="141" t="s">
        <v>126</v>
      </c>
      <c r="BK195" s="142">
        <f>SUM($BK$196:$BK$200)</f>
        <v>0</v>
      </c>
    </row>
    <row r="196" spans="2:65" s="6" customFormat="1" ht="15.75" customHeight="1" x14ac:dyDescent="0.3">
      <c r="B196" s="23"/>
      <c r="C196" s="145" t="s">
        <v>316</v>
      </c>
      <c r="D196" s="145" t="s">
        <v>128</v>
      </c>
      <c r="E196" s="146" t="s">
        <v>317</v>
      </c>
      <c r="F196" s="147" t="s">
        <v>318</v>
      </c>
      <c r="G196" s="148" t="s">
        <v>131</v>
      </c>
      <c r="H196" s="149">
        <v>2.7629999999999999</v>
      </c>
      <c r="I196" s="150"/>
      <c r="J196" s="151">
        <f>ROUND($I$196*$H$196,2)</f>
        <v>0</v>
      </c>
      <c r="K196" s="147" t="s">
        <v>132</v>
      </c>
      <c r="L196" s="43"/>
      <c r="M196" s="152"/>
      <c r="N196" s="153" t="s">
        <v>46</v>
      </c>
      <c r="O196" s="24"/>
      <c r="P196" s="154">
        <f>$O$196*$H$196</f>
        <v>0</v>
      </c>
      <c r="Q196" s="154">
        <v>0</v>
      </c>
      <c r="R196" s="154">
        <f>$Q$196*$H$196</f>
        <v>0</v>
      </c>
      <c r="S196" s="154">
        <v>0</v>
      </c>
      <c r="T196" s="155">
        <f>$S$196*$H$196</f>
        <v>0</v>
      </c>
      <c r="AR196" s="89" t="s">
        <v>133</v>
      </c>
      <c r="AT196" s="89" t="s">
        <v>128</v>
      </c>
      <c r="AU196" s="89" t="s">
        <v>83</v>
      </c>
      <c r="AY196" s="6" t="s">
        <v>126</v>
      </c>
      <c r="BE196" s="156">
        <f>IF($N$196="základní",$J$196,0)</f>
        <v>0</v>
      </c>
      <c r="BF196" s="156">
        <f>IF($N$196="snížená",$J$196,0)</f>
        <v>0</v>
      </c>
      <c r="BG196" s="156">
        <f>IF($N$196="zákl. přenesená",$J$196,0)</f>
        <v>0</v>
      </c>
      <c r="BH196" s="156">
        <f>IF($N$196="sníž. přenesená",$J$196,0)</f>
        <v>0</v>
      </c>
      <c r="BI196" s="156">
        <f>IF($N$196="nulová",$J$196,0)</f>
        <v>0</v>
      </c>
      <c r="BJ196" s="89" t="s">
        <v>22</v>
      </c>
      <c r="BK196" s="156">
        <f>ROUND($I$196*$H$196,2)</f>
        <v>0</v>
      </c>
      <c r="BL196" s="89" t="s">
        <v>133</v>
      </c>
      <c r="BM196" s="89" t="s">
        <v>319</v>
      </c>
    </row>
    <row r="197" spans="2:65" s="6" customFormat="1" ht="16.5" customHeight="1" x14ac:dyDescent="0.3">
      <c r="B197" s="23"/>
      <c r="C197" s="24"/>
      <c r="D197" s="157" t="s">
        <v>135</v>
      </c>
      <c r="E197" s="24"/>
      <c r="F197" s="158" t="s">
        <v>320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135</v>
      </c>
      <c r="AU197" s="6" t="s">
        <v>83</v>
      </c>
    </row>
    <row r="198" spans="2:65" s="6" customFormat="1" ht="15.75" customHeight="1" x14ac:dyDescent="0.3">
      <c r="B198" s="161"/>
      <c r="C198" s="162"/>
      <c r="D198" s="159" t="s">
        <v>139</v>
      </c>
      <c r="E198" s="162"/>
      <c r="F198" s="163" t="s">
        <v>321</v>
      </c>
      <c r="G198" s="162"/>
      <c r="H198" s="164">
        <v>0.29799999999999999</v>
      </c>
      <c r="J198" s="162"/>
      <c r="K198" s="162"/>
      <c r="L198" s="165"/>
      <c r="M198" s="166"/>
      <c r="N198" s="162"/>
      <c r="O198" s="162"/>
      <c r="P198" s="162"/>
      <c r="Q198" s="162"/>
      <c r="R198" s="162"/>
      <c r="S198" s="162"/>
      <c r="T198" s="167"/>
      <c r="AT198" s="168" t="s">
        <v>139</v>
      </c>
      <c r="AU198" s="168" t="s">
        <v>83</v>
      </c>
      <c r="AV198" s="168" t="s">
        <v>83</v>
      </c>
      <c r="AW198" s="168" t="s">
        <v>96</v>
      </c>
      <c r="AX198" s="168" t="s">
        <v>75</v>
      </c>
      <c r="AY198" s="168" t="s">
        <v>126</v>
      </c>
    </row>
    <row r="199" spans="2:65" s="6" customFormat="1" ht="15.75" customHeight="1" x14ac:dyDescent="0.3">
      <c r="B199" s="161"/>
      <c r="C199" s="162"/>
      <c r="D199" s="159" t="s">
        <v>139</v>
      </c>
      <c r="E199" s="162"/>
      <c r="F199" s="163" t="s">
        <v>322</v>
      </c>
      <c r="G199" s="162"/>
      <c r="H199" s="164">
        <v>2.4649999999999999</v>
      </c>
      <c r="J199" s="162"/>
      <c r="K199" s="162"/>
      <c r="L199" s="165"/>
      <c r="M199" s="166"/>
      <c r="N199" s="162"/>
      <c r="O199" s="162"/>
      <c r="P199" s="162"/>
      <c r="Q199" s="162"/>
      <c r="R199" s="162"/>
      <c r="S199" s="162"/>
      <c r="T199" s="167"/>
      <c r="AT199" s="168" t="s">
        <v>139</v>
      </c>
      <c r="AU199" s="168" t="s">
        <v>83</v>
      </c>
      <c r="AV199" s="168" t="s">
        <v>83</v>
      </c>
      <c r="AW199" s="168" t="s">
        <v>96</v>
      </c>
      <c r="AX199" s="168" t="s">
        <v>75</v>
      </c>
      <c r="AY199" s="168" t="s">
        <v>126</v>
      </c>
    </row>
    <row r="200" spans="2:65" s="6" customFormat="1" ht="15.75" customHeight="1" x14ac:dyDescent="0.3">
      <c r="B200" s="179"/>
      <c r="C200" s="180"/>
      <c r="D200" s="159" t="s">
        <v>139</v>
      </c>
      <c r="E200" s="180"/>
      <c r="F200" s="181" t="s">
        <v>198</v>
      </c>
      <c r="G200" s="180"/>
      <c r="H200" s="182">
        <v>2.7629999999999999</v>
      </c>
      <c r="J200" s="180"/>
      <c r="K200" s="180"/>
      <c r="L200" s="183"/>
      <c r="M200" s="184"/>
      <c r="N200" s="180"/>
      <c r="O200" s="180"/>
      <c r="P200" s="180"/>
      <c r="Q200" s="180"/>
      <c r="R200" s="180"/>
      <c r="S200" s="180"/>
      <c r="T200" s="185"/>
      <c r="AT200" s="186" t="s">
        <v>139</v>
      </c>
      <c r="AU200" s="186" t="s">
        <v>83</v>
      </c>
      <c r="AV200" s="186" t="s">
        <v>133</v>
      </c>
      <c r="AW200" s="186" t="s">
        <v>96</v>
      </c>
      <c r="AX200" s="186" t="s">
        <v>22</v>
      </c>
      <c r="AY200" s="186" t="s">
        <v>126</v>
      </c>
    </row>
    <row r="201" spans="2:65" s="132" customFormat="1" ht="30.75" customHeight="1" x14ac:dyDescent="0.3">
      <c r="B201" s="133"/>
      <c r="C201" s="134"/>
      <c r="D201" s="134" t="s">
        <v>74</v>
      </c>
      <c r="E201" s="143" t="s">
        <v>159</v>
      </c>
      <c r="F201" s="143" t="s">
        <v>323</v>
      </c>
      <c r="G201" s="134"/>
      <c r="H201" s="134"/>
      <c r="J201" s="144">
        <f>$BK$201</f>
        <v>0</v>
      </c>
      <c r="K201" s="134"/>
      <c r="L201" s="137"/>
      <c r="M201" s="138"/>
      <c r="N201" s="134"/>
      <c r="O201" s="134"/>
      <c r="P201" s="139">
        <f>SUM($P$202:$P$214)</f>
        <v>0</v>
      </c>
      <c r="Q201" s="134"/>
      <c r="R201" s="139">
        <f>SUM($R$202:$R$214)</f>
        <v>0</v>
      </c>
      <c r="S201" s="134"/>
      <c r="T201" s="140">
        <f>SUM($T$202:$T$214)</f>
        <v>0</v>
      </c>
      <c r="AR201" s="141" t="s">
        <v>22</v>
      </c>
      <c r="AT201" s="141" t="s">
        <v>74</v>
      </c>
      <c r="AU201" s="141" t="s">
        <v>22</v>
      </c>
      <c r="AY201" s="141" t="s">
        <v>126</v>
      </c>
      <c r="BK201" s="142">
        <f>SUM($BK$202:$BK$214)</f>
        <v>0</v>
      </c>
    </row>
    <row r="202" spans="2:65" s="6" customFormat="1" ht="15.75" customHeight="1" x14ac:dyDescent="0.3">
      <c r="B202" s="23"/>
      <c r="C202" s="145" t="s">
        <v>324</v>
      </c>
      <c r="D202" s="145" t="s">
        <v>128</v>
      </c>
      <c r="E202" s="146" t="s">
        <v>325</v>
      </c>
      <c r="F202" s="147" t="s">
        <v>326</v>
      </c>
      <c r="G202" s="148" t="s">
        <v>154</v>
      </c>
      <c r="H202" s="149">
        <v>7</v>
      </c>
      <c r="I202" s="150"/>
      <c r="J202" s="151">
        <f>ROUND($I$202*$H$202,2)</f>
        <v>0</v>
      </c>
      <c r="K202" s="147" t="s">
        <v>132</v>
      </c>
      <c r="L202" s="43"/>
      <c r="M202" s="152"/>
      <c r="N202" s="153" t="s">
        <v>46</v>
      </c>
      <c r="O202" s="24"/>
      <c r="P202" s="154">
        <f>$O$202*$H$202</f>
        <v>0</v>
      </c>
      <c r="Q202" s="154">
        <v>0</v>
      </c>
      <c r="R202" s="154">
        <f>$Q$202*$H$202</f>
        <v>0</v>
      </c>
      <c r="S202" s="154">
        <v>0</v>
      </c>
      <c r="T202" s="155">
        <f>$S$202*$H$202</f>
        <v>0</v>
      </c>
      <c r="AR202" s="89" t="s">
        <v>133</v>
      </c>
      <c r="AT202" s="89" t="s">
        <v>128</v>
      </c>
      <c r="AU202" s="89" t="s">
        <v>83</v>
      </c>
      <c r="AY202" s="6" t="s">
        <v>126</v>
      </c>
      <c r="BE202" s="156">
        <f>IF($N$202="základní",$J$202,0)</f>
        <v>0</v>
      </c>
      <c r="BF202" s="156">
        <f>IF($N$202="snížená",$J$202,0)</f>
        <v>0</v>
      </c>
      <c r="BG202" s="156">
        <f>IF($N$202="zákl. přenesená",$J$202,0)</f>
        <v>0</v>
      </c>
      <c r="BH202" s="156">
        <f>IF($N$202="sníž. přenesená",$J$202,0)</f>
        <v>0</v>
      </c>
      <c r="BI202" s="156">
        <f>IF($N$202="nulová",$J$202,0)</f>
        <v>0</v>
      </c>
      <c r="BJ202" s="89" t="s">
        <v>22</v>
      </c>
      <c r="BK202" s="156">
        <f>ROUND($I$202*$H$202,2)</f>
        <v>0</v>
      </c>
      <c r="BL202" s="89" t="s">
        <v>133</v>
      </c>
      <c r="BM202" s="89" t="s">
        <v>327</v>
      </c>
    </row>
    <row r="203" spans="2:65" s="6" customFormat="1" ht="27" customHeight="1" x14ac:dyDescent="0.3">
      <c r="B203" s="23"/>
      <c r="C203" s="24"/>
      <c r="D203" s="157" t="s">
        <v>135</v>
      </c>
      <c r="E203" s="24"/>
      <c r="F203" s="158" t="s">
        <v>328</v>
      </c>
      <c r="G203" s="24"/>
      <c r="H203" s="24"/>
      <c r="J203" s="24"/>
      <c r="K203" s="24"/>
      <c r="L203" s="43"/>
      <c r="M203" s="56"/>
      <c r="N203" s="24"/>
      <c r="O203" s="24"/>
      <c r="P203" s="24"/>
      <c r="Q203" s="24"/>
      <c r="R203" s="24"/>
      <c r="S203" s="24"/>
      <c r="T203" s="57"/>
      <c r="AT203" s="6" t="s">
        <v>135</v>
      </c>
      <c r="AU203" s="6" t="s">
        <v>83</v>
      </c>
    </row>
    <row r="204" spans="2:65" s="6" customFormat="1" ht="15.75" customHeight="1" x14ac:dyDescent="0.3">
      <c r="B204" s="23"/>
      <c r="C204" s="145" t="s">
        <v>329</v>
      </c>
      <c r="D204" s="145" t="s">
        <v>128</v>
      </c>
      <c r="E204" s="146" t="s">
        <v>330</v>
      </c>
      <c r="F204" s="147" t="s">
        <v>331</v>
      </c>
      <c r="G204" s="148" t="s">
        <v>154</v>
      </c>
      <c r="H204" s="149">
        <v>7</v>
      </c>
      <c r="I204" s="150"/>
      <c r="J204" s="151">
        <f>ROUND($I$204*$H$204,2)</f>
        <v>0</v>
      </c>
      <c r="K204" s="147"/>
      <c r="L204" s="43"/>
      <c r="M204" s="152"/>
      <c r="N204" s="153" t="s">
        <v>46</v>
      </c>
      <c r="O204" s="24"/>
      <c r="P204" s="154">
        <f>$O$204*$H$204</f>
        <v>0</v>
      </c>
      <c r="Q204" s="154">
        <v>0</v>
      </c>
      <c r="R204" s="154">
        <f>$Q$204*$H$204</f>
        <v>0</v>
      </c>
      <c r="S204" s="154">
        <v>0</v>
      </c>
      <c r="T204" s="155">
        <f>$S$204*$H$204</f>
        <v>0</v>
      </c>
      <c r="AR204" s="89" t="s">
        <v>133</v>
      </c>
      <c r="AT204" s="89" t="s">
        <v>128</v>
      </c>
      <c r="AU204" s="89" t="s">
        <v>83</v>
      </c>
      <c r="AY204" s="6" t="s">
        <v>126</v>
      </c>
      <c r="BE204" s="156">
        <f>IF($N$204="základní",$J$204,0)</f>
        <v>0</v>
      </c>
      <c r="BF204" s="156">
        <f>IF($N$204="snížená",$J$204,0)</f>
        <v>0</v>
      </c>
      <c r="BG204" s="156">
        <f>IF($N$204="zákl. přenesená",$J$204,0)</f>
        <v>0</v>
      </c>
      <c r="BH204" s="156">
        <f>IF($N$204="sníž. přenesená",$J$204,0)</f>
        <v>0</v>
      </c>
      <c r="BI204" s="156">
        <f>IF($N$204="nulová",$J$204,0)</f>
        <v>0</v>
      </c>
      <c r="BJ204" s="89" t="s">
        <v>22</v>
      </c>
      <c r="BK204" s="156">
        <f>ROUND($I$204*$H$204,2)</f>
        <v>0</v>
      </c>
      <c r="BL204" s="89" t="s">
        <v>133</v>
      </c>
      <c r="BM204" s="89" t="s">
        <v>332</v>
      </c>
    </row>
    <row r="205" spans="2:65" s="6" customFormat="1" ht="16.5" customHeight="1" x14ac:dyDescent="0.3">
      <c r="B205" s="23"/>
      <c r="C205" s="24"/>
      <c r="D205" s="157" t="s">
        <v>135</v>
      </c>
      <c r="E205" s="24"/>
      <c r="F205" s="158" t="s">
        <v>333</v>
      </c>
      <c r="G205" s="24"/>
      <c r="H205" s="24"/>
      <c r="J205" s="24"/>
      <c r="K205" s="24"/>
      <c r="L205" s="43"/>
      <c r="M205" s="56"/>
      <c r="N205" s="24"/>
      <c r="O205" s="24"/>
      <c r="P205" s="24"/>
      <c r="Q205" s="24"/>
      <c r="R205" s="24"/>
      <c r="S205" s="24"/>
      <c r="T205" s="57"/>
      <c r="AT205" s="6" t="s">
        <v>135</v>
      </c>
      <c r="AU205" s="6" t="s">
        <v>83</v>
      </c>
    </row>
    <row r="206" spans="2:65" s="6" customFormat="1" ht="15.75" customHeight="1" x14ac:dyDescent="0.3">
      <c r="B206" s="23"/>
      <c r="C206" s="145" t="s">
        <v>334</v>
      </c>
      <c r="D206" s="145" t="s">
        <v>128</v>
      </c>
      <c r="E206" s="146" t="s">
        <v>335</v>
      </c>
      <c r="F206" s="147" t="s">
        <v>336</v>
      </c>
      <c r="G206" s="148" t="s">
        <v>154</v>
      </c>
      <c r="H206" s="149">
        <v>8.4499999999999993</v>
      </c>
      <c r="I206" s="150"/>
      <c r="J206" s="151">
        <f>ROUND($I$206*$H$206,2)</f>
        <v>0</v>
      </c>
      <c r="K206" s="147" t="s">
        <v>132</v>
      </c>
      <c r="L206" s="43"/>
      <c r="M206" s="152"/>
      <c r="N206" s="153" t="s">
        <v>46</v>
      </c>
      <c r="O206" s="24"/>
      <c r="P206" s="154">
        <f>$O$206*$H$206</f>
        <v>0</v>
      </c>
      <c r="Q206" s="154">
        <v>0</v>
      </c>
      <c r="R206" s="154">
        <f>$Q$206*$H$206</f>
        <v>0</v>
      </c>
      <c r="S206" s="154">
        <v>0</v>
      </c>
      <c r="T206" s="155">
        <f>$S$206*$H$206</f>
        <v>0</v>
      </c>
      <c r="AR206" s="89" t="s">
        <v>133</v>
      </c>
      <c r="AT206" s="89" t="s">
        <v>128</v>
      </c>
      <c r="AU206" s="89" t="s">
        <v>83</v>
      </c>
      <c r="AY206" s="6" t="s">
        <v>126</v>
      </c>
      <c r="BE206" s="156">
        <f>IF($N$206="základní",$J$206,0)</f>
        <v>0</v>
      </c>
      <c r="BF206" s="156">
        <f>IF($N$206="snížená",$J$206,0)</f>
        <v>0</v>
      </c>
      <c r="BG206" s="156">
        <f>IF($N$206="zákl. přenesená",$J$206,0)</f>
        <v>0</v>
      </c>
      <c r="BH206" s="156">
        <f>IF($N$206="sníž. přenesená",$J$206,0)</f>
        <v>0</v>
      </c>
      <c r="BI206" s="156">
        <f>IF($N$206="nulová",$J$206,0)</f>
        <v>0</v>
      </c>
      <c r="BJ206" s="89" t="s">
        <v>22</v>
      </c>
      <c r="BK206" s="156">
        <f>ROUND($I$206*$H$206,2)</f>
        <v>0</v>
      </c>
      <c r="BL206" s="89" t="s">
        <v>133</v>
      </c>
      <c r="BM206" s="89" t="s">
        <v>337</v>
      </c>
    </row>
    <row r="207" spans="2:65" s="6" customFormat="1" ht="16.5" customHeight="1" x14ac:dyDescent="0.3">
      <c r="B207" s="23"/>
      <c r="C207" s="24"/>
      <c r="D207" s="157" t="s">
        <v>135</v>
      </c>
      <c r="E207" s="24"/>
      <c r="F207" s="158" t="s">
        <v>338</v>
      </c>
      <c r="G207" s="24"/>
      <c r="H207" s="24"/>
      <c r="J207" s="24"/>
      <c r="K207" s="24"/>
      <c r="L207" s="43"/>
      <c r="M207" s="56"/>
      <c r="N207" s="24"/>
      <c r="O207" s="24"/>
      <c r="P207" s="24"/>
      <c r="Q207" s="24"/>
      <c r="R207" s="24"/>
      <c r="S207" s="24"/>
      <c r="T207" s="57"/>
      <c r="AT207" s="6" t="s">
        <v>135</v>
      </c>
      <c r="AU207" s="6" t="s">
        <v>83</v>
      </c>
    </row>
    <row r="208" spans="2:65" s="6" customFormat="1" ht="44.25" customHeight="1" x14ac:dyDescent="0.3">
      <c r="B208" s="23"/>
      <c r="C208" s="24"/>
      <c r="D208" s="159" t="s">
        <v>137</v>
      </c>
      <c r="E208" s="24"/>
      <c r="F208" s="160" t="s">
        <v>339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137</v>
      </c>
      <c r="AU208" s="6" t="s">
        <v>83</v>
      </c>
    </row>
    <row r="209" spans="2:65" s="6" customFormat="1" ht="15.75" customHeight="1" x14ac:dyDescent="0.3">
      <c r="B209" s="23"/>
      <c r="C209" s="145" t="s">
        <v>340</v>
      </c>
      <c r="D209" s="145" t="s">
        <v>128</v>
      </c>
      <c r="E209" s="146" t="s">
        <v>341</v>
      </c>
      <c r="F209" s="147" t="s">
        <v>342</v>
      </c>
      <c r="G209" s="148" t="s">
        <v>154</v>
      </c>
      <c r="H209" s="149">
        <v>9</v>
      </c>
      <c r="I209" s="150"/>
      <c r="J209" s="151">
        <f>ROUND($I$209*$H$209,2)</f>
        <v>0</v>
      </c>
      <c r="K209" s="147" t="s">
        <v>132</v>
      </c>
      <c r="L209" s="43"/>
      <c r="M209" s="152"/>
      <c r="N209" s="153" t="s">
        <v>46</v>
      </c>
      <c r="O209" s="24"/>
      <c r="P209" s="154">
        <f>$O$209*$H$209</f>
        <v>0</v>
      </c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133</v>
      </c>
      <c r="AT209" s="89" t="s">
        <v>128</v>
      </c>
      <c r="AU209" s="89" t="s">
        <v>83</v>
      </c>
      <c r="AY209" s="6" t="s">
        <v>126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22</v>
      </c>
      <c r="BK209" s="156">
        <f>ROUND($I$209*$H$209,2)</f>
        <v>0</v>
      </c>
      <c r="BL209" s="89" t="s">
        <v>133</v>
      </c>
      <c r="BM209" s="89" t="s">
        <v>343</v>
      </c>
    </row>
    <row r="210" spans="2:65" s="6" customFormat="1" ht="16.5" customHeight="1" x14ac:dyDescent="0.3">
      <c r="B210" s="23"/>
      <c r="C210" s="24"/>
      <c r="D210" s="157" t="s">
        <v>135</v>
      </c>
      <c r="E210" s="24"/>
      <c r="F210" s="158" t="s">
        <v>344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135</v>
      </c>
      <c r="AU210" s="6" t="s">
        <v>83</v>
      </c>
    </row>
    <row r="211" spans="2:65" s="6" customFormat="1" ht="44.25" customHeight="1" x14ac:dyDescent="0.3">
      <c r="B211" s="23"/>
      <c r="C211" s="24"/>
      <c r="D211" s="159" t="s">
        <v>137</v>
      </c>
      <c r="E211" s="24"/>
      <c r="F211" s="160" t="s">
        <v>345</v>
      </c>
      <c r="G211" s="24"/>
      <c r="H211" s="24"/>
      <c r="J211" s="24"/>
      <c r="K211" s="24"/>
      <c r="L211" s="43"/>
      <c r="M211" s="56"/>
      <c r="N211" s="24"/>
      <c r="O211" s="24"/>
      <c r="P211" s="24"/>
      <c r="Q211" s="24"/>
      <c r="R211" s="24"/>
      <c r="S211" s="24"/>
      <c r="T211" s="57"/>
      <c r="AT211" s="6" t="s">
        <v>137</v>
      </c>
      <c r="AU211" s="6" t="s">
        <v>83</v>
      </c>
    </row>
    <row r="212" spans="2:65" s="6" customFormat="1" ht="15.75" customHeight="1" x14ac:dyDescent="0.3">
      <c r="B212" s="23"/>
      <c r="C212" s="145" t="s">
        <v>346</v>
      </c>
      <c r="D212" s="145" t="s">
        <v>128</v>
      </c>
      <c r="E212" s="146" t="s">
        <v>347</v>
      </c>
      <c r="F212" s="147" t="s">
        <v>348</v>
      </c>
      <c r="G212" s="148" t="s">
        <v>154</v>
      </c>
      <c r="H212" s="149">
        <v>10.9</v>
      </c>
      <c r="I212" s="150"/>
      <c r="J212" s="151">
        <f>ROUND($I$212*$H$212,2)</f>
        <v>0</v>
      </c>
      <c r="K212" s="147" t="s">
        <v>132</v>
      </c>
      <c r="L212" s="43"/>
      <c r="M212" s="152"/>
      <c r="N212" s="153" t="s">
        <v>46</v>
      </c>
      <c r="O212" s="24"/>
      <c r="P212" s="154">
        <f>$O$212*$H$212</f>
        <v>0</v>
      </c>
      <c r="Q212" s="154">
        <v>0</v>
      </c>
      <c r="R212" s="154">
        <f>$Q$212*$H$212</f>
        <v>0</v>
      </c>
      <c r="S212" s="154">
        <v>0</v>
      </c>
      <c r="T212" s="155">
        <f>$S$212*$H$212</f>
        <v>0</v>
      </c>
      <c r="AR212" s="89" t="s">
        <v>133</v>
      </c>
      <c r="AT212" s="89" t="s">
        <v>128</v>
      </c>
      <c r="AU212" s="89" t="s">
        <v>83</v>
      </c>
      <c r="AY212" s="6" t="s">
        <v>126</v>
      </c>
      <c r="BE212" s="156">
        <f>IF($N$212="základní",$J$212,0)</f>
        <v>0</v>
      </c>
      <c r="BF212" s="156">
        <f>IF($N$212="snížená",$J$212,0)</f>
        <v>0</v>
      </c>
      <c r="BG212" s="156">
        <f>IF($N$212="zákl. přenesená",$J$212,0)</f>
        <v>0</v>
      </c>
      <c r="BH212" s="156">
        <f>IF($N$212="sníž. přenesená",$J$212,0)</f>
        <v>0</v>
      </c>
      <c r="BI212" s="156">
        <f>IF($N$212="nulová",$J$212,0)</f>
        <v>0</v>
      </c>
      <c r="BJ212" s="89" t="s">
        <v>22</v>
      </c>
      <c r="BK212" s="156">
        <f>ROUND($I$212*$H$212,2)</f>
        <v>0</v>
      </c>
      <c r="BL212" s="89" t="s">
        <v>133</v>
      </c>
      <c r="BM212" s="89" t="s">
        <v>349</v>
      </c>
    </row>
    <row r="213" spans="2:65" s="6" customFormat="1" ht="16.5" customHeight="1" x14ac:dyDescent="0.3">
      <c r="B213" s="23"/>
      <c r="C213" s="24"/>
      <c r="D213" s="157" t="s">
        <v>135</v>
      </c>
      <c r="E213" s="24"/>
      <c r="F213" s="158" t="s">
        <v>350</v>
      </c>
      <c r="G213" s="24"/>
      <c r="H213" s="24"/>
      <c r="J213" s="24"/>
      <c r="K213" s="24"/>
      <c r="L213" s="43"/>
      <c r="M213" s="56"/>
      <c r="N213" s="24"/>
      <c r="O213" s="24"/>
      <c r="P213" s="24"/>
      <c r="Q213" s="24"/>
      <c r="R213" s="24"/>
      <c r="S213" s="24"/>
      <c r="T213" s="57"/>
      <c r="AT213" s="6" t="s">
        <v>135</v>
      </c>
      <c r="AU213" s="6" t="s">
        <v>83</v>
      </c>
    </row>
    <row r="214" spans="2:65" s="6" customFormat="1" ht="44.25" customHeight="1" x14ac:dyDescent="0.3">
      <c r="B214" s="23"/>
      <c r="C214" s="24"/>
      <c r="D214" s="159" t="s">
        <v>137</v>
      </c>
      <c r="E214" s="24"/>
      <c r="F214" s="160" t="s">
        <v>351</v>
      </c>
      <c r="G214" s="24"/>
      <c r="H214" s="24"/>
      <c r="J214" s="24"/>
      <c r="K214" s="24"/>
      <c r="L214" s="43"/>
      <c r="M214" s="56"/>
      <c r="N214" s="24"/>
      <c r="O214" s="24"/>
      <c r="P214" s="24"/>
      <c r="Q214" s="24"/>
      <c r="R214" s="24"/>
      <c r="S214" s="24"/>
      <c r="T214" s="57"/>
      <c r="AT214" s="6" t="s">
        <v>137</v>
      </c>
      <c r="AU214" s="6" t="s">
        <v>83</v>
      </c>
    </row>
    <row r="215" spans="2:65" s="132" customFormat="1" ht="30.75" customHeight="1" x14ac:dyDescent="0.3">
      <c r="B215" s="133"/>
      <c r="C215" s="134"/>
      <c r="D215" s="134" t="s">
        <v>74</v>
      </c>
      <c r="E215" s="143" t="s">
        <v>169</v>
      </c>
      <c r="F215" s="143" t="s">
        <v>352</v>
      </c>
      <c r="G215" s="134"/>
      <c r="H215" s="134"/>
      <c r="J215" s="144">
        <f>$BK$215</f>
        <v>0</v>
      </c>
      <c r="K215" s="134"/>
      <c r="L215" s="137"/>
      <c r="M215" s="138"/>
      <c r="N215" s="134"/>
      <c r="O215" s="134"/>
      <c r="P215" s="139">
        <f>SUM($P$216:$P$234)</f>
        <v>0</v>
      </c>
      <c r="Q215" s="134"/>
      <c r="R215" s="139">
        <f>SUM($R$216:$R$234)</f>
        <v>14.764710800000003</v>
      </c>
      <c r="S215" s="134"/>
      <c r="T215" s="140">
        <f>SUM($T$216:$T$234)</f>
        <v>0</v>
      </c>
      <c r="AR215" s="141" t="s">
        <v>22</v>
      </c>
      <c r="AT215" s="141" t="s">
        <v>74</v>
      </c>
      <c r="AU215" s="141" t="s">
        <v>22</v>
      </c>
      <c r="AY215" s="141" t="s">
        <v>126</v>
      </c>
      <c r="BK215" s="142">
        <f>SUM($BK$216:$BK$234)</f>
        <v>0</v>
      </c>
    </row>
    <row r="216" spans="2:65" s="6" customFormat="1" ht="15.75" customHeight="1" x14ac:dyDescent="0.3">
      <c r="B216" s="23"/>
      <c r="C216" s="145" t="s">
        <v>353</v>
      </c>
      <c r="D216" s="145" t="s">
        <v>128</v>
      </c>
      <c r="E216" s="146" t="s">
        <v>354</v>
      </c>
      <c r="F216" s="147" t="s">
        <v>355</v>
      </c>
      <c r="G216" s="148" t="s">
        <v>356</v>
      </c>
      <c r="H216" s="149">
        <v>1</v>
      </c>
      <c r="I216" s="150"/>
      <c r="J216" s="151">
        <f>ROUND($I$216*$H$216,2)</f>
        <v>0</v>
      </c>
      <c r="K216" s="147" t="s">
        <v>132</v>
      </c>
      <c r="L216" s="43"/>
      <c r="M216" s="152"/>
      <c r="N216" s="153" t="s">
        <v>46</v>
      </c>
      <c r="O216" s="24"/>
      <c r="P216" s="154">
        <f>$O$216*$H$216</f>
        <v>0</v>
      </c>
      <c r="Q216" s="154">
        <v>2.7529999999999999E-2</v>
      </c>
      <c r="R216" s="154">
        <f>$Q$216*$H$216</f>
        <v>2.7529999999999999E-2</v>
      </c>
      <c r="S216" s="154">
        <v>0</v>
      </c>
      <c r="T216" s="155">
        <f>$S$216*$H$216</f>
        <v>0</v>
      </c>
      <c r="AR216" s="89" t="s">
        <v>133</v>
      </c>
      <c r="AT216" s="89" t="s">
        <v>128</v>
      </c>
      <c r="AU216" s="89" t="s">
        <v>83</v>
      </c>
      <c r="AY216" s="6" t="s">
        <v>126</v>
      </c>
      <c r="BE216" s="156">
        <f>IF($N$216="základní",$J$216,0)</f>
        <v>0</v>
      </c>
      <c r="BF216" s="156">
        <f>IF($N$216="snížená",$J$216,0)</f>
        <v>0</v>
      </c>
      <c r="BG216" s="156">
        <f>IF($N$216="zákl. přenesená",$J$216,0)</f>
        <v>0</v>
      </c>
      <c r="BH216" s="156">
        <f>IF($N$216="sníž. přenesená",$J$216,0)</f>
        <v>0</v>
      </c>
      <c r="BI216" s="156">
        <f>IF($N$216="nulová",$J$216,0)</f>
        <v>0</v>
      </c>
      <c r="BJ216" s="89" t="s">
        <v>22</v>
      </c>
      <c r="BK216" s="156">
        <f>ROUND($I$216*$H$216,2)</f>
        <v>0</v>
      </c>
      <c r="BL216" s="89" t="s">
        <v>133</v>
      </c>
      <c r="BM216" s="89" t="s">
        <v>357</v>
      </c>
    </row>
    <row r="217" spans="2:65" s="6" customFormat="1" ht="16.5" customHeight="1" x14ac:dyDescent="0.3">
      <c r="B217" s="23"/>
      <c r="C217" s="24"/>
      <c r="D217" s="157" t="s">
        <v>135</v>
      </c>
      <c r="E217" s="24"/>
      <c r="F217" s="158" t="s">
        <v>355</v>
      </c>
      <c r="G217" s="24"/>
      <c r="H217" s="24"/>
      <c r="J217" s="24"/>
      <c r="K217" s="24"/>
      <c r="L217" s="43"/>
      <c r="M217" s="56"/>
      <c r="N217" s="24"/>
      <c r="O217" s="24"/>
      <c r="P217" s="24"/>
      <c r="Q217" s="24"/>
      <c r="R217" s="24"/>
      <c r="S217" s="24"/>
      <c r="T217" s="57"/>
      <c r="AT217" s="6" t="s">
        <v>135</v>
      </c>
      <c r="AU217" s="6" t="s">
        <v>83</v>
      </c>
    </row>
    <row r="218" spans="2:65" s="6" customFormat="1" ht="15.75" customHeight="1" x14ac:dyDescent="0.3">
      <c r="B218" s="23"/>
      <c r="C218" s="169" t="s">
        <v>358</v>
      </c>
      <c r="D218" s="169" t="s">
        <v>165</v>
      </c>
      <c r="E218" s="170" t="s">
        <v>359</v>
      </c>
      <c r="F218" s="171" t="s">
        <v>360</v>
      </c>
      <c r="G218" s="172" t="s">
        <v>356</v>
      </c>
      <c r="H218" s="173">
        <v>1</v>
      </c>
      <c r="I218" s="174"/>
      <c r="J218" s="175">
        <f>ROUND($I$218*$H$218,2)</f>
        <v>0</v>
      </c>
      <c r="K218" s="171"/>
      <c r="L218" s="176"/>
      <c r="M218" s="177"/>
      <c r="N218" s="178" t="s">
        <v>46</v>
      </c>
      <c r="O218" s="24"/>
      <c r="P218" s="154">
        <f>$O$218*$H$218</f>
        <v>0</v>
      </c>
      <c r="Q218" s="154">
        <v>8.4600000000000009</v>
      </c>
      <c r="R218" s="154">
        <f>$Q$218*$H$218</f>
        <v>8.4600000000000009</v>
      </c>
      <c r="S218" s="154">
        <v>0</v>
      </c>
      <c r="T218" s="155">
        <f>$S$218*$H$218</f>
        <v>0</v>
      </c>
      <c r="AR218" s="89" t="s">
        <v>169</v>
      </c>
      <c r="AT218" s="89" t="s">
        <v>165</v>
      </c>
      <c r="AU218" s="89" t="s">
        <v>83</v>
      </c>
      <c r="AY218" s="6" t="s">
        <v>126</v>
      </c>
      <c r="BE218" s="156">
        <f>IF($N$218="základní",$J$218,0)</f>
        <v>0</v>
      </c>
      <c r="BF218" s="156">
        <f>IF($N$218="snížená",$J$218,0)</f>
        <v>0</v>
      </c>
      <c r="BG218" s="156">
        <f>IF($N$218="zákl. přenesená",$J$218,0)</f>
        <v>0</v>
      </c>
      <c r="BH218" s="156">
        <f>IF($N$218="sníž. přenesená",$J$218,0)</f>
        <v>0</v>
      </c>
      <c r="BI218" s="156">
        <f>IF($N$218="nulová",$J$218,0)</f>
        <v>0</v>
      </c>
      <c r="BJ218" s="89" t="s">
        <v>22</v>
      </c>
      <c r="BK218" s="156">
        <f>ROUND($I$218*$H$218,2)</f>
        <v>0</v>
      </c>
      <c r="BL218" s="89" t="s">
        <v>133</v>
      </c>
      <c r="BM218" s="89" t="s">
        <v>361</v>
      </c>
    </row>
    <row r="219" spans="2:65" s="6" customFormat="1" ht="15.75" customHeight="1" x14ac:dyDescent="0.3">
      <c r="B219" s="23"/>
      <c r="C219" s="148" t="s">
        <v>362</v>
      </c>
      <c r="D219" s="148" t="s">
        <v>128</v>
      </c>
      <c r="E219" s="146" t="s">
        <v>363</v>
      </c>
      <c r="F219" s="147" t="s">
        <v>364</v>
      </c>
      <c r="G219" s="148" t="s">
        <v>131</v>
      </c>
      <c r="H219" s="149">
        <v>2.16</v>
      </c>
      <c r="I219" s="150"/>
      <c r="J219" s="151">
        <f>ROUND($I$219*$H$219,2)</f>
        <v>0</v>
      </c>
      <c r="K219" s="147" t="s">
        <v>132</v>
      </c>
      <c r="L219" s="43"/>
      <c r="M219" s="152"/>
      <c r="N219" s="153" t="s">
        <v>46</v>
      </c>
      <c r="O219" s="24"/>
      <c r="P219" s="154">
        <f>$O$219*$H$219</f>
        <v>0</v>
      </c>
      <c r="Q219" s="154">
        <v>2.45329</v>
      </c>
      <c r="R219" s="154">
        <f>$Q$219*$H$219</f>
        <v>5.2991064000000003</v>
      </c>
      <c r="S219" s="154">
        <v>0</v>
      </c>
      <c r="T219" s="155">
        <f>$S$219*$H$219</f>
        <v>0</v>
      </c>
      <c r="AR219" s="89" t="s">
        <v>133</v>
      </c>
      <c r="AT219" s="89" t="s">
        <v>128</v>
      </c>
      <c r="AU219" s="89" t="s">
        <v>83</v>
      </c>
      <c r="AY219" s="89" t="s">
        <v>126</v>
      </c>
      <c r="BE219" s="156">
        <f>IF($N$219="základní",$J$219,0)</f>
        <v>0</v>
      </c>
      <c r="BF219" s="156">
        <f>IF($N$219="snížená",$J$219,0)</f>
        <v>0</v>
      </c>
      <c r="BG219" s="156">
        <f>IF($N$219="zákl. přenesená",$J$219,0)</f>
        <v>0</v>
      </c>
      <c r="BH219" s="156">
        <f>IF($N$219="sníž. přenesená",$J$219,0)</f>
        <v>0</v>
      </c>
      <c r="BI219" s="156">
        <f>IF($N$219="nulová",$J$219,0)</f>
        <v>0</v>
      </c>
      <c r="BJ219" s="89" t="s">
        <v>22</v>
      </c>
      <c r="BK219" s="156">
        <f>ROUND($I$219*$H$219,2)</f>
        <v>0</v>
      </c>
      <c r="BL219" s="89" t="s">
        <v>133</v>
      </c>
      <c r="BM219" s="89" t="s">
        <v>365</v>
      </c>
    </row>
    <row r="220" spans="2:65" s="6" customFormat="1" ht="16.5" customHeight="1" x14ac:dyDescent="0.3">
      <c r="B220" s="23"/>
      <c r="C220" s="24"/>
      <c r="D220" s="157" t="s">
        <v>135</v>
      </c>
      <c r="E220" s="24"/>
      <c r="F220" s="158" t="s">
        <v>366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135</v>
      </c>
      <c r="AU220" s="6" t="s">
        <v>83</v>
      </c>
    </row>
    <row r="221" spans="2:65" s="6" customFormat="1" ht="30.75" customHeight="1" x14ac:dyDescent="0.3">
      <c r="B221" s="23"/>
      <c r="C221" s="24"/>
      <c r="D221" s="159" t="s">
        <v>137</v>
      </c>
      <c r="E221" s="24"/>
      <c r="F221" s="160" t="s">
        <v>367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137</v>
      </c>
      <c r="AU221" s="6" t="s">
        <v>83</v>
      </c>
    </row>
    <row r="222" spans="2:65" s="6" customFormat="1" ht="15.75" customHeight="1" x14ac:dyDescent="0.3">
      <c r="B222" s="161"/>
      <c r="C222" s="162"/>
      <c r="D222" s="159" t="s">
        <v>139</v>
      </c>
      <c r="E222" s="162"/>
      <c r="F222" s="163" t="s">
        <v>368</v>
      </c>
      <c r="G222" s="162"/>
      <c r="H222" s="164">
        <v>2.16</v>
      </c>
      <c r="J222" s="162"/>
      <c r="K222" s="162"/>
      <c r="L222" s="165"/>
      <c r="M222" s="166"/>
      <c r="N222" s="162"/>
      <c r="O222" s="162"/>
      <c r="P222" s="162"/>
      <c r="Q222" s="162"/>
      <c r="R222" s="162"/>
      <c r="S222" s="162"/>
      <c r="T222" s="167"/>
      <c r="AT222" s="168" t="s">
        <v>139</v>
      </c>
      <c r="AU222" s="168" t="s">
        <v>83</v>
      </c>
      <c r="AV222" s="168" t="s">
        <v>83</v>
      </c>
      <c r="AW222" s="168" t="s">
        <v>96</v>
      </c>
      <c r="AX222" s="168" t="s">
        <v>22</v>
      </c>
      <c r="AY222" s="168" t="s">
        <v>126</v>
      </c>
    </row>
    <row r="223" spans="2:65" s="6" customFormat="1" ht="15.75" customHeight="1" x14ac:dyDescent="0.3">
      <c r="B223" s="23"/>
      <c r="C223" s="145" t="s">
        <v>369</v>
      </c>
      <c r="D223" s="145" t="s">
        <v>128</v>
      </c>
      <c r="E223" s="146" t="s">
        <v>370</v>
      </c>
      <c r="F223" s="147" t="s">
        <v>371</v>
      </c>
      <c r="G223" s="148" t="s">
        <v>154</v>
      </c>
      <c r="H223" s="149">
        <v>12.24</v>
      </c>
      <c r="I223" s="150"/>
      <c r="J223" s="151">
        <f>ROUND($I$223*$H$223,2)</f>
        <v>0</v>
      </c>
      <c r="K223" s="147" t="s">
        <v>132</v>
      </c>
      <c r="L223" s="43"/>
      <c r="M223" s="152"/>
      <c r="N223" s="153" t="s">
        <v>46</v>
      </c>
      <c r="O223" s="24"/>
      <c r="P223" s="154">
        <f>$O$223*$H$223</f>
        <v>0</v>
      </c>
      <c r="Q223" s="154">
        <v>4.0200000000000001E-3</v>
      </c>
      <c r="R223" s="154">
        <f>$Q$223*$H$223</f>
        <v>4.92048E-2</v>
      </c>
      <c r="S223" s="154">
        <v>0</v>
      </c>
      <c r="T223" s="155">
        <f>$S$223*$H$223</f>
        <v>0</v>
      </c>
      <c r="AR223" s="89" t="s">
        <v>133</v>
      </c>
      <c r="AT223" s="89" t="s">
        <v>128</v>
      </c>
      <c r="AU223" s="89" t="s">
        <v>83</v>
      </c>
      <c r="AY223" s="6" t="s">
        <v>126</v>
      </c>
      <c r="BE223" s="156">
        <f>IF($N$223="základní",$J$223,0)</f>
        <v>0</v>
      </c>
      <c r="BF223" s="156">
        <f>IF($N$223="snížená",$J$223,0)</f>
        <v>0</v>
      </c>
      <c r="BG223" s="156">
        <f>IF($N$223="zákl. přenesená",$J$223,0)</f>
        <v>0</v>
      </c>
      <c r="BH223" s="156">
        <f>IF($N$223="sníž. přenesená",$J$223,0)</f>
        <v>0</v>
      </c>
      <c r="BI223" s="156">
        <f>IF($N$223="nulová",$J$223,0)</f>
        <v>0</v>
      </c>
      <c r="BJ223" s="89" t="s">
        <v>22</v>
      </c>
      <c r="BK223" s="156">
        <f>ROUND($I$223*$H$223,2)</f>
        <v>0</v>
      </c>
      <c r="BL223" s="89" t="s">
        <v>133</v>
      </c>
      <c r="BM223" s="89" t="s">
        <v>372</v>
      </c>
    </row>
    <row r="224" spans="2:65" s="6" customFormat="1" ht="16.5" customHeight="1" x14ac:dyDescent="0.3">
      <c r="B224" s="23"/>
      <c r="C224" s="24"/>
      <c r="D224" s="157" t="s">
        <v>135</v>
      </c>
      <c r="E224" s="24"/>
      <c r="F224" s="158" t="s">
        <v>373</v>
      </c>
      <c r="G224" s="24"/>
      <c r="H224" s="24"/>
      <c r="J224" s="24"/>
      <c r="K224" s="24"/>
      <c r="L224" s="43"/>
      <c r="M224" s="56"/>
      <c r="N224" s="24"/>
      <c r="O224" s="24"/>
      <c r="P224" s="24"/>
      <c r="Q224" s="24"/>
      <c r="R224" s="24"/>
      <c r="S224" s="24"/>
      <c r="T224" s="57"/>
      <c r="AT224" s="6" t="s">
        <v>135</v>
      </c>
      <c r="AU224" s="6" t="s">
        <v>83</v>
      </c>
    </row>
    <row r="225" spans="2:65" s="6" customFormat="1" ht="15.75" customHeight="1" x14ac:dyDescent="0.3">
      <c r="B225" s="161"/>
      <c r="C225" s="162"/>
      <c r="D225" s="159" t="s">
        <v>139</v>
      </c>
      <c r="E225" s="162"/>
      <c r="F225" s="163" t="s">
        <v>374</v>
      </c>
      <c r="G225" s="162"/>
      <c r="H225" s="164">
        <v>12.24</v>
      </c>
      <c r="J225" s="162"/>
      <c r="K225" s="162"/>
      <c r="L225" s="165"/>
      <c r="M225" s="166"/>
      <c r="N225" s="162"/>
      <c r="O225" s="162"/>
      <c r="P225" s="162"/>
      <c r="Q225" s="162"/>
      <c r="R225" s="162"/>
      <c r="S225" s="162"/>
      <c r="T225" s="167"/>
      <c r="AT225" s="168" t="s">
        <v>139</v>
      </c>
      <c r="AU225" s="168" t="s">
        <v>83</v>
      </c>
      <c r="AV225" s="168" t="s">
        <v>83</v>
      </c>
      <c r="AW225" s="168" t="s">
        <v>96</v>
      </c>
      <c r="AX225" s="168" t="s">
        <v>22</v>
      </c>
      <c r="AY225" s="168" t="s">
        <v>126</v>
      </c>
    </row>
    <row r="226" spans="2:65" s="6" customFormat="1" ht="15.75" customHeight="1" x14ac:dyDescent="0.3">
      <c r="B226" s="23"/>
      <c r="C226" s="145" t="s">
        <v>375</v>
      </c>
      <c r="D226" s="145" t="s">
        <v>128</v>
      </c>
      <c r="E226" s="146" t="s">
        <v>376</v>
      </c>
      <c r="F226" s="147" t="s">
        <v>377</v>
      </c>
      <c r="G226" s="148" t="s">
        <v>187</v>
      </c>
      <c r="H226" s="149">
        <v>4</v>
      </c>
      <c r="I226" s="150"/>
      <c r="J226" s="151">
        <f>ROUND($I$226*$H$226,2)</f>
        <v>0</v>
      </c>
      <c r="K226" s="147" t="s">
        <v>132</v>
      </c>
      <c r="L226" s="43"/>
      <c r="M226" s="152"/>
      <c r="N226" s="153" t="s">
        <v>46</v>
      </c>
      <c r="O226" s="24"/>
      <c r="P226" s="154">
        <f>$O$226*$H$226</f>
        <v>0</v>
      </c>
      <c r="Q226" s="154">
        <v>0</v>
      </c>
      <c r="R226" s="154">
        <f>$Q$226*$H$226</f>
        <v>0</v>
      </c>
      <c r="S226" s="154">
        <v>0</v>
      </c>
      <c r="T226" s="155">
        <f>$S$226*$H$226</f>
        <v>0</v>
      </c>
      <c r="AR226" s="89" t="s">
        <v>378</v>
      </c>
      <c r="AT226" s="89" t="s">
        <v>128</v>
      </c>
      <c r="AU226" s="89" t="s">
        <v>83</v>
      </c>
      <c r="AY226" s="6" t="s">
        <v>126</v>
      </c>
      <c r="BE226" s="156">
        <f>IF($N$226="základní",$J$226,0)</f>
        <v>0</v>
      </c>
      <c r="BF226" s="156">
        <f>IF($N$226="snížená",$J$226,0)</f>
        <v>0</v>
      </c>
      <c r="BG226" s="156">
        <f>IF($N$226="zákl. přenesená",$J$226,0)</f>
        <v>0</v>
      </c>
      <c r="BH226" s="156">
        <f>IF($N$226="sníž. přenesená",$J$226,0)</f>
        <v>0</v>
      </c>
      <c r="BI226" s="156">
        <f>IF($N$226="nulová",$J$226,0)</f>
        <v>0</v>
      </c>
      <c r="BJ226" s="89" t="s">
        <v>22</v>
      </c>
      <c r="BK226" s="156">
        <f>ROUND($I$226*$H$226,2)</f>
        <v>0</v>
      </c>
      <c r="BL226" s="89" t="s">
        <v>378</v>
      </c>
      <c r="BM226" s="89" t="s">
        <v>379</v>
      </c>
    </row>
    <row r="227" spans="2:65" s="6" customFormat="1" ht="27" customHeight="1" x14ac:dyDescent="0.3">
      <c r="B227" s="23"/>
      <c r="C227" s="24"/>
      <c r="D227" s="157" t="s">
        <v>135</v>
      </c>
      <c r="E227" s="24"/>
      <c r="F227" s="158" t="s">
        <v>380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135</v>
      </c>
      <c r="AU227" s="6" t="s">
        <v>83</v>
      </c>
    </row>
    <row r="228" spans="2:65" s="6" customFormat="1" ht="15.75" customHeight="1" x14ac:dyDescent="0.3">
      <c r="B228" s="23"/>
      <c r="C228" s="169" t="s">
        <v>381</v>
      </c>
      <c r="D228" s="169" t="s">
        <v>165</v>
      </c>
      <c r="E228" s="170" t="s">
        <v>382</v>
      </c>
      <c r="F228" s="171" t="s">
        <v>383</v>
      </c>
      <c r="G228" s="172" t="s">
        <v>187</v>
      </c>
      <c r="H228" s="173">
        <v>4.0599999999999996</v>
      </c>
      <c r="I228" s="174"/>
      <c r="J228" s="175">
        <f>ROUND($I$228*$H$228,2)</f>
        <v>0</v>
      </c>
      <c r="K228" s="171" t="s">
        <v>132</v>
      </c>
      <c r="L228" s="176"/>
      <c r="M228" s="177"/>
      <c r="N228" s="178" t="s">
        <v>46</v>
      </c>
      <c r="O228" s="24"/>
      <c r="P228" s="154">
        <f>$O$228*$H$228</f>
        <v>0</v>
      </c>
      <c r="Q228" s="154">
        <v>2.16E-3</v>
      </c>
      <c r="R228" s="154">
        <f>$Q$228*$H$228</f>
        <v>8.7695999999999989E-3</v>
      </c>
      <c r="S228" s="154">
        <v>0</v>
      </c>
      <c r="T228" s="155">
        <f>$S$228*$H$228</f>
        <v>0</v>
      </c>
      <c r="AR228" s="89" t="s">
        <v>384</v>
      </c>
      <c r="AT228" s="89" t="s">
        <v>165</v>
      </c>
      <c r="AU228" s="89" t="s">
        <v>83</v>
      </c>
      <c r="AY228" s="6" t="s">
        <v>126</v>
      </c>
      <c r="BE228" s="156">
        <f>IF($N$228="základní",$J$228,0)</f>
        <v>0</v>
      </c>
      <c r="BF228" s="156">
        <f>IF($N$228="snížená",$J$228,0)</f>
        <v>0</v>
      </c>
      <c r="BG228" s="156">
        <f>IF($N$228="zákl. přenesená",$J$228,0)</f>
        <v>0</v>
      </c>
      <c r="BH228" s="156">
        <f>IF($N$228="sníž. přenesená",$J$228,0)</f>
        <v>0</v>
      </c>
      <c r="BI228" s="156">
        <f>IF($N$228="nulová",$J$228,0)</f>
        <v>0</v>
      </c>
      <c r="BJ228" s="89" t="s">
        <v>22</v>
      </c>
      <c r="BK228" s="156">
        <f>ROUND($I$228*$H$228,2)</f>
        <v>0</v>
      </c>
      <c r="BL228" s="89" t="s">
        <v>378</v>
      </c>
      <c r="BM228" s="89" t="s">
        <v>385</v>
      </c>
    </row>
    <row r="229" spans="2:65" s="6" customFormat="1" ht="27" customHeight="1" x14ac:dyDescent="0.3">
      <c r="B229" s="23"/>
      <c r="C229" s="24"/>
      <c r="D229" s="157" t="s">
        <v>135</v>
      </c>
      <c r="E229" s="24"/>
      <c r="F229" s="158" t="s">
        <v>386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135</v>
      </c>
      <c r="AU229" s="6" t="s">
        <v>83</v>
      </c>
    </row>
    <row r="230" spans="2:65" s="6" customFormat="1" ht="15.75" customHeight="1" x14ac:dyDescent="0.3">
      <c r="B230" s="161"/>
      <c r="C230" s="162"/>
      <c r="D230" s="159" t="s">
        <v>139</v>
      </c>
      <c r="E230" s="162"/>
      <c r="F230" s="163" t="s">
        <v>387</v>
      </c>
      <c r="G230" s="162"/>
      <c r="H230" s="164">
        <v>4.0599999999999996</v>
      </c>
      <c r="J230" s="162"/>
      <c r="K230" s="162"/>
      <c r="L230" s="165"/>
      <c r="M230" s="166"/>
      <c r="N230" s="162"/>
      <c r="O230" s="162"/>
      <c r="P230" s="162"/>
      <c r="Q230" s="162"/>
      <c r="R230" s="162"/>
      <c r="S230" s="162"/>
      <c r="T230" s="167"/>
      <c r="AT230" s="168" t="s">
        <v>139</v>
      </c>
      <c r="AU230" s="168" t="s">
        <v>83</v>
      </c>
      <c r="AV230" s="168" t="s">
        <v>83</v>
      </c>
      <c r="AW230" s="168" t="s">
        <v>75</v>
      </c>
      <c r="AX230" s="168" t="s">
        <v>22</v>
      </c>
      <c r="AY230" s="168" t="s">
        <v>126</v>
      </c>
    </row>
    <row r="231" spans="2:65" s="6" customFormat="1" ht="15.75" customHeight="1" x14ac:dyDescent="0.3">
      <c r="B231" s="23"/>
      <c r="C231" s="145" t="s">
        <v>388</v>
      </c>
      <c r="D231" s="145" t="s">
        <v>128</v>
      </c>
      <c r="E231" s="146" t="s">
        <v>389</v>
      </c>
      <c r="F231" s="147" t="s">
        <v>390</v>
      </c>
      <c r="G231" s="148" t="s">
        <v>187</v>
      </c>
      <c r="H231" s="149">
        <v>4</v>
      </c>
      <c r="I231" s="150"/>
      <c r="J231" s="151">
        <f>ROUND($I$231*$H$231,2)</f>
        <v>0</v>
      </c>
      <c r="K231" s="147" t="s">
        <v>132</v>
      </c>
      <c r="L231" s="43"/>
      <c r="M231" s="152"/>
      <c r="N231" s="153" t="s">
        <v>46</v>
      </c>
      <c r="O231" s="24"/>
      <c r="P231" s="154">
        <f>$O$231*$H$231</f>
        <v>0</v>
      </c>
      <c r="Q231" s="154">
        <v>0</v>
      </c>
      <c r="R231" s="154">
        <f>$Q$231*$H$231</f>
        <v>0</v>
      </c>
      <c r="S231" s="154">
        <v>0</v>
      </c>
      <c r="T231" s="155">
        <f>$S$231*$H$231</f>
        <v>0</v>
      </c>
      <c r="AR231" s="89" t="s">
        <v>133</v>
      </c>
      <c r="AT231" s="89" t="s">
        <v>128</v>
      </c>
      <c r="AU231" s="89" t="s">
        <v>83</v>
      </c>
      <c r="AY231" s="6" t="s">
        <v>126</v>
      </c>
      <c r="BE231" s="156">
        <f>IF($N$231="základní",$J$231,0)</f>
        <v>0</v>
      </c>
      <c r="BF231" s="156">
        <f>IF($N$231="snížená",$J$231,0)</f>
        <v>0</v>
      </c>
      <c r="BG231" s="156">
        <f>IF($N$231="zákl. přenesená",$J$231,0)</f>
        <v>0</v>
      </c>
      <c r="BH231" s="156">
        <f>IF($N$231="sníž. přenesená",$J$231,0)</f>
        <v>0</v>
      </c>
      <c r="BI231" s="156">
        <f>IF($N$231="nulová",$J$231,0)</f>
        <v>0</v>
      </c>
      <c r="BJ231" s="89" t="s">
        <v>22</v>
      </c>
      <c r="BK231" s="156">
        <f>ROUND($I$231*$H$231,2)</f>
        <v>0</v>
      </c>
      <c r="BL231" s="89" t="s">
        <v>133</v>
      </c>
      <c r="BM231" s="89" t="s">
        <v>391</v>
      </c>
    </row>
    <row r="232" spans="2:65" s="6" customFormat="1" ht="16.5" customHeight="1" x14ac:dyDescent="0.3">
      <c r="B232" s="23"/>
      <c r="C232" s="24"/>
      <c r="D232" s="157" t="s">
        <v>135</v>
      </c>
      <c r="E232" s="24"/>
      <c r="F232" s="158" t="s">
        <v>392</v>
      </c>
      <c r="G232" s="24"/>
      <c r="H232" s="24"/>
      <c r="J232" s="24"/>
      <c r="K232" s="24"/>
      <c r="L232" s="43"/>
      <c r="M232" s="56"/>
      <c r="N232" s="24"/>
      <c r="O232" s="24"/>
      <c r="P232" s="24"/>
      <c r="Q232" s="24"/>
      <c r="R232" s="24"/>
      <c r="S232" s="24"/>
      <c r="T232" s="57"/>
      <c r="AT232" s="6" t="s">
        <v>135</v>
      </c>
      <c r="AU232" s="6" t="s">
        <v>83</v>
      </c>
    </row>
    <row r="233" spans="2:65" s="6" customFormat="1" ht="15.75" customHeight="1" x14ac:dyDescent="0.3">
      <c r="B233" s="23"/>
      <c r="C233" s="145" t="s">
        <v>393</v>
      </c>
      <c r="D233" s="145" t="s">
        <v>128</v>
      </c>
      <c r="E233" s="146" t="s">
        <v>394</v>
      </c>
      <c r="F233" s="147" t="s">
        <v>395</v>
      </c>
      <c r="G233" s="148" t="s">
        <v>356</v>
      </c>
      <c r="H233" s="149">
        <v>2</v>
      </c>
      <c r="I233" s="150"/>
      <c r="J233" s="151">
        <f>ROUND($I$233*$H$233,2)</f>
        <v>0</v>
      </c>
      <c r="K233" s="147" t="s">
        <v>132</v>
      </c>
      <c r="L233" s="43"/>
      <c r="M233" s="152"/>
      <c r="N233" s="153" t="s">
        <v>46</v>
      </c>
      <c r="O233" s="24"/>
      <c r="P233" s="154">
        <f>$O$233*$H$233</f>
        <v>0</v>
      </c>
      <c r="Q233" s="154">
        <v>0.46005000000000001</v>
      </c>
      <c r="R233" s="154">
        <f>$Q$233*$H$233</f>
        <v>0.92010000000000003</v>
      </c>
      <c r="S233" s="154">
        <v>0</v>
      </c>
      <c r="T233" s="155">
        <f>$S$233*$H$233</f>
        <v>0</v>
      </c>
      <c r="AR233" s="89" t="s">
        <v>133</v>
      </c>
      <c r="AT233" s="89" t="s">
        <v>128</v>
      </c>
      <c r="AU233" s="89" t="s">
        <v>83</v>
      </c>
      <c r="AY233" s="6" t="s">
        <v>126</v>
      </c>
      <c r="BE233" s="156">
        <f>IF($N$233="základní",$J$233,0)</f>
        <v>0</v>
      </c>
      <c r="BF233" s="156">
        <f>IF($N$233="snížená",$J$233,0)</f>
        <v>0</v>
      </c>
      <c r="BG233" s="156">
        <f>IF($N$233="zákl. přenesená",$J$233,0)</f>
        <v>0</v>
      </c>
      <c r="BH233" s="156">
        <f>IF($N$233="sníž. přenesená",$J$233,0)</f>
        <v>0</v>
      </c>
      <c r="BI233" s="156">
        <f>IF($N$233="nulová",$J$233,0)</f>
        <v>0</v>
      </c>
      <c r="BJ233" s="89" t="s">
        <v>22</v>
      </c>
      <c r="BK233" s="156">
        <f>ROUND($I$233*$H$233,2)</f>
        <v>0</v>
      </c>
      <c r="BL233" s="89" t="s">
        <v>133</v>
      </c>
      <c r="BM233" s="89" t="s">
        <v>396</v>
      </c>
    </row>
    <row r="234" spans="2:65" s="6" customFormat="1" ht="16.5" customHeight="1" x14ac:dyDescent="0.3">
      <c r="B234" s="23"/>
      <c r="C234" s="24"/>
      <c r="D234" s="157" t="s">
        <v>135</v>
      </c>
      <c r="E234" s="24"/>
      <c r="F234" s="158" t="s">
        <v>397</v>
      </c>
      <c r="G234" s="24"/>
      <c r="H234" s="24"/>
      <c r="J234" s="24"/>
      <c r="K234" s="24"/>
      <c r="L234" s="43"/>
      <c r="M234" s="56"/>
      <c r="N234" s="24"/>
      <c r="O234" s="24"/>
      <c r="P234" s="24"/>
      <c r="Q234" s="24"/>
      <c r="R234" s="24"/>
      <c r="S234" s="24"/>
      <c r="T234" s="57"/>
      <c r="AT234" s="6" t="s">
        <v>135</v>
      </c>
      <c r="AU234" s="6" t="s">
        <v>83</v>
      </c>
    </row>
    <row r="235" spans="2:65" s="132" customFormat="1" ht="30.75" customHeight="1" x14ac:dyDescent="0.3">
      <c r="B235" s="133"/>
      <c r="C235" s="134"/>
      <c r="D235" s="134" t="s">
        <v>74</v>
      </c>
      <c r="E235" s="143" t="s">
        <v>184</v>
      </c>
      <c r="F235" s="143" t="s">
        <v>398</v>
      </c>
      <c r="G235" s="134"/>
      <c r="H235" s="134"/>
      <c r="J235" s="144">
        <f>$BK$235</f>
        <v>0</v>
      </c>
      <c r="K235" s="134"/>
      <c r="L235" s="137"/>
      <c r="M235" s="138"/>
      <c r="N235" s="134"/>
      <c r="O235" s="134"/>
      <c r="P235" s="139">
        <f>SUM($P$236:$P$273)</f>
        <v>0</v>
      </c>
      <c r="Q235" s="134"/>
      <c r="R235" s="139">
        <f>SUM($R$236:$R$273)</f>
        <v>0.81978298000000005</v>
      </c>
      <c r="S235" s="134"/>
      <c r="T235" s="140">
        <f>SUM($T$236:$T$273)</f>
        <v>2.8000000000000004E-2</v>
      </c>
      <c r="AR235" s="141" t="s">
        <v>22</v>
      </c>
      <c r="AT235" s="141" t="s">
        <v>74</v>
      </c>
      <c r="AU235" s="141" t="s">
        <v>22</v>
      </c>
      <c r="AY235" s="141" t="s">
        <v>126</v>
      </c>
      <c r="BK235" s="142">
        <f>SUM($BK$236:$BK$273)</f>
        <v>0</v>
      </c>
    </row>
    <row r="236" spans="2:65" s="6" customFormat="1" ht="15.75" customHeight="1" x14ac:dyDescent="0.3">
      <c r="B236" s="23"/>
      <c r="C236" s="145" t="s">
        <v>399</v>
      </c>
      <c r="D236" s="145" t="s">
        <v>128</v>
      </c>
      <c r="E236" s="146" t="s">
        <v>400</v>
      </c>
      <c r="F236" s="147" t="s">
        <v>401</v>
      </c>
      <c r="G236" s="148" t="s">
        <v>187</v>
      </c>
      <c r="H236" s="149">
        <v>11.5</v>
      </c>
      <c r="I236" s="150"/>
      <c r="J236" s="151">
        <f>ROUND($I$236*$H$236,2)</f>
        <v>0</v>
      </c>
      <c r="K236" s="147" t="s">
        <v>132</v>
      </c>
      <c r="L236" s="43"/>
      <c r="M236" s="152"/>
      <c r="N236" s="153" t="s">
        <v>46</v>
      </c>
      <c r="O236" s="24"/>
      <c r="P236" s="154">
        <f>$O$236*$H$236</f>
        <v>0</v>
      </c>
      <c r="Q236" s="154">
        <v>8.0000000000000007E-5</v>
      </c>
      <c r="R236" s="154">
        <f>$Q$236*$H$236</f>
        <v>9.2000000000000003E-4</v>
      </c>
      <c r="S236" s="154">
        <v>0</v>
      </c>
      <c r="T236" s="155">
        <f>$S$236*$H$236</f>
        <v>0</v>
      </c>
      <c r="AR236" s="89" t="s">
        <v>133</v>
      </c>
      <c r="AT236" s="89" t="s">
        <v>128</v>
      </c>
      <c r="AU236" s="89" t="s">
        <v>83</v>
      </c>
      <c r="AY236" s="6" t="s">
        <v>126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22</v>
      </c>
      <c r="BK236" s="156">
        <f>ROUND($I$236*$H$236,2)</f>
        <v>0</v>
      </c>
      <c r="BL236" s="89" t="s">
        <v>133</v>
      </c>
      <c r="BM236" s="89" t="s">
        <v>402</v>
      </c>
    </row>
    <row r="237" spans="2:65" s="6" customFormat="1" ht="16.5" customHeight="1" x14ac:dyDescent="0.3">
      <c r="B237" s="23"/>
      <c r="C237" s="24"/>
      <c r="D237" s="157" t="s">
        <v>135</v>
      </c>
      <c r="E237" s="24"/>
      <c r="F237" s="158" t="s">
        <v>403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135</v>
      </c>
      <c r="AU237" s="6" t="s">
        <v>83</v>
      </c>
    </row>
    <row r="238" spans="2:65" s="6" customFormat="1" ht="15.75" customHeight="1" x14ac:dyDescent="0.3">
      <c r="B238" s="23"/>
      <c r="C238" s="145" t="s">
        <v>404</v>
      </c>
      <c r="D238" s="145" t="s">
        <v>128</v>
      </c>
      <c r="E238" s="146" t="s">
        <v>405</v>
      </c>
      <c r="F238" s="147" t="s">
        <v>406</v>
      </c>
      <c r="G238" s="148" t="s">
        <v>187</v>
      </c>
      <c r="H238" s="149">
        <v>7.2</v>
      </c>
      <c r="I238" s="150"/>
      <c r="J238" s="151">
        <f>ROUND($I$238*$H$238,2)</f>
        <v>0</v>
      </c>
      <c r="K238" s="147" t="s">
        <v>132</v>
      </c>
      <c r="L238" s="43"/>
      <c r="M238" s="152"/>
      <c r="N238" s="153" t="s">
        <v>46</v>
      </c>
      <c r="O238" s="24"/>
      <c r="P238" s="154">
        <f>$O$238*$H$238</f>
        <v>0</v>
      </c>
      <c r="Q238" s="154">
        <v>0</v>
      </c>
      <c r="R238" s="154">
        <f>$Q$238*$H$238</f>
        <v>0</v>
      </c>
      <c r="S238" s="154">
        <v>0</v>
      </c>
      <c r="T238" s="155">
        <f>$S$238*$H$238</f>
        <v>0</v>
      </c>
      <c r="AR238" s="89" t="s">
        <v>133</v>
      </c>
      <c r="AT238" s="89" t="s">
        <v>128</v>
      </c>
      <c r="AU238" s="89" t="s">
        <v>83</v>
      </c>
      <c r="AY238" s="6" t="s">
        <v>126</v>
      </c>
      <c r="BE238" s="156">
        <f>IF($N$238="základní",$J$238,0)</f>
        <v>0</v>
      </c>
      <c r="BF238" s="156">
        <f>IF($N$238="snížená",$J$238,0)</f>
        <v>0</v>
      </c>
      <c r="BG238" s="156">
        <f>IF($N$238="zákl. přenesená",$J$238,0)</f>
        <v>0</v>
      </c>
      <c r="BH238" s="156">
        <f>IF($N$238="sníž. přenesená",$J$238,0)</f>
        <v>0</v>
      </c>
      <c r="BI238" s="156">
        <f>IF($N$238="nulová",$J$238,0)</f>
        <v>0</v>
      </c>
      <c r="BJ238" s="89" t="s">
        <v>22</v>
      </c>
      <c r="BK238" s="156">
        <f>ROUND($I$238*$H$238,2)</f>
        <v>0</v>
      </c>
      <c r="BL238" s="89" t="s">
        <v>133</v>
      </c>
      <c r="BM238" s="89" t="s">
        <v>407</v>
      </c>
    </row>
    <row r="239" spans="2:65" s="6" customFormat="1" ht="27" customHeight="1" x14ac:dyDescent="0.3">
      <c r="B239" s="23"/>
      <c r="C239" s="24"/>
      <c r="D239" s="157" t="s">
        <v>135</v>
      </c>
      <c r="E239" s="24"/>
      <c r="F239" s="158" t="s">
        <v>408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135</v>
      </c>
      <c r="AU239" s="6" t="s">
        <v>83</v>
      </c>
    </row>
    <row r="240" spans="2:65" s="6" customFormat="1" ht="15.75" customHeight="1" x14ac:dyDescent="0.3">
      <c r="B240" s="23"/>
      <c r="C240" s="145" t="s">
        <v>409</v>
      </c>
      <c r="D240" s="145" t="s">
        <v>128</v>
      </c>
      <c r="E240" s="146" t="s">
        <v>410</v>
      </c>
      <c r="F240" s="147" t="s">
        <v>411</v>
      </c>
      <c r="G240" s="148" t="s">
        <v>187</v>
      </c>
      <c r="H240" s="149">
        <v>5</v>
      </c>
      <c r="I240" s="150"/>
      <c r="J240" s="151">
        <f>ROUND($I$240*$H$240,2)</f>
        <v>0</v>
      </c>
      <c r="K240" s="147" t="s">
        <v>132</v>
      </c>
      <c r="L240" s="43"/>
      <c r="M240" s="152"/>
      <c r="N240" s="153" t="s">
        <v>46</v>
      </c>
      <c r="O240" s="24"/>
      <c r="P240" s="154">
        <f>$O$240*$H$240</f>
        <v>0</v>
      </c>
      <c r="Q240" s="154">
        <v>0</v>
      </c>
      <c r="R240" s="154">
        <f>$Q$240*$H$240</f>
        <v>0</v>
      </c>
      <c r="S240" s="154">
        <v>0</v>
      </c>
      <c r="T240" s="155">
        <f>$S$240*$H$240</f>
        <v>0</v>
      </c>
      <c r="AR240" s="89" t="s">
        <v>133</v>
      </c>
      <c r="AT240" s="89" t="s">
        <v>128</v>
      </c>
      <c r="AU240" s="89" t="s">
        <v>83</v>
      </c>
      <c r="AY240" s="6" t="s">
        <v>126</v>
      </c>
      <c r="BE240" s="156">
        <f>IF($N$240="základní",$J$240,0)</f>
        <v>0</v>
      </c>
      <c r="BF240" s="156">
        <f>IF($N$240="snížená",$J$240,0)</f>
        <v>0</v>
      </c>
      <c r="BG240" s="156">
        <f>IF($N$240="zákl. přenesená",$J$240,0)</f>
        <v>0</v>
      </c>
      <c r="BH240" s="156">
        <f>IF($N$240="sníž. přenesená",$J$240,0)</f>
        <v>0</v>
      </c>
      <c r="BI240" s="156">
        <f>IF($N$240="nulová",$J$240,0)</f>
        <v>0</v>
      </c>
      <c r="BJ240" s="89" t="s">
        <v>22</v>
      </c>
      <c r="BK240" s="156">
        <f>ROUND($I$240*$H$240,2)</f>
        <v>0</v>
      </c>
      <c r="BL240" s="89" t="s">
        <v>133</v>
      </c>
      <c r="BM240" s="89" t="s">
        <v>412</v>
      </c>
    </row>
    <row r="241" spans="2:65" s="6" customFormat="1" ht="38.25" customHeight="1" x14ac:dyDescent="0.3">
      <c r="B241" s="23"/>
      <c r="C241" s="24"/>
      <c r="D241" s="157" t="s">
        <v>135</v>
      </c>
      <c r="E241" s="24"/>
      <c r="F241" s="158" t="s">
        <v>413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135</v>
      </c>
      <c r="AU241" s="6" t="s">
        <v>83</v>
      </c>
    </row>
    <row r="242" spans="2:65" s="6" customFormat="1" ht="15.75" customHeight="1" x14ac:dyDescent="0.3">
      <c r="B242" s="23"/>
      <c r="C242" s="145" t="s">
        <v>414</v>
      </c>
      <c r="D242" s="145" t="s">
        <v>128</v>
      </c>
      <c r="E242" s="146" t="s">
        <v>415</v>
      </c>
      <c r="F242" s="147" t="s">
        <v>416</v>
      </c>
      <c r="G242" s="148" t="s">
        <v>187</v>
      </c>
      <c r="H242" s="149">
        <v>5</v>
      </c>
      <c r="I242" s="150"/>
      <c r="J242" s="151">
        <f>ROUND($I$242*$H$242,2)</f>
        <v>0</v>
      </c>
      <c r="K242" s="147" t="s">
        <v>132</v>
      </c>
      <c r="L242" s="43"/>
      <c r="M242" s="152"/>
      <c r="N242" s="153" t="s">
        <v>46</v>
      </c>
      <c r="O242" s="24"/>
      <c r="P242" s="154">
        <f>$O$242*$H$242</f>
        <v>0</v>
      </c>
      <c r="Q242" s="154">
        <v>0.15540000000000001</v>
      </c>
      <c r="R242" s="154">
        <f>$Q$242*$H$242</f>
        <v>0.77700000000000002</v>
      </c>
      <c r="S242" s="154">
        <v>0</v>
      </c>
      <c r="T242" s="155">
        <f>$S$242*$H$242</f>
        <v>0</v>
      </c>
      <c r="AR242" s="89" t="s">
        <v>133</v>
      </c>
      <c r="AT242" s="89" t="s">
        <v>128</v>
      </c>
      <c r="AU242" s="89" t="s">
        <v>83</v>
      </c>
      <c r="AY242" s="6" t="s">
        <v>126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22</v>
      </c>
      <c r="BK242" s="156">
        <f>ROUND($I$242*$H$242,2)</f>
        <v>0</v>
      </c>
      <c r="BL242" s="89" t="s">
        <v>133</v>
      </c>
      <c r="BM242" s="89" t="s">
        <v>417</v>
      </c>
    </row>
    <row r="243" spans="2:65" s="6" customFormat="1" ht="27" customHeight="1" x14ac:dyDescent="0.3">
      <c r="B243" s="23"/>
      <c r="C243" s="24"/>
      <c r="D243" s="157" t="s">
        <v>135</v>
      </c>
      <c r="E243" s="24"/>
      <c r="F243" s="158" t="s">
        <v>418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135</v>
      </c>
      <c r="AU243" s="6" t="s">
        <v>83</v>
      </c>
    </row>
    <row r="244" spans="2:65" s="6" customFormat="1" ht="30.75" customHeight="1" x14ac:dyDescent="0.3">
      <c r="B244" s="23"/>
      <c r="C244" s="24"/>
      <c r="D244" s="159" t="s">
        <v>137</v>
      </c>
      <c r="E244" s="24"/>
      <c r="F244" s="160" t="s">
        <v>419</v>
      </c>
      <c r="G244" s="24"/>
      <c r="H244" s="24"/>
      <c r="J244" s="24"/>
      <c r="K244" s="24"/>
      <c r="L244" s="43"/>
      <c r="M244" s="56"/>
      <c r="N244" s="24"/>
      <c r="O244" s="24"/>
      <c r="P244" s="24"/>
      <c r="Q244" s="24"/>
      <c r="R244" s="24"/>
      <c r="S244" s="24"/>
      <c r="T244" s="57"/>
      <c r="AT244" s="6" t="s">
        <v>137</v>
      </c>
      <c r="AU244" s="6" t="s">
        <v>83</v>
      </c>
    </row>
    <row r="245" spans="2:65" s="6" customFormat="1" ht="15.75" customHeight="1" x14ac:dyDescent="0.3">
      <c r="B245" s="23"/>
      <c r="C245" s="145" t="s">
        <v>420</v>
      </c>
      <c r="D245" s="145" t="s">
        <v>128</v>
      </c>
      <c r="E245" s="146" t="s">
        <v>421</v>
      </c>
      <c r="F245" s="147" t="s">
        <v>422</v>
      </c>
      <c r="G245" s="148" t="s">
        <v>356</v>
      </c>
      <c r="H245" s="149">
        <v>1</v>
      </c>
      <c r="I245" s="150"/>
      <c r="J245" s="151">
        <f>ROUND($I$245*$H$245,2)</f>
        <v>0</v>
      </c>
      <c r="K245" s="147"/>
      <c r="L245" s="43"/>
      <c r="M245" s="152"/>
      <c r="N245" s="153" t="s">
        <v>46</v>
      </c>
      <c r="O245" s="24"/>
      <c r="P245" s="154">
        <f>$O$245*$H$245</f>
        <v>0</v>
      </c>
      <c r="Q245" s="154">
        <v>0</v>
      </c>
      <c r="R245" s="154">
        <f>$Q$245*$H$245</f>
        <v>0</v>
      </c>
      <c r="S245" s="154">
        <v>0</v>
      </c>
      <c r="T245" s="155">
        <f>$S$245*$H$245</f>
        <v>0</v>
      </c>
      <c r="AR245" s="89" t="s">
        <v>133</v>
      </c>
      <c r="AT245" s="89" t="s">
        <v>128</v>
      </c>
      <c r="AU245" s="89" t="s">
        <v>83</v>
      </c>
      <c r="AY245" s="6" t="s">
        <v>126</v>
      </c>
      <c r="BE245" s="156">
        <f>IF($N$245="základní",$J$245,0)</f>
        <v>0</v>
      </c>
      <c r="BF245" s="156">
        <f>IF($N$245="snížená",$J$245,0)</f>
        <v>0</v>
      </c>
      <c r="BG245" s="156">
        <f>IF($N$245="zákl. přenesená",$J$245,0)</f>
        <v>0</v>
      </c>
      <c r="BH245" s="156">
        <f>IF($N$245="sníž. přenesená",$J$245,0)</f>
        <v>0</v>
      </c>
      <c r="BI245" s="156">
        <f>IF($N$245="nulová",$J$245,0)</f>
        <v>0</v>
      </c>
      <c r="BJ245" s="89" t="s">
        <v>22</v>
      </c>
      <c r="BK245" s="156">
        <f>ROUND($I$245*$H$245,2)</f>
        <v>0</v>
      </c>
      <c r="BL245" s="89" t="s">
        <v>133</v>
      </c>
      <c r="BM245" s="89" t="s">
        <v>423</v>
      </c>
    </row>
    <row r="246" spans="2:65" s="6" customFormat="1" ht="16.5" customHeight="1" x14ac:dyDescent="0.3">
      <c r="B246" s="23"/>
      <c r="C246" s="24"/>
      <c r="D246" s="157" t="s">
        <v>135</v>
      </c>
      <c r="E246" s="24"/>
      <c r="F246" s="158" t="s">
        <v>424</v>
      </c>
      <c r="G246" s="24"/>
      <c r="H246" s="24"/>
      <c r="J246" s="24"/>
      <c r="K246" s="24"/>
      <c r="L246" s="43"/>
      <c r="M246" s="56"/>
      <c r="N246" s="24"/>
      <c r="O246" s="24"/>
      <c r="P246" s="24"/>
      <c r="Q246" s="24"/>
      <c r="R246" s="24"/>
      <c r="S246" s="24"/>
      <c r="T246" s="57"/>
      <c r="AT246" s="6" t="s">
        <v>135</v>
      </c>
      <c r="AU246" s="6" t="s">
        <v>83</v>
      </c>
    </row>
    <row r="247" spans="2:65" s="6" customFormat="1" ht="30.75" customHeight="1" x14ac:dyDescent="0.3">
      <c r="B247" s="23"/>
      <c r="C247" s="24"/>
      <c r="D247" s="159" t="s">
        <v>137</v>
      </c>
      <c r="E247" s="24"/>
      <c r="F247" s="160" t="s">
        <v>425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137</v>
      </c>
      <c r="AU247" s="6" t="s">
        <v>83</v>
      </c>
    </row>
    <row r="248" spans="2:65" s="6" customFormat="1" ht="15.75" customHeight="1" x14ac:dyDescent="0.3">
      <c r="B248" s="23"/>
      <c r="C248" s="169" t="s">
        <v>426</v>
      </c>
      <c r="D248" s="169" t="s">
        <v>165</v>
      </c>
      <c r="E248" s="170" t="s">
        <v>427</v>
      </c>
      <c r="F248" s="171" t="s">
        <v>428</v>
      </c>
      <c r="G248" s="172" t="s">
        <v>356</v>
      </c>
      <c r="H248" s="173">
        <v>1</v>
      </c>
      <c r="I248" s="174"/>
      <c r="J248" s="175">
        <f>ROUND($I$248*$H$248,2)</f>
        <v>0</v>
      </c>
      <c r="K248" s="171"/>
      <c r="L248" s="176"/>
      <c r="M248" s="177"/>
      <c r="N248" s="178" t="s">
        <v>46</v>
      </c>
      <c r="O248" s="24"/>
      <c r="P248" s="154">
        <f>$O$248*$H$248</f>
        <v>0</v>
      </c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169</v>
      </c>
      <c r="AT248" s="89" t="s">
        <v>165</v>
      </c>
      <c r="AU248" s="89" t="s">
        <v>83</v>
      </c>
      <c r="AY248" s="6" t="s">
        <v>126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22</v>
      </c>
      <c r="BK248" s="156">
        <f>ROUND($I$248*$H$248,2)</f>
        <v>0</v>
      </c>
      <c r="BL248" s="89" t="s">
        <v>133</v>
      </c>
      <c r="BM248" s="89" t="s">
        <v>429</v>
      </c>
    </row>
    <row r="249" spans="2:65" s="6" customFormat="1" ht="44.25" customHeight="1" x14ac:dyDescent="0.3">
      <c r="B249" s="23"/>
      <c r="C249" s="24"/>
      <c r="D249" s="157" t="s">
        <v>137</v>
      </c>
      <c r="E249" s="24"/>
      <c r="F249" s="160" t="s">
        <v>430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137</v>
      </c>
      <c r="AU249" s="6" t="s">
        <v>83</v>
      </c>
    </row>
    <row r="250" spans="2:65" s="6" customFormat="1" ht="15.75" customHeight="1" x14ac:dyDescent="0.3">
      <c r="B250" s="23"/>
      <c r="C250" s="145" t="s">
        <v>431</v>
      </c>
      <c r="D250" s="145" t="s">
        <v>128</v>
      </c>
      <c r="E250" s="146" t="s">
        <v>432</v>
      </c>
      <c r="F250" s="147" t="s">
        <v>433</v>
      </c>
      <c r="G250" s="148" t="s">
        <v>187</v>
      </c>
      <c r="H250" s="149">
        <v>0.4</v>
      </c>
      <c r="I250" s="150"/>
      <c r="J250" s="151">
        <f>ROUND($I$250*$H$250,2)</f>
        <v>0</v>
      </c>
      <c r="K250" s="147" t="s">
        <v>132</v>
      </c>
      <c r="L250" s="43"/>
      <c r="M250" s="152"/>
      <c r="N250" s="153" t="s">
        <v>46</v>
      </c>
      <c r="O250" s="24"/>
      <c r="P250" s="154">
        <f>$O$250*$H$250</f>
        <v>0</v>
      </c>
      <c r="Q250" s="154">
        <v>1.2199999999999999E-3</v>
      </c>
      <c r="R250" s="154">
        <f>$Q$250*$H$250</f>
        <v>4.8799999999999999E-4</v>
      </c>
      <c r="S250" s="154">
        <v>7.0000000000000007E-2</v>
      </c>
      <c r="T250" s="155">
        <f>$S$250*$H$250</f>
        <v>2.8000000000000004E-2</v>
      </c>
      <c r="AR250" s="89" t="s">
        <v>133</v>
      </c>
      <c r="AT250" s="89" t="s">
        <v>128</v>
      </c>
      <c r="AU250" s="89" t="s">
        <v>83</v>
      </c>
      <c r="AY250" s="6" t="s">
        <v>126</v>
      </c>
      <c r="BE250" s="156">
        <f>IF($N$250="základní",$J$250,0)</f>
        <v>0</v>
      </c>
      <c r="BF250" s="156">
        <f>IF($N$250="snížená",$J$250,0)</f>
        <v>0</v>
      </c>
      <c r="BG250" s="156">
        <f>IF($N$250="zákl. přenesená",$J$250,0)</f>
        <v>0</v>
      </c>
      <c r="BH250" s="156">
        <f>IF($N$250="sníž. přenesená",$J$250,0)</f>
        <v>0</v>
      </c>
      <c r="BI250" s="156">
        <f>IF($N$250="nulová",$J$250,0)</f>
        <v>0</v>
      </c>
      <c r="BJ250" s="89" t="s">
        <v>22</v>
      </c>
      <c r="BK250" s="156">
        <f>ROUND($I$250*$H$250,2)</f>
        <v>0</v>
      </c>
      <c r="BL250" s="89" t="s">
        <v>133</v>
      </c>
      <c r="BM250" s="89" t="s">
        <v>434</v>
      </c>
    </row>
    <row r="251" spans="2:65" s="6" customFormat="1" ht="27" customHeight="1" x14ac:dyDescent="0.3">
      <c r="B251" s="23"/>
      <c r="C251" s="24"/>
      <c r="D251" s="157" t="s">
        <v>135</v>
      </c>
      <c r="E251" s="24"/>
      <c r="F251" s="158" t="s">
        <v>435</v>
      </c>
      <c r="G251" s="24"/>
      <c r="H251" s="24"/>
      <c r="J251" s="24"/>
      <c r="K251" s="24"/>
      <c r="L251" s="43"/>
      <c r="M251" s="56"/>
      <c r="N251" s="24"/>
      <c r="O251" s="24"/>
      <c r="P251" s="24"/>
      <c r="Q251" s="24"/>
      <c r="R251" s="24"/>
      <c r="S251" s="24"/>
      <c r="T251" s="57"/>
      <c r="AT251" s="6" t="s">
        <v>135</v>
      </c>
      <c r="AU251" s="6" t="s">
        <v>83</v>
      </c>
    </row>
    <row r="252" spans="2:65" s="6" customFormat="1" ht="30.75" customHeight="1" x14ac:dyDescent="0.3">
      <c r="B252" s="23"/>
      <c r="C252" s="24"/>
      <c r="D252" s="159" t="s">
        <v>137</v>
      </c>
      <c r="E252" s="24"/>
      <c r="F252" s="160" t="s">
        <v>436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137</v>
      </c>
      <c r="AU252" s="6" t="s">
        <v>83</v>
      </c>
    </row>
    <row r="253" spans="2:65" s="6" customFormat="1" ht="15.75" customHeight="1" x14ac:dyDescent="0.3">
      <c r="B253" s="161"/>
      <c r="C253" s="162"/>
      <c r="D253" s="159" t="s">
        <v>139</v>
      </c>
      <c r="E253" s="162"/>
      <c r="F253" s="163" t="s">
        <v>437</v>
      </c>
      <c r="G253" s="162"/>
      <c r="H253" s="164">
        <v>0.4</v>
      </c>
      <c r="J253" s="162"/>
      <c r="K253" s="162"/>
      <c r="L253" s="165"/>
      <c r="M253" s="166"/>
      <c r="N253" s="162"/>
      <c r="O253" s="162"/>
      <c r="P253" s="162"/>
      <c r="Q253" s="162"/>
      <c r="R253" s="162"/>
      <c r="S253" s="162"/>
      <c r="T253" s="167"/>
      <c r="AT253" s="168" t="s">
        <v>139</v>
      </c>
      <c r="AU253" s="168" t="s">
        <v>83</v>
      </c>
      <c r="AV253" s="168" t="s">
        <v>83</v>
      </c>
      <c r="AW253" s="168" t="s">
        <v>96</v>
      </c>
      <c r="AX253" s="168" t="s">
        <v>22</v>
      </c>
      <c r="AY253" s="168" t="s">
        <v>126</v>
      </c>
    </row>
    <row r="254" spans="2:65" s="6" customFormat="1" ht="15.75" customHeight="1" x14ac:dyDescent="0.3">
      <c r="B254" s="23"/>
      <c r="C254" s="145" t="s">
        <v>438</v>
      </c>
      <c r="D254" s="145" t="s">
        <v>128</v>
      </c>
      <c r="E254" s="146" t="s">
        <v>439</v>
      </c>
      <c r="F254" s="147" t="s">
        <v>440</v>
      </c>
      <c r="G254" s="148" t="s">
        <v>131</v>
      </c>
      <c r="H254" s="149">
        <v>7.0000000000000001E-3</v>
      </c>
      <c r="I254" s="150"/>
      <c r="J254" s="151">
        <f>ROUND($I$254*$H$254,2)</f>
        <v>0</v>
      </c>
      <c r="K254" s="147" t="s">
        <v>132</v>
      </c>
      <c r="L254" s="43"/>
      <c r="M254" s="152"/>
      <c r="N254" s="153" t="s">
        <v>46</v>
      </c>
      <c r="O254" s="24"/>
      <c r="P254" s="154">
        <f>$O$254*$H$254</f>
        <v>0</v>
      </c>
      <c r="Q254" s="154">
        <v>2.3821400000000001</v>
      </c>
      <c r="R254" s="154">
        <f>$Q$254*$H$254</f>
        <v>1.6674980000000002E-2</v>
      </c>
      <c r="S254" s="154">
        <v>0</v>
      </c>
      <c r="T254" s="155">
        <f>$S$254*$H$254</f>
        <v>0</v>
      </c>
      <c r="AR254" s="89" t="s">
        <v>133</v>
      </c>
      <c r="AT254" s="89" t="s">
        <v>128</v>
      </c>
      <c r="AU254" s="89" t="s">
        <v>83</v>
      </c>
      <c r="AY254" s="6" t="s">
        <v>126</v>
      </c>
      <c r="BE254" s="156">
        <f>IF($N$254="základní",$J$254,0)</f>
        <v>0</v>
      </c>
      <c r="BF254" s="156">
        <f>IF($N$254="snížená",$J$254,0)</f>
        <v>0</v>
      </c>
      <c r="BG254" s="156">
        <f>IF($N$254="zákl. přenesená",$J$254,0)</f>
        <v>0</v>
      </c>
      <c r="BH254" s="156">
        <f>IF($N$254="sníž. přenesená",$J$254,0)</f>
        <v>0</v>
      </c>
      <c r="BI254" s="156">
        <f>IF($N$254="nulová",$J$254,0)</f>
        <v>0</v>
      </c>
      <c r="BJ254" s="89" t="s">
        <v>22</v>
      </c>
      <c r="BK254" s="156">
        <f>ROUND($I$254*$H$254,2)</f>
        <v>0</v>
      </c>
      <c r="BL254" s="89" t="s">
        <v>133</v>
      </c>
      <c r="BM254" s="89" t="s">
        <v>441</v>
      </c>
    </row>
    <row r="255" spans="2:65" s="6" customFormat="1" ht="27" customHeight="1" x14ac:dyDescent="0.3">
      <c r="B255" s="23"/>
      <c r="C255" s="24"/>
      <c r="D255" s="157" t="s">
        <v>135</v>
      </c>
      <c r="E255" s="24"/>
      <c r="F255" s="158" t="s">
        <v>442</v>
      </c>
      <c r="G255" s="24"/>
      <c r="H255" s="24"/>
      <c r="J255" s="24"/>
      <c r="K255" s="24"/>
      <c r="L255" s="43"/>
      <c r="M255" s="56"/>
      <c r="N255" s="24"/>
      <c r="O255" s="24"/>
      <c r="P255" s="24"/>
      <c r="Q255" s="24"/>
      <c r="R255" s="24"/>
      <c r="S255" s="24"/>
      <c r="T255" s="57"/>
      <c r="AT255" s="6" t="s">
        <v>135</v>
      </c>
      <c r="AU255" s="6" t="s">
        <v>83</v>
      </c>
    </row>
    <row r="256" spans="2:65" s="6" customFormat="1" ht="44.25" customHeight="1" x14ac:dyDescent="0.3">
      <c r="B256" s="23"/>
      <c r="C256" s="24"/>
      <c r="D256" s="159" t="s">
        <v>137</v>
      </c>
      <c r="E256" s="24"/>
      <c r="F256" s="160" t="s">
        <v>443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137</v>
      </c>
      <c r="AU256" s="6" t="s">
        <v>83</v>
      </c>
    </row>
    <row r="257" spans="2:65" s="6" customFormat="1" ht="15.75" customHeight="1" x14ac:dyDescent="0.3">
      <c r="B257" s="161"/>
      <c r="C257" s="162"/>
      <c r="D257" s="159" t="s">
        <v>139</v>
      </c>
      <c r="E257" s="162"/>
      <c r="F257" s="163" t="s">
        <v>444</v>
      </c>
      <c r="G257" s="162"/>
      <c r="H257" s="164">
        <v>7.0000000000000001E-3</v>
      </c>
      <c r="J257" s="162"/>
      <c r="K257" s="162"/>
      <c r="L257" s="165"/>
      <c r="M257" s="166"/>
      <c r="N257" s="162"/>
      <c r="O257" s="162"/>
      <c r="P257" s="162"/>
      <c r="Q257" s="162"/>
      <c r="R257" s="162"/>
      <c r="S257" s="162"/>
      <c r="T257" s="167"/>
      <c r="AT257" s="168" t="s">
        <v>139</v>
      </c>
      <c r="AU257" s="168" t="s">
        <v>83</v>
      </c>
      <c r="AV257" s="168" t="s">
        <v>83</v>
      </c>
      <c r="AW257" s="168" t="s">
        <v>96</v>
      </c>
      <c r="AX257" s="168" t="s">
        <v>22</v>
      </c>
      <c r="AY257" s="168" t="s">
        <v>126</v>
      </c>
    </row>
    <row r="258" spans="2:65" s="6" customFormat="1" ht="15.75" customHeight="1" x14ac:dyDescent="0.3">
      <c r="B258" s="23"/>
      <c r="C258" s="145" t="s">
        <v>445</v>
      </c>
      <c r="D258" s="145" t="s">
        <v>128</v>
      </c>
      <c r="E258" s="146" t="s">
        <v>446</v>
      </c>
      <c r="F258" s="147" t="s">
        <v>447</v>
      </c>
      <c r="G258" s="148" t="s">
        <v>356</v>
      </c>
      <c r="H258" s="149">
        <v>5</v>
      </c>
      <c r="I258" s="150"/>
      <c r="J258" s="151">
        <f>ROUND($I$258*$H$258,2)</f>
        <v>0</v>
      </c>
      <c r="K258" s="147" t="s">
        <v>132</v>
      </c>
      <c r="L258" s="43"/>
      <c r="M258" s="152"/>
      <c r="N258" s="153" t="s">
        <v>46</v>
      </c>
      <c r="O258" s="24"/>
      <c r="P258" s="154">
        <f>$O$258*$H$258</f>
        <v>0</v>
      </c>
      <c r="Q258" s="154">
        <v>4.4200000000000003E-3</v>
      </c>
      <c r="R258" s="154">
        <f>$Q$258*$H$258</f>
        <v>2.2100000000000002E-2</v>
      </c>
      <c r="S258" s="154">
        <v>0</v>
      </c>
      <c r="T258" s="155">
        <f>$S$258*$H$258</f>
        <v>0</v>
      </c>
      <c r="AR258" s="89" t="s">
        <v>133</v>
      </c>
      <c r="AT258" s="89" t="s">
        <v>128</v>
      </c>
      <c r="AU258" s="89" t="s">
        <v>83</v>
      </c>
      <c r="AY258" s="6" t="s">
        <v>126</v>
      </c>
      <c r="BE258" s="156">
        <f>IF($N$258="základní",$J$258,0)</f>
        <v>0</v>
      </c>
      <c r="BF258" s="156">
        <f>IF($N$258="snížená",$J$258,0)</f>
        <v>0</v>
      </c>
      <c r="BG258" s="156">
        <f>IF($N$258="zákl. přenesená",$J$258,0)</f>
        <v>0</v>
      </c>
      <c r="BH258" s="156">
        <f>IF($N$258="sníž. přenesená",$J$258,0)</f>
        <v>0</v>
      </c>
      <c r="BI258" s="156">
        <f>IF($N$258="nulová",$J$258,0)</f>
        <v>0</v>
      </c>
      <c r="BJ258" s="89" t="s">
        <v>22</v>
      </c>
      <c r="BK258" s="156">
        <f>ROUND($I$258*$H$258,2)</f>
        <v>0</v>
      </c>
      <c r="BL258" s="89" t="s">
        <v>133</v>
      </c>
      <c r="BM258" s="89" t="s">
        <v>448</v>
      </c>
    </row>
    <row r="259" spans="2:65" s="6" customFormat="1" ht="27" customHeight="1" x14ac:dyDescent="0.3">
      <c r="B259" s="23"/>
      <c r="C259" s="24"/>
      <c r="D259" s="157" t="s">
        <v>135</v>
      </c>
      <c r="E259" s="24"/>
      <c r="F259" s="158" t="s">
        <v>449</v>
      </c>
      <c r="G259" s="24"/>
      <c r="H259" s="24"/>
      <c r="J259" s="24"/>
      <c r="K259" s="24"/>
      <c r="L259" s="43"/>
      <c r="M259" s="56"/>
      <c r="N259" s="24"/>
      <c r="O259" s="24"/>
      <c r="P259" s="24"/>
      <c r="Q259" s="24"/>
      <c r="R259" s="24"/>
      <c r="S259" s="24"/>
      <c r="T259" s="57"/>
      <c r="AT259" s="6" t="s">
        <v>135</v>
      </c>
      <c r="AU259" s="6" t="s">
        <v>83</v>
      </c>
    </row>
    <row r="260" spans="2:65" s="6" customFormat="1" ht="30.75" customHeight="1" x14ac:dyDescent="0.3">
      <c r="B260" s="23"/>
      <c r="C260" s="24"/>
      <c r="D260" s="159" t="s">
        <v>137</v>
      </c>
      <c r="E260" s="24"/>
      <c r="F260" s="160" t="s">
        <v>450</v>
      </c>
      <c r="G260" s="24"/>
      <c r="H260" s="24"/>
      <c r="J260" s="24"/>
      <c r="K260" s="24"/>
      <c r="L260" s="43"/>
      <c r="M260" s="56"/>
      <c r="N260" s="24"/>
      <c r="O260" s="24"/>
      <c r="P260" s="24"/>
      <c r="Q260" s="24"/>
      <c r="R260" s="24"/>
      <c r="S260" s="24"/>
      <c r="T260" s="57"/>
      <c r="AT260" s="6" t="s">
        <v>137</v>
      </c>
      <c r="AU260" s="6" t="s">
        <v>83</v>
      </c>
    </row>
    <row r="261" spans="2:65" s="6" customFormat="1" ht="15.75" customHeight="1" x14ac:dyDescent="0.3">
      <c r="B261" s="23"/>
      <c r="C261" s="169" t="s">
        <v>451</v>
      </c>
      <c r="D261" s="169" t="s">
        <v>165</v>
      </c>
      <c r="E261" s="170" t="s">
        <v>452</v>
      </c>
      <c r="F261" s="171" t="s">
        <v>453</v>
      </c>
      <c r="G261" s="172" t="s">
        <v>356</v>
      </c>
      <c r="H261" s="173">
        <v>5</v>
      </c>
      <c r="I261" s="174"/>
      <c r="J261" s="175">
        <f>ROUND($I$261*$H$261,2)</f>
        <v>0</v>
      </c>
      <c r="K261" s="171"/>
      <c r="L261" s="176"/>
      <c r="M261" s="177"/>
      <c r="N261" s="178" t="s">
        <v>46</v>
      </c>
      <c r="O261" s="24"/>
      <c r="P261" s="154">
        <f>$O$261*$H$261</f>
        <v>0</v>
      </c>
      <c r="Q261" s="154">
        <v>2.9999999999999997E-4</v>
      </c>
      <c r="R261" s="154">
        <f>$Q$261*$H$261</f>
        <v>1.4999999999999998E-3</v>
      </c>
      <c r="S261" s="154">
        <v>0</v>
      </c>
      <c r="T261" s="155">
        <f>$S$261*$H$261</f>
        <v>0</v>
      </c>
      <c r="AR261" s="89" t="s">
        <v>169</v>
      </c>
      <c r="AT261" s="89" t="s">
        <v>165</v>
      </c>
      <c r="AU261" s="89" t="s">
        <v>83</v>
      </c>
      <c r="AY261" s="6" t="s">
        <v>126</v>
      </c>
      <c r="BE261" s="156">
        <f>IF($N$261="základní",$J$261,0)</f>
        <v>0</v>
      </c>
      <c r="BF261" s="156">
        <f>IF($N$261="snížená",$J$261,0)</f>
        <v>0</v>
      </c>
      <c r="BG261" s="156">
        <f>IF($N$261="zákl. přenesená",$J$261,0)</f>
        <v>0</v>
      </c>
      <c r="BH261" s="156">
        <f>IF($N$261="sníž. přenesená",$J$261,0)</f>
        <v>0</v>
      </c>
      <c r="BI261" s="156">
        <f>IF($N$261="nulová",$J$261,0)</f>
        <v>0</v>
      </c>
      <c r="BJ261" s="89" t="s">
        <v>22</v>
      </c>
      <c r="BK261" s="156">
        <f>ROUND($I$261*$H$261,2)</f>
        <v>0</v>
      </c>
      <c r="BL261" s="89" t="s">
        <v>133</v>
      </c>
      <c r="BM261" s="89" t="s">
        <v>454</v>
      </c>
    </row>
    <row r="262" spans="2:65" s="6" customFormat="1" ht="16.5" customHeight="1" x14ac:dyDescent="0.3">
      <c r="B262" s="23"/>
      <c r="C262" s="24"/>
      <c r="D262" s="157" t="s">
        <v>135</v>
      </c>
      <c r="E262" s="24"/>
      <c r="F262" s="158" t="s">
        <v>455</v>
      </c>
      <c r="G262" s="24"/>
      <c r="H262" s="24"/>
      <c r="J262" s="24"/>
      <c r="K262" s="24"/>
      <c r="L262" s="43"/>
      <c r="M262" s="56"/>
      <c r="N262" s="24"/>
      <c r="O262" s="24"/>
      <c r="P262" s="24"/>
      <c r="Q262" s="24"/>
      <c r="R262" s="24"/>
      <c r="S262" s="24"/>
      <c r="T262" s="57"/>
      <c r="AT262" s="6" t="s">
        <v>135</v>
      </c>
      <c r="AU262" s="6" t="s">
        <v>83</v>
      </c>
    </row>
    <row r="263" spans="2:65" s="6" customFormat="1" ht="15.75" customHeight="1" x14ac:dyDescent="0.3">
      <c r="B263" s="23"/>
      <c r="C263" s="145" t="s">
        <v>456</v>
      </c>
      <c r="D263" s="145" t="s">
        <v>128</v>
      </c>
      <c r="E263" s="146" t="s">
        <v>457</v>
      </c>
      <c r="F263" s="147" t="s">
        <v>458</v>
      </c>
      <c r="G263" s="148" t="s">
        <v>356</v>
      </c>
      <c r="H263" s="149">
        <v>5</v>
      </c>
      <c r="I263" s="150"/>
      <c r="J263" s="151">
        <f>ROUND($I$263*$H$263,2)</f>
        <v>0</v>
      </c>
      <c r="K263" s="147" t="s">
        <v>132</v>
      </c>
      <c r="L263" s="43"/>
      <c r="M263" s="152"/>
      <c r="N263" s="153" t="s">
        <v>46</v>
      </c>
      <c r="O263" s="24"/>
      <c r="P263" s="154">
        <f>$O$263*$H$263</f>
        <v>0</v>
      </c>
      <c r="Q263" s="154">
        <v>4.0000000000000003E-5</v>
      </c>
      <c r="R263" s="154">
        <f>$Q$263*$H$263</f>
        <v>2.0000000000000001E-4</v>
      </c>
      <c r="S263" s="154">
        <v>0</v>
      </c>
      <c r="T263" s="155">
        <f>$S$263*$H$263</f>
        <v>0</v>
      </c>
      <c r="AR263" s="89" t="s">
        <v>133</v>
      </c>
      <c r="AT263" s="89" t="s">
        <v>128</v>
      </c>
      <c r="AU263" s="89" t="s">
        <v>83</v>
      </c>
      <c r="AY263" s="6" t="s">
        <v>126</v>
      </c>
      <c r="BE263" s="156">
        <f>IF($N$263="základní",$J$263,0)</f>
        <v>0</v>
      </c>
      <c r="BF263" s="156">
        <f>IF($N$263="snížená",$J$263,0)</f>
        <v>0</v>
      </c>
      <c r="BG263" s="156">
        <f>IF($N$263="zákl. přenesená",$J$263,0)</f>
        <v>0</v>
      </c>
      <c r="BH263" s="156">
        <f>IF($N$263="sníž. přenesená",$J$263,0)</f>
        <v>0</v>
      </c>
      <c r="BI263" s="156">
        <f>IF($N$263="nulová",$J$263,0)</f>
        <v>0</v>
      </c>
      <c r="BJ263" s="89" t="s">
        <v>22</v>
      </c>
      <c r="BK263" s="156">
        <f>ROUND($I$263*$H$263,2)</f>
        <v>0</v>
      </c>
      <c r="BL263" s="89" t="s">
        <v>133</v>
      </c>
      <c r="BM263" s="89" t="s">
        <v>459</v>
      </c>
    </row>
    <row r="264" spans="2:65" s="6" customFormat="1" ht="27" customHeight="1" x14ac:dyDescent="0.3">
      <c r="B264" s="23"/>
      <c r="C264" s="24"/>
      <c r="D264" s="157" t="s">
        <v>135</v>
      </c>
      <c r="E264" s="24"/>
      <c r="F264" s="158" t="s">
        <v>460</v>
      </c>
      <c r="G264" s="24"/>
      <c r="H264" s="24"/>
      <c r="J264" s="24"/>
      <c r="K264" s="24"/>
      <c r="L264" s="43"/>
      <c r="M264" s="56"/>
      <c r="N264" s="24"/>
      <c r="O264" s="24"/>
      <c r="P264" s="24"/>
      <c r="Q264" s="24"/>
      <c r="R264" s="24"/>
      <c r="S264" s="24"/>
      <c r="T264" s="57"/>
      <c r="AT264" s="6" t="s">
        <v>135</v>
      </c>
      <c r="AU264" s="6" t="s">
        <v>83</v>
      </c>
    </row>
    <row r="265" spans="2:65" s="6" customFormat="1" ht="30.75" customHeight="1" x14ac:dyDescent="0.3">
      <c r="B265" s="23"/>
      <c r="C265" s="24"/>
      <c r="D265" s="159" t="s">
        <v>137</v>
      </c>
      <c r="E265" s="24"/>
      <c r="F265" s="160" t="s">
        <v>450</v>
      </c>
      <c r="G265" s="24"/>
      <c r="H265" s="24"/>
      <c r="J265" s="24"/>
      <c r="K265" s="24"/>
      <c r="L265" s="43"/>
      <c r="M265" s="56"/>
      <c r="N265" s="24"/>
      <c r="O265" s="24"/>
      <c r="P265" s="24"/>
      <c r="Q265" s="24"/>
      <c r="R265" s="24"/>
      <c r="S265" s="24"/>
      <c r="T265" s="57"/>
      <c r="AT265" s="6" t="s">
        <v>137</v>
      </c>
      <c r="AU265" s="6" t="s">
        <v>83</v>
      </c>
    </row>
    <row r="266" spans="2:65" s="6" customFormat="1" ht="15.75" customHeight="1" x14ac:dyDescent="0.3">
      <c r="B266" s="23"/>
      <c r="C266" s="145" t="s">
        <v>461</v>
      </c>
      <c r="D266" s="145" t="s">
        <v>128</v>
      </c>
      <c r="E266" s="146" t="s">
        <v>462</v>
      </c>
      <c r="F266" s="147" t="s">
        <v>463</v>
      </c>
      <c r="G266" s="148" t="s">
        <v>356</v>
      </c>
      <c r="H266" s="149">
        <v>5</v>
      </c>
      <c r="I266" s="150"/>
      <c r="J266" s="151">
        <f>ROUND($I$266*$H$266,2)</f>
        <v>0</v>
      </c>
      <c r="K266" s="147" t="s">
        <v>132</v>
      </c>
      <c r="L266" s="43"/>
      <c r="M266" s="152"/>
      <c r="N266" s="153" t="s">
        <v>46</v>
      </c>
      <c r="O266" s="24"/>
      <c r="P266" s="154">
        <f>$O$266*$H$266</f>
        <v>0</v>
      </c>
      <c r="Q266" s="154">
        <v>1.8000000000000001E-4</v>
      </c>
      <c r="R266" s="154">
        <f>$Q$266*$H$266</f>
        <v>9.0000000000000008E-4</v>
      </c>
      <c r="S266" s="154">
        <v>0</v>
      </c>
      <c r="T266" s="155">
        <f>$S$266*$H$266</f>
        <v>0</v>
      </c>
      <c r="AR266" s="89" t="s">
        <v>133</v>
      </c>
      <c r="AT266" s="89" t="s">
        <v>128</v>
      </c>
      <c r="AU266" s="89" t="s">
        <v>83</v>
      </c>
      <c r="AY266" s="6" t="s">
        <v>126</v>
      </c>
      <c r="BE266" s="156">
        <f>IF($N$266="základní",$J$266,0)</f>
        <v>0</v>
      </c>
      <c r="BF266" s="156">
        <f>IF($N$266="snížená",$J$266,0)</f>
        <v>0</v>
      </c>
      <c r="BG266" s="156">
        <f>IF($N$266="zákl. přenesená",$J$266,0)</f>
        <v>0</v>
      </c>
      <c r="BH266" s="156">
        <f>IF($N$266="sníž. přenesená",$J$266,0)</f>
        <v>0</v>
      </c>
      <c r="BI266" s="156">
        <f>IF($N$266="nulová",$J$266,0)</f>
        <v>0</v>
      </c>
      <c r="BJ266" s="89" t="s">
        <v>22</v>
      </c>
      <c r="BK266" s="156">
        <f>ROUND($I$266*$H$266,2)</f>
        <v>0</v>
      </c>
      <c r="BL266" s="89" t="s">
        <v>133</v>
      </c>
      <c r="BM266" s="89" t="s">
        <v>464</v>
      </c>
    </row>
    <row r="267" spans="2:65" s="6" customFormat="1" ht="16.5" customHeight="1" x14ac:dyDescent="0.3">
      <c r="B267" s="23"/>
      <c r="C267" s="24"/>
      <c r="D267" s="157" t="s">
        <v>135</v>
      </c>
      <c r="E267" s="24"/>
      <c r="F267" s="158" t="s">
        <v>465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135</v>
      </c>
      <c r="AU267" s="6" t="s">
        <v>83</v>
      </c>
    </row>
    <row r="268" spans="2:65" s="6" customFormat="1" ht="30.75" customHeight="1" x14ac:dyDescent="0.3">
      <c r="B268" s="23"/>
      <c r="C268" s="24"/>
      <c r="D268" s="159" t="s">
        <v>137</v>
      </c>
      <c r="E268" s="24"/>
      <c r="F268" s="160" t="s">
        <v>450</v>
      </c>
      <c r="G268" s="24"/>
      <c r="H268" s="24"/>
      <c r="J268" s="24"/>
      <c r="K268" s="24"/>
      <c r="L268" s="43"/>
      <c r="M268" s="56"/>
      <c r="N268" s="24"/>
      <c r="O268" s="24"/>
      <c r="P268" s="24"/>
      <c r="Q268" s="24"/>
      <c r="R268" s="24"/>
      <c r="S268" s="24"/>
      <c r="T268" s="57"/>
      <c r="AT268" s="6" t="s">
        <v>137</v>
      </c>
      <c r="AU268" s="6" t="s">
        <v>83</v>
      </c>
    </row>
    <row r="269" spans="2:65" s="6" customFormat="1" ht="15.75" customHeight="1" x14ac:dyDescent="0.3">
      <c r="B269" s="23"/>
      <c r="C269" s="145" t="s">
        <v>466</v>
      </c>
      <c r="D269" s="145" t="s">
        <v>128</v>
      </c>
      <c r="E269" s="146" t="s">
        <v>467</v>
      </c>
      <c r="F269" s="147" t="s">
        <v>468</v>
      </c>
      <c r="G269" s="148" t="s">
        <v>131</v>
      </c>
      <c r="H269" s="149">
        <v>8.0190000000000001</v>
      </c>
      <c r="I269" s="150"/>
      <c r="J269" s="151">
        <f>ROUND($I$269*$H$269,2)</f>
        <v>0</v>
      </c>
      <c r="K269" s="147" t="s">
        <v>132</v>
      </c>
      <c r="L269" s="43"/>
      <c r="M269" s="152"/>
      <c r="N269" s="153" t="s">
        <v>46</v>
      </c>
      <c r="O269" s="24"/>
      <c r="P269" s="154">
        <f>$O$269*$H$269</f>
        <v>0</v>
      </c>
      <c r="Q269" s="154">
        <v>0</v>
      </c>
      <c r="R269" s="154">
        <f>$Q$269*$H$269</f>
        <v>0</v>
      </c>
      <c r="S269" s="154">
        <v>0</v>
      </c>
      <c r="T269" s="155">
        <f>$S$269*$H$269</f>
        <v>0</v>
      </c>
      <c r="AR269" s="89" t="s">
        <v>133</v>
      </c>
      <c r="AT269" s="89" t="s">
        <v>128</v>
      </c>
      <c r="AU269" s="89" t="s">
        <v>83</v>
      </c>
      <c r="AY269" s="6" t="s">
        <v>126</v>
      </c>
      <c r="BE269" s="156">
        <f>IF($N$269="základní",$J$269,0)</f>
        <v>0</v>
      </c>
      <c r="BF269" s="156">
        <f>IF($N$269="snížená",$J$269,0)</f>
        <v>0</v>
      </c>
      <c r="BG269" s="156">
        <f>IF($N$269="zákl. přenesená",$J$269,0)</f>
        <v>0</v>
      </c>
      <c r="BH269" s="156">
        <f>IF($N$269="sníž. přenesená",$J$269,0)</f>
        <v>0</v>
      </c>
      <c r="BI269" s="156">
        <f>IF($N$269="nulová",$J$269,0)</f>
        <v>0</v>
      </c>
      <c r="BJ269" s="89" t="s">
        <v>22</v>
      </c>
      <c r="BK269" s="156">
        <f>ROUND($I$269*$H$269,2)</f>
        <v>0</v>
      </c>
      <c r="BL269" s="89" t="s">
        <v>133</v>
      </c>
      <c r="BM269" s="89" t="s">
        <v>469</v>
      </c>
    </row>
    <row r="270" spans="2:65" s="6" customFormat="1" ht="27" customHeight="1" x14ac:dyDescent="0.3">
      <c r="B270" s="23"/>
      <c r="C270" s="24"/>
      <c r="D270" s="157" t="s">
        <v>135</v>
      </c>
      <c r="E270" s="24"/>
      <c r="F270" s="158" t="s">
        <v>470</v>
      </c>
      <c r="G270" s="24"/>
      <c r="H270" s="24"/>
      <c r="J270" s="24"/>
      <c r="K270" s="24"/>
      <c r="L270" s="43"/>
      <c r="M270" s="56"/>
      <c r="N270" s="24"/>
      <c r="O270" s="24"/>
      <c r="P270" s="24"/>
      <c r="Q270" s="24"/>
      <c r="R270" s="24"/>
      <c r="S270" s="24"/>
      <c r="T270" s="57"/>
      <c r="AT270" s="6" t="s">
        <v>135</v>
      </c>
      <c r="AU270" s="6" t="s">
        <v>83</v>
      </c>
    </row>
    <row r="271" spans="2:65" s="6" customFormat="1" ht="30.75" customHeight="1" x14ac:dyDescent="0.3">
      <c r="B271" s="23"/>
      <c r="C271" s="24"/>
      <c r="D271" s="159" t="s">
        <v>137</v>
      </c>
      <c r="E271" s="24"/>
      <c r="F271" s="160" t="s">
        <v>471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137</v>
      </c>
      <c r="AU271" s="6" t="s">
        <v>83</v>
      </c>
    </row>
    <row r="272" spans="2:65" s="6" customFormat="1" ht="15.75" customHeight="1" x14ac:dyDescent="0.3">
      <c r="B272" s="161"/>
      <c r="C272" s="162"/>
      <c r="D272" s="159" t="s">
        <v>139</v>
      </c>
      <c r="E272" s="162"/>
      <c r="F272" s="163" t="s">
        <v>472</v>
      </c>
      <c r="G272" s="162"/>
      <c r="H272" s="164">
        <v>7.7850000000000001</v>
      </c>
      <c r="J272" s="162"/>
      <c r="K272" s="162"/>
      <c r="L272" s="165"/>
      <c r="M272" s="166"/>
      <c r="N272" s="162"/>
      <c r="O272" s="162"/>
      <c r="P272" s="162"/>
      <c r="Q272" s="162"/>
      <c r="R272" s="162"/>
      <c r="S272" s="162"/>
      <c r="T272" s="167"/>
      <c r="AT272" s="168" t="s">
        <v>139</v>
      </c>
      <c r="AU272" s="168" t="s">
        <v>83</v>
      </c>
      <c r="AV272" s="168" t="s">
        <v>83</v>
      </c>
      <c r="AW272" s="168" t="s">
        <v>96</v>
      </c>
      <c r="AX272" s="168" t="s">
        <v>22</v>
      </c>
      <c r="AY272" s="168" t="s">
        <v>126</v>
      </c>
    </row>
    <row r="273" spans="2:65" s="6" customFormat="1" ht="15.75" customHeight="1" x14ac:dyDescent="0.3">
      <c r="B273" s="161"/>
      <c r="C273" s="162"/>
      <c r="D273" s="159" t="s">
        <v>139</v>
      </c>
      <c r="E273" s="162"/>
      <c r="F273" s="163" t="s">
        <v>473</v>
      </c>
      <c r="G273" s="162"/>
      <c r="H273" s="164">
        <v>8.0190000000000001</v>
      </c>
      <c r="J273" s="162"/>
      <c r="K273" s="162"/>
      <c r="L273" s="165"/>
      <c r="M273" s="166"/>
      <c r="N273" s="162"/>
      <c r="O273" s="162"/>
      <c r="P273" s="162"/>
      <c r="Q273" s="162"/>
      <c r="R273" s="162"/>
      <c r="S273" s="162"/>
      <c r="T273" s="167"/>
      <c r="AT273" s="168" t="s">
        <v>139</v>
      </c>
      <c r="AU273" s="168" t="s">
        <v>83</v>
      </c>
      <c r="AV273" s="168" t="s">
        <v>83</v>
      </c>
      <c r="AW273" s="168" t="s">
        <v>75</v>
      </c>
      <c r="AX273" s="168" t="s">
        <v>22</v>
      </c>
      <c r="AY273" s="168" t="s">
        <v>126</v>
      </c>
    </row>
    <row r="274" spans="2:65" s="132" customFormat="1" ht="30.75" customHeight="1" x14ac:dyDescent="0.3">
      <c r="B274" s="133"/>
      <c r="C274" s="134"/>
      <c r="D274" s="134" t="s">
        <v>74</v>
      </c>
      <c r="E274" s="143" t="s">
        <v>474</v>
      </c>
      <c r="F274" s="143" t="s">
        <v>475</v>
      </c>
      <c r="G274" s="134"/>
      <c r="H274" s="134"/>
      <c r="J274" s="144">
        <f>$BK$274</f>
        <v>0</v>
      </c>
      <c r="K274" s="134"/>
      <c r="L274" s="137"/>
      <c r="M274" s="138"/>
      <c r="N274" s="134"/>
      <c r="O274" s="134"/>
      <c r="P274" s="139">
        <f>SUM($P$275:$P$297)</f>
        <v>0</v>
      </c>
      <c r="Q274" s="134"/>
      <c r="R274" s="139">
        <f>SUM($R$275:$R$297)</f>
        <v>0</v>
      </c>
      <c r="S274" s="134"/>
      <c r="T274" s="140">
        <f>SUM($T$275:$T$297)</f>
        <v>0</v>
      </c>
      <c r="AR274" s="141" t="s">
        <v>22</v>
      </c>
      <c r="AT274" s="141" t="s">
        <v>74</v>
      </c>
      <c r="AU274" s="141" t="s">
        <v>22</v>
      </c>
      <c r="AY274" s="141" t="s">
        <v>126</v>
      </c>
      <c r="BK274" s="142">
        <f>SUM($BK$275:$BK$297)</f>
        <v>0</v>
      </c>
    </row>
    <row r="275" spans="2:65" s="6" customFormat="1" ht="15.75" customHeight="1" x14ac:dyDescent="0.3">
      <c r="B275" s="23"/>
      <c r="C275" s="145" t="s">
        <v>476</v>
      </c>
      <c r="D275" s="145" t="s">
        <v>128</v>
      </c>
      <c r="E275" s="146" t="s">
        <v>477</v>
      </c>
      <c r="F275" s="147" t="s">
        <v>478</v>
      </c>
      <c r="G275" s="148" t="s">
        <v>252</v>
      </c>
      <c r="H275" s="149">
        <v>5.6</v>
      </c>
      <c r="I275" s="150"/>
      <c r="J275" s="151">
        <f>ROUND($I$275*$H$275,2)</f>
        <v>0</v>
      </c>
      <c r="K275" s="147" t="s">
        <v>132</v>
      </c>
      <c r="L275" s="43"/>
      <c r="M275" s="152"/>
      <c r="N275" s="153" t="s">
        <v>46</v>
      </c>
      <c r="O275" s="24"/>
      <c r="P275" s="154">
        <f>$O$275*$H$275</f>
        <v>0</v>
      </c>
      <c r="Q275" s="154">
        <v>0</v>
      </c>
      <c r="R275" s="154">
        <f>$Q$275*$H$275</f>
        <v>0</v>
      </c>
      <c r="S275" s="154">
        <v>0</v>
      </c>
      <c r="T275" s="155">
        <f>$S$275*$H$275</f>
        <v>0</v>
      </c>
      <c r="AR275" s="89" t="s">
        <v>133</v>
      </c>
      <c r="AT275" s="89" t="s">
        <v>128</v>
      </c>
      <c r="AU275" s="89" t="s">
        <v>83</v>
      </c>
      <c r="AY275" s="6" t="s">
        <v>126</v>
      </c>
      <c r="BE275" s="156">
        <f>IF($N$275="základní",$J$275,0)</f>
        <v>0</v>
      </c>
      <c r="BF275" s="156">
        <f>IF($N$275="snížená",$J$275,0)</f>
        <v>0</v>
      </c>
      <c r="BG275" s="156">
        <f>IF($N$275="zákl. přenesená",$J$275,0)</f>
        <v>0</v>
      </c>
      <c r="BH275" s="156">
        <f>IF($N$275="sníž. přenesená",$J$275,0)</f>
        <v>0</v>
      </c>
      <c r="BI275" s="156">
        <f>IF($N$275="nulová",$J$275,0)</f>
        <v>0</v>
      </c>
      <c r="BJ275" s="89" t="s">
        <v>22</v>
      </c>
      <c r="BK275" s="156">
        <f>ROUND($I$275*$H$275,2)</f>
        <v>0</v>
      </c>
      <c r="BL275" s="89" t="s">
        <v>133</v>
      </c>
      <c r="BM275" s="89" t="s">
        <v>479</v>
      </c>
    </row>
    <row r="276" spans="2:65" s="6" customFormat="1" ht="16.5" customHeight="1" x14ac:dyDescent="0.3">
      <c r="B276" s="23"/>
      <c r="C276" s="24"/>
      <c r="D276" s="157" t="s">
        <v>135</v>
      </c>
      <c r="E276" s="24"/>
      <c r="F276" s="158" t="s">
        <v>480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135</v>
      </c>
      <c r="AU276" s="6" t="s">
        <v>83</v>
      </c>
    </row>
    <row r="277" spans="2:65" s="6" customFormat="1" ht="30.75" customHeight="1" x14ac:dyDescent="0.3">
      <c r="B277" s="23"/>
      <c r="C277" s="24"/>
      <c r="D277" s="159" t="s">
        <v>137</v>
      </c>
      <c r="E277" s="24"/>
      <c r="F277" s="160" t="s">
        <v>481</v>
      </c>
      <c r="G277" s="24"/>
      <c r="H277" s="24"/>
      <c r="J277" s="24"/>
      <c r="K277" s="24"/>
      <c r="L277" s="43"/>
      <c r="M277" s="56"/>
      <c r="N277" s="24"/>
      <c r="O277" s="24"/>
      <c r="P277" s="24"/>
      <c r="Q277" s="24"/>
      <c r="R277" s="24"/>
      <c r="S277" s="24"/>
      <c r="T277" s="57"/>
      <c r="AT277" s="6" t="s">
        <v>137</v>
      </c>
      <c r="AU277" s="6" t="s">
        <v>83</v>
      </c>
    </row>
    <row r="278" spans="2:65" s="6" customFormat="1" ht="15.75" customHeight="1" x14ac:dyDescent="0.3">
      <c r="B278" s="161"/>
      <c r="C278" s="162"/>
      <c r="D278" s="159" t="s">
        <v>139</v>
      </c>
      <c r="E278" s="162"/>
      <c r="F278" s="163" t="s">
        <v>482</v>
      </c>
      <c r="G278" s="162"/>
      <c r="H278" s="164">
        <v>5.6</v>
      </c>
      <c r="J278" s="162"/>
      <c r="K278" s="162"/>
      <c r="L278" s="165"/>
      <c r="M278" s="166"/>
      <c r="N278" s="162"/>
      <c r="O278" s="162"/>
      <c r="P278" s="162"/>
      <c r="Q278" s="162"/>
      <c r="R278" s="162"/>
      <c r="S278" s="162"/>
      <c r="T278" s="167"/>
      <c r="AT278" s="168" t="s">
        <v>139</v>
      </c>
      <c r="AU278" s="168" t="s">
        <v>83</v>
      </c>
      <c r="AV278" s="168" t="s">
        <v>83</v>
      </c>
      <c r="AW278" s="168" t="s">
        <v>96</v>
      </c>
      <c r="AX278" s="168" t="s">
        <v>22</v>
      </c>
      <c r="AY278" s="168" t="s">
        <v>126</v>
      </c>
    </row>
    <row r="279" spans="2:65" s="6" customFormat="1" ht="15.75" customHeight="1" x14ac:dyDescent="0.3">
      <c r="B279" s="23"/>
      <c r="C279" s="145" t="s">
        <v>483</v>
      </c>
      <c r="D279" s="145" t="s">
        <v>128</v>
      </c>
      <c r="E279" s="146" t="s">
        <v>484</v>
      </c>
      <c r="F279" s="147" t="s">
        <v>485</v>
      </c>
      <c r="G279" s="148" t="s">
        <v>252</v>
      </c>
      <c r="H279" s="149">
        <v>0.82</v>
      </c>
      <c r="I279" s="150"/>
      <c r="J279" s="151">
        <f>ROUND($I$279*$H$279,2)</f>
        <v>0</v>
      </c>
      <c r="K279" s="147" t="s">
        <v>132</v>
      </c>
      <c r="L279" s="43"/>
      <c r="M279" s="152"/>
      <c r="N279" s="153" t="s">
        <v>46</v>
      </c>
      <c r="O279" s="24"/>
      <c r="P279" s="154">
        <f>$O$279*$H$279</f>
        <v>0</v>
      </c>
      <c r="Q279" s="154">
        <v>0</v>
      </c>
      <c r="R279" s="154">
        <f>$Q$279*$H$279</f>
        <v>0</v>
      </c>
      <c r="S279" s="154">
        <v>0</v>
      </c>
      <c r="T279" s="155">
        <f>$S$279*$H$279</f>
        <v>0</v>
      </c>
      <c r="AR279" s="89" t="s">
        <v>133</v>
      </c>
      <c r="AT279" s="89" t="s">
        <v>128</v>
      </c>
      <c r="AU279" s="89" t="s">
        <v>83</v>
      </c>
      <c r="AY279" s="6" t="s">
        <v>126</v>
      </c>
      <c r="BE279" s="156">
        <f>IF($N$279="základní",$J$279,0)</f>
        <v>0</v>
      </c>
      <c r="BF279" s="156">
        <f>IF($N$279="snížená",$J$279,0)</f>
        <v>0</v>
      </c>
      <c r="BG279" s="156">
        <f>IF($N$279="zákl. přenesená",$J$279,0)</f>
        <v>0</v>
      </c>
      <c r="BH279" s="156">
        <f>IF($N$279="sníž. přenesená",$J$279,0)</f>
        <v>0</v>
      </c>
      <c r="BI279" s="156">
        <f>IF($N$279="nulová",$J$279,0)</f>
        <v>0</v>
      </c>
      <c r="BJ279" s="89" t="s">
        <v>22</v>
      </c>
      <c r="BK279" s="156">
        <f>ROUND($I$279*$H$279,2)</f>
        <v>0</v>
      </c>
      <c r="BL279" s="89" t="s">
        <v>133</v>
      </c>
      <c r="BM279" s="89" t="s">
        <v>486</v>
      </c>
    </row>
    <row r="280" spans="2:65" s="6" customFormat="1" ht="16.5" customHeight="1" x14ac:dyDescent="0.3">
      <c r="B280" s="23"/>
      <c r="C280" s="24"/>
      <c r="D280" s="157" t="s">
        <v>135</v>
      </c>
      <c r="E280" s="24"/>
      <c r="F280" s="158" t="s">
        <v>487</v>
      </c>
      <c r="G280" s="24"/>
      <c r="H280" s="24"/>
      <c r="J280" s="24"/>
      <c r="K280" s="24"/>
      <c r="L280" s="43"/>
      <c r="M280" s="56"/>
      <c r="N280" s="24"/>
      <c r="O280" s="24"/>
      <c r="P280" s="24"/>
      <c r="Q280" s="24"/>
      <c r="R280" s="24"/>
      <c r="S280" s="24"/>
      <c r="T280" s="57"/>
      <c r="AT280" s="6" t="s">
        <v>135</v>
      </c>
      <c r="AU280" s="6" t="s">
        <v>83</v>
      </c>
    </row>
    <row r="281" spans="2:65" s="6" customFormat="1" ht="30.75" customHeight="1" x14ac:dyDescent="0.3">
      <c r="B281" s="23"/>
      <c r="C281" s="24"/>
      <c r="D281" s="159" t="s">
        <v>137</v>
      </c>
      <c r="E281" s="24"/>
      <c r="F281" s="160" t="s">
        <v>488</v>
      </c>
      <c r="G281" s="24"/>
      <c r="H281" s="24"/>
      <c r="J281" s="24"/>
      <c r="K281" s="24"/>
      <c r="L281" s="43"/>
      <c r="M281" s="56"/>
      <c r="N281" s="24"/>
      <c r="O281" s="24"/>
      <c r="P281" s="24"/>
      <c r="Q281" s="24"/>
      <c r="R281" s="24"/>
      <c r="S281" s="24"/>
      <c r="T281" s="57"/>
      <c r="AT281" s="6" t="s">
        <v>137</v>
      </c>
      <c r="AU281" s="6" t="s">
        <v>83</v>
      </c>
    </row>
    <row r="282" spans="2:65" s="6" customFormat="1" ht="15.75" customHeight="1" x14ac:dyDescent="0.3">
      <c r="B282" s="161"/>
      <c r="C282" s="162"/>
      <c r="D282" s="159" t="s">
        <v>139</v>
      </c>
      <c r="E282" s="162"/>
      <c r="F282" s="163" t="s">
        <v>489</v>
      </c>
      <c r="G282" s="162"/>
      <c r="H282" s="164">
        <v>0.82</v>
      </c>
      <c r="J282" s="162"/>
      <c r="K282" s="162"/>
      <c r="L282" s="165"/>
      <c r="M282" s="166"/>
      <c r="N282" s="162"/>
      <c r="O282" s="162"/>
      <c r="P282" s="162"/>
      <c r="Q282" s="162"/>
      <c r="R282" s="162"/>
      <c r="S282" s="162"/>
      <c r="T282" s="167"/>
      <c r="AT282" s="168" t="s">
        <v>139</v>
      </c>
      <c r="AU282" s="168" t="s">
        <v>83</v>
      </c>
      <c r="AV282" s="168" t="s">
        <v>83</v>
      </c>
      <c r="AW282" s="168" t="s">
        <v>96</v>
      </c>
      <c r="AX282" s="168" t="s">
        <v>22</v>
      </c>
      <c r="AY282" s="168" t="s">
        <v>126</v>
      </c>
    </row>
    <row r="283" spans="2:65" s="6" customFormat="1" ht="15.75" customHeight="1" x14ac:dyDescent="0.3">
      <c r="B283" s="23"/>
      <c r="C283" s="145" t="s">
        <v>490</v>
      </c>
      <c r="D283" s="145" t="s">
        <v>128</v>
      </c>
      <c r="E283" s="146" t="s">
        <v>491</v>
      </c>
      <c r="F283" s="147" t="s">
        <v>492</v>
      </c>
      <c r="G283" s="148" t="s">
        <v>252</v>
      </c>
      <c r="H283" s="149">
        <v>94.605000000000004</v>
      </c>
      <c r="I283" s="150"/>
      <c r="J283" s="151">
        <f>ROUND($I$283*$H$283,2)</f>
        <v>0</v>
      </c>
      <c r="K283" s="147" t="s">
        <v>132</v>
      </c>
      <c r="L283" s="43"/>
      <c r="M283" s="152"/>
      <c r="N283" s="153" t="s">
        <v>46</v>
      </c>
      <c r="O283" s="24"/>
      <c r="P283" s="154">
        <f>$O$283*$H$283</f>
        <v>0</v>
      </c>
      <c r="Q283" s="154">
        <v>0</v>
      </c>
      <c r="R283" s="154">
        <f>$Q$283*$H$283</f>
        <v>0</v>
      </c>
      <c r="S283" s="154">
        <v>0</v>
      </c>
      <c r="T283" s="155">
        <f>$S$283*$H$283</f>
        <v>0</v>
      </c>
      <c r="AR283" s="89" t="s">
        <v>133</v>
      </c>
      <c r="AT283" s="89" t="s">
        <v>128</v>
      </c>
      <c r="AU283" s="89" t="s">
        <v>83</v>
      </c>
      <c r="AY283" s="6" t="s">
        <v>126</v>
      </c>
      <c r="BE283" s="156">
        <f>IF($N$283="základní",$J$283,0)</f>
        <v>0</v>
      </c>
      <c r="BF283" s="156">
        <f>IF($N$283="snížená",$J$283,0)</f>
        <v>0</v>
      </c>
      <c r="BG283" s="156">
        <f>IF($N$283="zákl. přenesená",$J$283,0)</f>
        <v>0</v>
      </c>
      <c r="BH283" s="156">
        <f>IF($N$283="sníž. přenesená",$J$283,0)</f>
        <v>0</v>
      </c>
      <c r="BI283" s="156">
        <f>IF($N$283="nulová",$J$283,0)</f>
        <v>0</v>
      </c>
      <c r="BJ283" s="89" t="s">
        <v>22</v>
      </c>
      <c r="BK283" s="156">
        <f>ROUND($I$283*$H$283,2)</f>
        <v>0</v>
      </c>
      <c r="BL283" s="89" t="s">
        <v>133</v>
      </c>
      <c r="BM283" s="89" t="s">
        <v>493</v>
      </c>
    </row>
    <row r="284" spans="2:65" s="6" customFormat="1" ht="16.5" customHeight="1" x14ac:dyDescent="0.3">
      <c r="B284" s="23"/>
      <c r="C284" s="24"/>
      <c r="D284" s="157" t="s">
        <v>135</v>
      </c>
      <c r="E284" s="24"/>
      <c r="F284" s="158" t="s">
        <v>494</v>
      </c>
      <c r="G284" s="24"/>
      <c r="H284" s="24"/>
      <c r="J284" s="24"/>
      <c r="K284" s="24"/>
      <c r="L284" s="43"/>
      <c r="M284" s="56"/>
      <c r="N284" s="24"/>
      <c r="O284" s="24"/>
      <c r="P284" s="24"/>
      <c r="Q284" s="24"/>
      <c r="R284" s="24"/>
      <c r="S284" s="24"/>
      <c r="T284" s="57"/>
      <c r="AT284" s="6" t="s">
        <v>135</v>
      </c>
      <c r="AU284" s="6" t="s">
        <v>83</v>
      </c>
    </row>
    <row r="285" spans="2:65" s="6" customFormat="1" ht="30.75" customHeight="1" x14ac:dyDescent="0.3">
      <c r="B285" s="23"/>
      <c r="C285" s="24"/>
      <c r="D285" s="159" t="s">
        <v>137</v>
      </c>
      <c r="E285" s="24"/>
      <c r="F285" s="160" t="s">
        <v>495</v>
      </c>
      <c r="G285" s="24"/>
      <c r="H285" s="24"/>
      <c r="J285" s="24"/>
      <c r="K285" s="24"/>
      <c r="L285" s="43"/>
      <c r="M285" s="56"/>
      <c r="N285" s="24"/>
      <c r="O285" s="24"/>
      <c r="P285" s="24"/>
      <c r="Q285" s="24"/>
      <c r="R285" s="24"/>
      <c r="S285" s="24"/>
      <c r="T285" s="57"/>
      <c r="AT285" s="6" t="s">
        <v>137</v>
      </c>
      <c r="AU285" s="6" t="s">
        <v>83</v>
      </c>
    </row>
    <row r="286" spans="2:65" s="6" customFormat="1" ht="15.75" customHeight="1" x14ac:dyDescent="0.3">
      <c r="B286" s="161"/>
      <c r="C286" s="162"/>
      <c r="D286" s="159" t="s">
        <v>139</v>
      </c>
      <c r="E286" s="162"/>
      <c r="F286" s="163" t="s">
        <v>496</v>
      </c>
      <c r="G286" s="162"/>
      <c r="H286" s="164">
        <v>3.5</v>
      </c>
      <c r="J286" s="162"/>
      <c r="K286" s="162"/>
      <c r="L286" s="165"/>
      <c r="M286" s="166"/>
      <c r="N286" s="162"/>
      <c r="O286" s="162"/>
      <c r="P286" s="162"/>
      <c r="Q286" s="162"/>
      <c r="R286" s="162"/>
      <c r="S286" s="162"/>
      <c r="T286" s="167"/>
      <c r="AT286" s="168" t="s">
        <v>139</v>
      </c>
      <c r="AU286" s="168" t="s">
        <v>83</v>
      </c>
      <c r="AV286" s="168" t="s">
        <v>83</v>
      </c>
      <c r="AW286" s="168" t="s">
        <v>96</v>
      </c>
      <c r="AX286" s="168" t="s">
        <v>75</v>
      </c>
      <c r="AY286" s="168" t="s">
        <v>126</v>
      </c>
    </row>
    <row r="287" spans="2:65" s="6" customFormat="1" ht="15.75" customHeight="1" x14ac:dyDescent="0.3">
      <c r="B287" s="161"/>
      <c r="C287" s="162"/>
      <c r="D287" s="159" t="s">
        <v>139</v>
      </c>
      <c r="E287" s="162"/>
      <c r="F287" s="163" t="s">
        <v>497</v>
      </c>
      <c r="G287" s="162"/>
      <c r="H287" s="164">
        <v>0.61499999999999999</v>
      </c>
      <c r="J287" s="162"/>
      <c r="K287" s="162"/>
      <c r="L287" s="165"/>
      <c r="M287" s="166"/>
      <c r="N287" s="162"/>
      <c r="O287" s="162"/>
      <c r="P287" s="162"/>
      <c r="Q287" s="162"/>
      <c r="R287" s="162"/>
      <c r="S287" s="162"/>
      <c r="T287" s="167"/>
      <c r="AT287" s="168" t="s">
        <v>139</v>
      </c>
      <c r="AU287" s="168" t="s">
        <v>83</v>
      </c>
      <c r="AV287" s="168" t="s">
        <v>83</v>
      </c>
      <c r="AW287" s="168" t="s">
        <v>96</v>
      </c>
      <c r="AX287" s="168" t="s">
        <v>75</v>
      </c>
      <c r="AY287" s="168" t="s">
        <v>126</v>
      </c>
    </row>
    <row r="288" spans="2:65" s="6" customFormat="1" ht="15.75" customHeight="1" x14ac:dyDescent="0.3">
      <c r="B288" s="161"/>
      <c r="C288" s="162"/>
      <c r="D288" s="159" t="s">
        <v>139</v>
      </c>
      <c r="E288" s="162"/>
      <c r="F288" s="163" t="s">
        <v>498</v>
      </c>
      <c r="G288" s="162"/>
      <c r="H288" s="164">
        <v>88.861999999999995</v>
      </c>
      <c r="J288" s="162"/>
      <c r="K288" s="162"/>
      <c r="L288" s="165"/>
      <c r="M288" s="166"/>
      <c r="N288" s="162"/>
      <c r="O288" s="162"/>
      <c r="P288" s="162"/>
      <c r="Q288" s="162"/>
      <c r="R288" s="162"/>
      <c r="S288" s="162"/>
      <c r="T288" s="167"/>
      <c r="AT288" s="168" t="s">
        <v>139</v>
      </c>
      <c r="AU288" s="168" t="s">
        <v>83</v>
      </c>
      <c r="AV288" s="168" t="s">
        <v>83</v>
      </c>
      <c r="AW288" s="168" t="s">
        <v>96</v>
      </c>
      <c r="AX288" s="168" t="s">
        <v>75</v>
      </c>
      <c r="AY288" s="168" t="s">
        <v>126</v>
      </c>
    </row>
    <row r="289" spans="2:65" s="6" customFormat="1" ht="15.75" customHeight="1" x14ac:dyDescent="0.3">
      <c r="B289" s="161"/>
      <c r="C289" s="162"/>
      <c r="D289" s="159" t="s">
        <v>139</v>
      </c>
      <c r="E289" s="162"/>
      <c r="F289" s="163" t="s">
        <v>499</v>
      </c>
      <c r="G289" s="162"/>
      <c r="H289" s="164">
        <v>1.6</v>
      </c>
      <c r="J289" s="162"/>
      <c r="K289" s="162"/>
      <c r="L289" s="165"/>
      <c r="M289" s="166"/>
      <c r="N289" s="162"/>
      <c r="O289" s="162"/>
      <c r="P289" s="162"/>
      <c r="Q289" s="162"/>
      <c r="R289" s="162"/>
      <c r="S289" s="162"/>
      <c r="T289" s="167"/>
      <c r="AT289" s="168" t="s">
        <v>139</v>
      </c>
      <c r="AU289" s="168" t="s">
        <v>83</v>
      </c>
      <c r="AV289" s="168" t="s">
        <v>83</v>
      </c>
      <c r="AW289" s="168" t="s">
        <v>96</v>
      </c>
      <c r="AX289" s="168" t="s">
        <v>75</v>
      </c>
      <c r="AY289" s="168" t="s">
        <v>126</v>
      </c>
    </row>
    <row r="290" spans="2:65" s="6" customFormat="1" ht="15.75" customHeight="1" x14ac:dyDescent="0.3">
      <c r="B290" s="161"/>
      <c r="C290" s="162"/>
      <c r="D290" s="159" t="s">
        <v>139</v>
      </c>
      <c r="E290" s="162"/>
      <c r="F290" s="163" t="s">
        <v>500</v>
      </c>
      <c r="G290" s="162"/>
      <c r="H290" s="164">
        <v>2.8000000000000001E-2</v>
      </c>
      <c r="J290" s="162"/>
      <c r="K290" s="162"/>
      <c r="L290" s="165"/>
      <c r="M290" s="166"/>
      <c r="N290" s="162"/>
      <c r="O290" s="162"/>
      <c r="P290" s="162"/>
      <c r="Q290" s="162"/>
      <c r="R290" s="162"/>
      <c r="S290" s="162"/>
      <c r="T290" s="167"/>
      <c r="AT290" s="168" t="s">
        <v>139</v>
      </c>
      <c r="AU290" s="168" t="s">
        <v>83</v>
      </c>
      <c r="AV290" s="168" t="s">
        <v>83</v>
      </c>
      <c r="AW290" s="168" t="s">
        <v>96</v>
      </c>
      <c r="AX290" s="168" t="s">
        <v>75</v>
      </c>
      <c r="AY290" s="168" t="s">
        <v>126</v>
      </c>
    </row>
    <row r="291" spans="2:65" s="6" customFormat="1" ht="15.75" customHeight="1" x14ac:dyDescent="0.3">
      <c r="B291" s="179"/>
      <c r="C291" s="180"/>
      <c r="D291" s="159" t="s">
        <v>139</v>
      </c>
      <c r="E291" s="180"/>
      <c r="F291" s="181" t="s">
        <v>198</v>
      </c>
      <c r="G291" s="180"/>
      <c r="H291" s="182">
        <v>94.605000000000004</v>
      </c>
      <c r="J291" s="180"/>
      <c r="K291" s="180"/>
      <c r="L291" s="183"/>
      <c r="M291" s="184"/>
      <c r="N291" s="180"/>
      <c r="O291" s="180"/>
      <c r="P291" s="180"/>
      <c r="Q291" s="180"/>
      <c r="R291" s="180"/>
      <c r="S291" s="180"/>
      <c r="T291" s="185"/>
      <c r="AT291" s="186" t="s">
        <v>139</v>
      </c>
      <c r="AU291" s="186" t="s">
        <v>83</v>
      </c>
      <c r="AV291" s="186" t="s">
        <v>133</v>
      </c>
      <c r="AW291" s="186" t="s">
        <v>96</v>
      </c>
      <c r="AX291" s="186" t="s">
        <v>22</v>
      </c>
      <c r="AY291" s="186" t="s">
        <v>126</v>
      </c>
    </row>
    <row r="292" spans="2:65" s="6" customFormat="1" ht="15.75" customHeight="1" x14ac:dyDescent="0.3">
      <c r="B292" s="23"/>
      <c r="C292" s="145" t="s">
        <v>501</v>
      </c>
      <c r="D292" s="145" t="s">
        <v>128</v>
      </c>
      <c r="E292" s="146" t="s">
        <v>502</v>
      </c>
      <c r="F292" s="147" t="s">
        <v>503</v>
      </c>
      <c r="G292" s="148" t="s">
        <v>252</v>
      </c>
      <c r="H292" s="149">
        <v>2743.5450000000001</v>
      </c>
      <c r="I292" s="150"/>
      <c r="J292" s="151">
        <f>ROUND($I$292*$H$292,2)</f>
        <v>0</v>
      </c>
      <c r="K292" s="147" t="s">
        <v>132</v>
      </c>
      <c r="L292" s="43"/>
      <c r="M292" s="152"/>
      <c r="N292" s="153" t="s">
        <v>46</v>
      </c>
      <c r="O292" s="24"/>
      <c r="P292" s="154">
        <f>$O$292*$H$292</f>
        <v>0</v>
      </c>
      <c r="Q292" s="154">
        <v>0</v>
      </c>
      <c r="R292" s="154">
        <f>$Q$292*$H$292</f>
        <v>0</v>
      </c>
      <c r="S292" s="154">
        <v>0</v>
      </c>
      <c r="T292" s="155">
        <f>$S$292*$H$292</f>
        <v>0</v>
      </c>
      <c r="AR292" s="89" t="s">
        <v>133</v>
      </c>
      <c r="AT292" s="89" t="s">
        <v>128</v>
      </c>
      <c r="AU292" s="89" t="s">
        <v>83</v>
      </c>
      <c r="AY292" s="6" t="s">
        <v>126</v>
      </c>
      <c r="BE292" s="156">
        <f>IF($N$292="základní",$J$292,0)</f>
        <v>0</v>
      </c>
      <c r="BF292" s="156">
        <f>IF($N$292="snížená",$J$292,0)</f>
        <v>0</v>
      </c>
      <c r="BG292" s="156">
        <f>IF($N$292="zákl. přenesená",$J$292,0)</f>
        <v>0</v>
      </c>
      <c r="BH292" s="156">
        <f>IF($N$292="sníž. přenesená",$J$292,0)</f>
        <v>0</v>
      </c>
      <c r="BI292" s="156">
        <f>IF($N$292="nulová",$J$292,0)</f>
        <v>0</v>
      </c>
      <c r="BJ292" s="89" t="s">
        <v>22</v>
      </c>
      <c r="BK292" s="156">
        <f>ROUND($I$292*$H$292,2)</f>
        <v>0</v>
      </c>
      <c r="BL292" s="89" t="s">
        <v>133</v>
      </c>
      <c r="BM292" s="89" t="s">
        <v>504</v>
      </c>
    </row>
    <row r="293" spans="2:65" s="6" customFormat="1" ht="27" customHeight="1" x14ac:dyDescent="0.3">
      <c r="B293" s="23"/>
      <c r="C293" s="24"/>
      <c r="D293" s="157" t="s">
        <v>135</v>
      </c>
      <c r="E293" s="24"/>
      <c r="F293" s="158" t="s">
        <v>505</v>
      </c>
      <c r="G293" s="24"/>
      <c r="H293" s="24"/>
      <c r="J293" s="24"/>
      <c r="K293" s="24"/>
      <c r="L293" s="43"/>
      <c r="M293" s="56"/>
      <c r="N293" s="24"/>
      <c r="O293" s="24"/>
      <c r="P293" s="24"/>
      <c r="Q293" s="24"/>
      <c r="R293" s="24"/>
      <c r="S293" s="24"/>
      <c r="T293" s="57"/>
      <c r="AT293" s="6" t="s">
        <v>135</v>
      </c>
      <c r="AU293" s="6" t="s">
        <v>83</v>
      </c>
    </row>
    <row r="294" spans="2:65" s="6" customFormat="1" ht="30.75" customHeight="1" x14ac:dyDescent="0.3">
      <c r="B294" s="23"/>
      <c r="C294" s="24"/>
      <c r="D294" s="159" t="s">
        <v>137</v>
      </c>
      <c r="E294" s="24"/>
      <c r="F294" s="160" t="s">
        <v>506</v>
      </c>
      <c r="G294" s="24"/>
      <c r="H294" s="24"/>
      <c r="J294" s="24"/>
      <c r="K294" s="24"/>
      <c r="L294" s="43"/>
      <c r="M294" s="56"/>
      <c r="N294" s="24"/>
      <c r="O294" s="24"/>
      <c r="P294" s="24"/>
      <c r="Q294" s="24"/>
      <c r="R294" s="24"/>
      <c r="S294" s="24"/>
      <c r="T294" s="57"/>
      <c r="AT294" s="6" t="s">
        <v>137</v>
      </c>
      <c r="AU294" s="6" t="s">
        <v>83</v>
      </c>
    </row>
    <row r="295" spans="2:65" s="6" customFormat="1" ht="15.75" customHeight="1" x14ac:dyDescent="0.3">
      <c r="B295" s="161"/>
      <c r="C295" s="162"/>
      <c r="D295" s="159" t="s">
        <v>139</v>
      </c>
      <c r="E295" s="162"/>
      <c r="F295" s="163" t="s">
        <v>507</v>
      </c>
      <c r="G295" s="162"/>
      <c r="H295" s="164">
        <v>2743.5450000000001</v>
      </c>
      <c r="J295" s="162"/>
      <c r="K295" s="162"/>
      <c r="L295" s="165"/>
      <c r="M295" s="166"/>
      <c r="N295" s="162"/>
      <c r="O295" s="162"/>
      <c r="P295" s="162"/>
      <c r="Q295" s="162"/>
      <c r="R295" s="162"/>
      <c r="S295" s="162"/>
      <c r="T295" s="167"/>
      <c r="AT295" s="168" t="s">
        <v>139</v>
      </c>
      <c r="AU295" s="168" t="s">
        <v>83</v>
      </c>
      <c r="AV295" s="168" t="s">
        <v>83</v>
      </c>
      <c r="AW295" s="168" t="s">
        <v>96</v>
      </c>
      <c r="AX295" s="168" t="s">
        <v>22</v>
      </c>
      <c r="AY295" s="168" t="s">
        <v>126</v>
      </c>
    </row>
    <row r="296" spans="2:65" s="6" customFormat="1" ht="15.75" customHeight="1" x14ac:dyDescent="0.3">
      <c r="B296" s="23"/>
      <c r="C296" s="145" t="s">
        <v>508</v>
      </c>
      <c r="D296" s="145" t="s">
        <v>128</v>
      </c>
      <c r="E296" s="146" t="s">
        <v>509</v>
      </c>
      <c r="F296" s="147" t="s">
        <v>510</v>
      </c>
      <c r="G296" s="148" t="s">
        <v>252</v>
      </c>
      <c r="H296" s="149">
        <v>94.605000000000004</v>
      </c>
      <c r="I296" s="150"/>
      <c r="J296" s="151">
        <f>ROUND($I$296*$H$296,2)</f>
        <v>0</v>
      </c>
      <c r="K296" s="147" t="s">
        <v>132</v>
      </c>
      <c r="L296" s="43"/>
      <c r="M296" s="152"/>
      <c r="N296" s="153" t="s">
        <v>46</v>
      </c>
      <c r="O296" s="24"/>
      <c r="P296" s="154">
        <f>$O$296*$H$296</f>
        <v>0</v>
      </c>
      <c r="Q296" s="154">
        <v>0</v>
      </c>
      <c r="R296" s="154">
        <f>$Q$296*$H$296</f>
        <v>0</v>
      </c>
      <c r="S296" s="154">
        <v>0</v>
      </c>
      <c r="T296" s="155">
        <f>$S$296*$H$296</f>
        <v>0</v>
      </c>
      <c r="AR296" s="89" t="s">
        <v>133</v>
      </c>
      <c r="AT296" s="89" t="s">
        <v>128</v>
      </c>
      <c r="AU296" s="89" t="s">
        <v>83</v>
      </c>
      <c r="AY296" s="6" t="s">
        <v>126</v>
      </c>
      <c r="BE296" s="156">
        <f>IF($N$296="základní",$J$296,0)</f>
        <v>0</v>
      </c>
      <c r="BF296" s="156">
        <f>IF($N$296="snížená",$J$296,0)</f>
        <v>0</v>
      </c>
      <c r="BG296" s="156">
        <f>IF($N$296="zákl. přenesená",$J$296,0)</f>
        <v>0</v>
      </c>
      <c r="BH296" s="156">
        <f>IF($N$296="sníž. přenesená",$J$296,0)</f>
        <v>0</v>
      </c>
      <c r="BI296" s="156">
        <f>IF($N$296="nulová",$J$296,0)</f>
        <v>0</v>
      </c>
      <c r="BJ296" s="89" t="s">
        <v>22</v>
      </c>
      <c r="BK296" s="156">
        <f>ROUND($I$296*$H$296,2)</f>
        <v>0</v>
      </c>
      <c r="BL296" s="89" t="s">
        <v>133</v>
      </c>
      <c r="BM296" s="89" t="s">
        <v>511</v>
      </c>
    </row>
    <row r="297" spans="2:65" s="6" customFormat="1" ht="16.5" customHeight="1" x14ac:dyDescent="0.3">
      <c r="B297" s="23"/>
      <c r="C297" s="24"/>
      <c r="D297" s="157" t="s">
        <v>135</v>
      </c>
      <c r="E297" s="24"/>
      <c r="F297" s="158" t="s">
        <v>512</v>
      </c>
      <c r="G297" s="24"/>
      <c r="H297" s="24"/>
      <c r="J297" s="24"/>
      <c r="K297" s="24"/>
      <c r="L297" s="43"/>
      <c r="M297" s="56"/>
      <c r="N297" s="24"/>
      <c r="O297" s="24"/>
      <c r="P297" s="24"/>
      <c r="Q297" s="24"/>
      <c r="R297" s="24"/>
      <c r="S297" s="24"/>
      <c r="T297" s="57"/>
      <c r="AT297" s="6" t="s">
        <v>135</v>
      </c>
      <c r="AU297" s="6" t="s">
        <v>83</v>
      </c>
    </row>
    <row r="298" spans="2:65" s="132" customFormat="1" ht="30.75" customHeight="1" x14ac:dyDescent="0.3">
      <c r="B298" s="133"/>
      <c r="C298" s="134"/>
      <c r="D298" s="134" t="s">
        <v>74</v>
      </c>
      <c r="E298" s="143" t="s">
        <v>513</v>
      </c>
      <c r="F298" s="143" t="s">
        <v>514</v>
      </c>
      <c r="G298" s="134"/>
      <c r="H298" s="134"/>
      <c r="J298" s="144">
        <f>$BK$298</f>
        <v>0</v>
      </c>
      <c r="K298" s="134"/>
      <c r="L298" s="137"/>
      <c r="M298" s="138"/>
      <c r="N298" s="134"/>
      <c r="O298" s="134"/>
      <c r="P298" s="139">
        <f>SUM($P$299:$P$300)</f>
        <v>0</v>
      </c>
      <c r="Q298" s="134"/>
      <c r="R298" s="139">
        <f>SUM($R$299:$R$300)</f>
        <v>0</v>
      </c>
      <c r="S298" s="134"/>
      <c r="T298" s="140">
        <f>SUM($T$299:$T$300)</f>
        <v>0</v>
      </c>
      <c r="AR298" s="141" t="s">
        <v>22</v>
      </c>
      <c r="AT298" s="141" t="s">
        <v>74</v>
      </c>
      <c r="AU298" s="141" t="s">
        <v>22</v>
      </c>
      <c r="AY298" s="141" t="s">
        <v>126</v>
      </c>
      <c r="BK298" s="142">
        <f>SUM($BK$299:$BK$300)</f>
        <v>0</v>
      </c>
    </row>
    <row r="299" spans="2:65" s="6" customFormat="1" ht="15.75" customHeight="1" x14ac:dyDescent="0.3">
      <c r="B299" s="23"/>
      <c r="C299" s="145" t="s">
        <v>515</v>
      </c>
      <c r="D299" s="145" t="s">
        <v>128</v>
      </c>
      <c r="E299" s="146" t="s">
        <v>516</v>
      </c>
      <c r="F299" s="147" t="s">
        <v>517</v>
      </c>
      <c r="G299" s="148" t="s">
        <v>252</v>
      </c>
      <c r="H299" s="149">
        <v>17.555</v>
      </c>
      <c r="I299" s="150"/>
      <c r="J299" s="151">
        <f>ROUND($I$299*$H$299,2)</f>
        <v>0</v>
      </c>
      <c r="K299" s="147" t="s">
        <v>132</v>
      </c>
      <c r="L299" s="43"/>
      <c r="M299" s="152"/>
      <c r="N299" s="153" t="s">
        <v>46</v>
      </c>
      <c r="O299" s="24"/>
      <c r="P299" s="154">
        <f>$O$299*$H$299</f>
        <v>0</v>
      </c>
      <c r="Q299" s="154">
        <v>0</v>
      </c>
      <c r="R299" s="154">
        <f>$Q$299*$H$299</f>
        <v>0</v>
      </c>
      <c r="S299" s="154">
        <v>0</v>
      </c>
      <c r="T299" s="155">
        <f>$S$299*$H$299</f>
        <v>0</v>
      </c>
      <c r="AR299" s="89" t="s">
        <v>133</v>
      </c>
      <c r="AT299" s="89" t="s">
        <v>128</v>
      </c>
      <c r="AU299" s="89" t="s">
        <v>83</v>
      </c>
      <c r="AY299" s="6" t="s">
        <v>126</v>
      </c>
      <c r="BE299" s="156">
        <f>IF($N$299="základní",$J$299,0)</f>
        <v>0</v>
      </c>
      <c r="BF299" s="156">
        <f>IF($N$299="snížená",$J$299,0)</f>
        <v>0</v>
      </c>
      <c r="BG299" s="156">
        <f>IF($N$299="zákl. přenesená",$J$299,0)</f>
        <v>0</v>
      </c>
      <c r="BH299" s="156">
        <f>IF($N$299="sníž. přenesená",$J$299,0)</f>
        <v>0</v>
      </c>
      <c r="BI299" s="156">
        <f>IF($N$299="nulová",$J$299,0)</f>
        <v>0</v>
      </c>
      <c r="BJ299" s="89" t="s">
        <v>22</v>
      </c>
      <c r="BK299" s="156">
        <f>ROUND($I$299*$H$299,2)</f>
        <v>0</v>
      </c>
      <c r="BL299" s="89" t="s">
        <v>133</v>
      </c>
      <c r="BM299" s="89" t="s">
        <v>518</v>
      </c>
    </row>
    <row r="300" spans="2:65" s="6" customFormat="1" ht="27" customHeight="1" x14ac:dyDescent="0.3">
      <c r="B300" s="23"/>
      <c r="C300" s="24"/>
      <c r="D300" s="157" t="s">
        <v>135</v>
      </c>
      <c r="E300" s="24"/>
      <c r="F300" s="158" t="s">
        <v>519</v>
      </c>
      <c r="G300" s="24"/>
      <c r="H300" s="24"/>
      <c r="J300" s="24"/>
      <c r="K300" s="24"/>
      <c r="L300" s="43"/>
      <c r="M300" s="56"/>
      <c r="N300" s="24"/>
      <c r="O300" s="24"/>
      <c r="P300" s="24"/>
      <c r="Q300" s="24"/>
      <c r="R300" s="24"/>
      <c r="S300" s="24"/>
      <c r="T300" s="57"/>
      <c r="AT300" s="6" t="s">
        <v>135</v>
      </c>
      <c r="AU300" s="6" t="s">
        <v>83</v>
      </c>
    </row>
    <row r="301" spans="2:65" s="132" customFormat="1" ht="37.5" customHeight="1" x14ac:dyDescent="0.35">
      <c r="B301" s="133"/>
      <c r="C301" s="134"/>
      <c r="D301" s="134" t="s">
        <v>74</v>
      </c>
      <c r="E301" s="135" t="s">
        <v>165</v>
      </c>
      <c r="F301" s="135" t="s">
        <v>520</v>
      </c>
      <c r="G301" s="134"/>
      <c r="H301" s="134"/>
      <c r="J301" s="136">
        <f>$BK$301</f>
        <v>0</v>
      </c>
      <c r="K301" s="134"/>
      <c r="L301" s="137"/>
      <c r="M301" s="138"/>
      <c r="N301" s="134"/>
      <c r="O301" s="134"/>
      <c r="P301" s="139">
        <f>$P$302+$P$313</f>
        <v>0</v>
      </c>
      <c r="Q301" s="134"/>
      <c r="R301" s="139">
        <f>$R$302+$R$313</f>
        <v>3.6270629999999991E-2</v>
      </c>
      <c r="S301" s="134"/>
      <c r="T301" s="140">
        <f>$T$302+$T$313</f>
        <v>0</v>
      </c>
      <c r="AR301" s="141" t="s">
        <v>146</v>
      </c>
      <c r="AT301" s="141" t="s">
        <v>74</v>
      </c>
      <c r="AU301" s="141" t="s">
        <v>75</v>
      </c>
      <c r="AY301" s="141" t="s">
        <v>126</v>
      </c>
      <c r="BK301" s="142">
        <f>$BK$302+$BK$313</f>
        <v>0</v>
      </c>
    </row>
    <row r="302" spans="2:65" s="132" customFormat="1" ht="21" customHeight="1" x14ac:dyDescent="0.3">
      <c r="B302" s="133"/>
      <c r="C302" s="134"/>
      <c r="D302" s="134" t="s">
        <v>74</v>
      </c>
      <c r="E302" s="143" t="s">
        <v>521</v>
      </c>
      <c r="F302" s="143" t="s">
        <v>522</v>
      </c>
      <c r="G302" s="134"/>
      <c r="H302" s="134"/>
      <c r="J302" s="144">
        <f>$BK$302</f>
        <v>0</v>
      </c>
      <c r="K302" s="134"/>
      <c r="L302" s="137"/>
      <c r="M302" s="138"/>
      <c r="N302" s="134"/>
      <c r="O302" s="134"/>
      <c r="P302" s="139">
        <f>SUM($P$303:$P$312)</f>
        <v>0</v>
      </c>
      <c r="Q302" s="134"/>
      <c r="R302" s="139">
        <f>SUM($R$303:$R$312)</f>
        <v>3.5309249999999993E-2</v>
      </c>
      <c r="S302" s="134"/>
      <c r="T302" s="140">
        <f>SUM($T$303:$T$312)</f>
        <v>0</v>
      </c>
      <c r="AR302" s="141" t="s">
        <v>146</v>
      </c>
      <c r="AT302" s="141" t="s">
        <v>74</v>
      </c>
      <c r="AU302" s="141" t="s">
        <v>22</v>
      </c>
      <c r="AY302" s="141" t="s">
        <v>126</v>
      </c>
      <c r="BK302" s="142">
        <f>SUM($BK$303:$BK$312)</f>
        <v>0</v>
      </c>
    </row>
    <row r="303" spans="2:65" s="6" customFormat="1" ht="15.75" customHeight="1" x14ac:dyDescent="0.3">
      <c r="B303" s="23"/>
      <c r="C303" s="145" t="s">
        <v>523</v>
      </c>
      <c r="D303" s="145" t="s">
        <v>128</v>
      </c>
      <c r="E303" s="146" t="s">
        <v>524</v>
      </c>
      <c r="F303" s="147" t="s">
        <v>525</v>
      </c>
      <c r="G303" s="148" t="s">
        <v>187</v>
      </c>
      <c r="H303" s="149">
        <v>3.3</v>
      </c>
      <c r="I303" s="150"/>
      <c r="J303" s="151">
        <f>ROUND($I$303*$H$303,2)</f>
        <v>0</v>
      </c>
      <c r="K303" s="147" t="s">
        <v>132</v>
      </c>
      <c r="L303" s="43"/>
      <c r="M303" s="152"/>
      <c r="N303" s="153" t="s">
        <v>46</v>
      </c>
      <c r="O303" s="24"/>
      <c r="P303" s="154">
        <f>$O$303*$H$303</f>
        <v>0</v>
      </c>
      <c r="Q303" s="154">
        <v>8.0000000000000007E-5</v>
      </c>
      <c r="R303" s="154">
        <f>$Q$303*$H$303</f>
        <v>2.6400000000000002E-4</v>
      </c>
      <c r="S303" s="154">
        <v>0</v>
      </c>
      <c r="T303" s="155">
        <f>$S$303*$H$303</f>
        <v>0</v>
      </c>
      <c r="AR303" s="89" t="s">
        <v>378</v>
      </c>
      <c r="AT303" s="89" t="s">
        <v>128</v>
      </c>
      <c r="AU303" s="89" t="s">
        <v>83</v>
      </c>
      <c r="AY303" s="6" t="s">
        <v>126</v>
      </c>
      <c r="BE303" s="156">
        <f>IF($N$303="základní",$J$303,0)</f>
        <v>0</v>
      </c>
      <c r="BF303" s="156">
        <f>IF($N$303="snížená",$J$303,0)</f>
        <v>0</v>
      </c>
      <c r="BG303" s="156">
        <f>IF($N$303="zákl. přenesená",$J$303,0)</f>
        <v>0</v>
      </c>
      <c r="BH303" s="156">
        <f>IF($N$303="sníž. přenesená",$J$303,0)</f>
        <v>0</v>
      </c>
      <c r="BI303" s="156">
        <f>IF($N$303="nulová",$J$303,0)</f>
        <v>0</v>
      </c>
      <c r="BJ303" s="89" t="s">
        <v>22</v>
      </c>
      <c r="BK303" s="156">
        <f>ROUND($I$303*$H$303,2)</f>
        <v>0</v>
      </c>
      <c r="BL303" s="89" t="s">
        <v>378</v>
      </c>
      <c r="BM303" s="89" t="s">
        <v>526</v>
      </c>
    </row>
    <row r="304" spans="2:65" s="6" customFormat="1" ht="16.5" customHeight="1" x14ac:dyDescent="0.3">
      <c r="B304" s="23"/>
      <c r="C304" s="24"/>
      <c r="D304" s="157" t="s">
        <v>135</v>
      </c>
      <c r="E304" s="24"/>
      <c r="F304" s="158" t="s">
        <v>527</v>
      </c>
      <c r="G304" s="24"/>
      <c r="H304" s="24"/>
      <c r="J304" s="24"/>
      <c r="K304" s="24"/>
      <c r="L304" s="43"/>
      <c r="M304" s="56"/>
      <c r="N304" s="24"/>
      <c r="O304" s="24"/>
      <c r="P304" s="24"/>
      <c r="Q304" s="24"/>
      <c r="R304" s="24"/>
      <c r="S304" s="24"/>
      <c r="T304" s="57"/>
      <c r="AT304" s="6" t="s">
        <v>135</v>
      </c>
      <c r="AU304" s="6" t="s">
        <v>83</v>
      </c>
    </row>
    <row r="305" spans="2:65" s="6" customFormat="1" ht="30.75" customHeight="1" x14ac:dyDescent="0.3">
      <c r="B305" s="23"/>
      <c r="C305" s="24"/>
      <c r="D305" s="159" t="s">
        <v>137</v>
      </c>
      <c r="E305" s="24"/>
      <c r="F305" s="160" t="s">
        <v>528</v>
      </c>
      <c r="G305" s="24"/>
      <c r="H305" s="24"/>
      <c r="J305" s="24"/>
      <c r="K305" s="24"/>
      <c r="L305" s="43"/>
      <c r="M305" s="56"/>
      <c r="N305" s="24"/>
      <c r="O305" s="24"/>
      <c r="P305" s="24"/>
      <c r="Q305" s="24"/>
      <c r="R305" s="24"/>
      <c r="S305" s="24"/>
      <c r="T305" s="57"/>
      <c r="AT305" s="6" t="s">
        <v>137</v>
      </c>
      <c r="AU305" s="6" t="s">
        <v>83</v>
      </c>
    </row>
    <row r="306" spans="2:65" s="6" customFormat="1" ht="15.75" customHeight="1" x14ac:dyDescent="0.3">
      <c r="B306" s="23"/>
      <c r="C306" s="169" t="s">
        <v>529</v>
      </c>
      <c r="D306" s="169" t="s">
        <v>165</v>
      </c>
      <c r="E306" s="170" t="s">
        <v>530</v>
      </c>
      <c r="F306" s="171" t="s">
        <v>531</v>
      </c>
      <c r="G306" s="172" t="s">
        <v>187</v>
      </c>
      <c r="H306" s="173">
        <v>3.4649999999999999</v>
      </c>
      <c r="I306" s="174"/>
      <c r="J306" s="175">
        <f>ROUND($I$306*$H$306,2)</f>
        <v>0</v>
      </c>
      <c r="K306" s="171" t="s">
        <v>132</v>
      </c>
      <c r="L306" s="176"/>
      <c r="M306" s="177"/>
      <c r="N306" s="178" t="s">
        <v>46</v>
      </c>
      <c r="O306" s="24"/>
      <c r="P306" s="154">
        <f>$O$306*$H$306</f>
        <v>0</v>
      </c>
      <c r="Q306" s="154">
        <v>8.8500000000000002E-3</v>
      </c>
      <c r="R306" s="154">
        <f>$Q$306*$H$306</f>
        <v>3.0665249999999998E-2</v>
      </c>
      <c r="S306" s="154">
        <v>0</v>
      </c>
      <c r="T306" s="155">
        <f>$S$306*$H$306</f>
        <v>0</v>
      </c>
      <c r="AR306" s="89" t="s">
        <v>532</v>
      </c>
      <c r="AT306" s="89" t="s">
        <v>165</v>
      </c>
      <c r="AU306" s="89" t="s">
        <v>83</v>
      </c>
      <c r="AY306" s="6" t="s">
        <v>126</v>
      </c>
      <c r="BE306" s="156">
        <f>IF($N$306="základní",$J$306,0)</f>
        <v>0</v>
      </c>
      <c r="BF306" s="156">
        <f>IF($N$306="snížená",$J$306,0)</f>
        <v>0</v>
      </c>
      <c r="BG306" s="156">
        <f>IF($N$306="zákl. přenesená",$J$306,0)</f>
        <v>0</v>
      </c>
      <c r="BH306" s="156">
        <f>IF($N$306="sníž. přenesená",$J$306,0)</f>
        <v>0</v>
      </c>
      <c r="BI306" s="156">
        <f>IF($N$306="nulová",$J$306,0)</f>
        <v>0</v>
      </c>
      <c r="BJ306" s="89" t="s">
        <v>22</v>
      </c>
      <c r="BK306" s="156">
        <f>ROUND($I$306*$H$306,2)</f>
        <v>0</v>
      </c>
      <c r="BL306" s="89" t="s">
        <v>532</v>
      </c>
      <c r="BM306" s="89" t="s">
        <v>533</v>
      </c>
    </row>
    <row r="307" spans="2:65" s="6" customFormat="1" ht="16.5" customHeight="1" x14ac:dyDescent="0.3">
      <c r="B307" s="23"/>
      <c r="C307" s="24"/>
      <c r="D307" s="157" t="s">
        <v>135</v>
      </c>
      <c r="E307" s="24"/>
      <c r="F307" s="158" t="s">
        <v>534</v>
      </c>
      <c r="G307" s="24"/>
      <c r="H307" s="24"/>
      <c r="J307" s="24"/>
      <c r="K307" s="24"/>
      <c r="L307" s="43"/>
      <c r="M307" s="56"/>
      <c r="N307" s="24"/>
      <c r="O307" s="24"/>
      <c r="P307" s="24"/>
      <c r="Q307" s="24"/>
      <c r="R307" s="24"/>
      <c r="S307" s="24"/>
      <c r="T307" s="57"/>
      <c r="AT307" s="6" t="s">
        <v>135</v>
      </c>
      <c r="AU307" s="6" t="s">
        <v>83</v>
      </c>
    </row>
    <row r="308" spans="2:65" s="6" customFormat="1" ht="15.75" customHeight="1" x14ac:dyDescent="0.3">
      <c r="B308" s="161"/>
      <c r="C308" s="162"/>
      <c r="D308" s="159" t="s">
        <v>139</v>
      </c>
      <c r="E308" s="162"/>
      <c r="F308" s="163" t="s">
        <v>535</v>
      </c>
      <c r="G308" s="162"/>
      <c r="H308" s="164">
        <v>3.4649999999999999</v>
      </c>
      <c r="J308" s="162"/>
      <c r="K308" s="162"/>
      <c r="L308" s="165"/>
      <c r="M308" s="166"/>
      <c r="N308" s="162"/>
      <c r="O308" s="162"/>
      <c r="P308" s="162"/>
      <c r="Q308" s="162"/>
      <c r="R308" s="162"/>
      <c r="S308" s="162"/>
      <c r="T308" s="167"/>
      <c r="AT308" s="168" t="s">
        <v>139</v>
      </c>
      <c r="AU308" s="168" t="s">
        <v>83</v>
      </c>
      <c r="AV308" s="168" t="s">
        <v>83</v>
      </c>
      <c r="AW308" s="168" t="s">
        <v>75</v>
      </c>
      <c r="AX308" s="168" t="s">
        <v>22</v>
      </c>
      <c r="AY308" s="168" t="s">
        <v>126</v>
      </c>
    </row>
    <row r="309" spans="2:65" s="6" customFormat="1" ht="15.75" customHeight="1" x14ac:dyDescent="0.3">
      <c r="B309" s="23"/>
      <c r="C309" s="145" t="s">
        <v>536</v>
      </c>
      <c r="D309" s="145" t="s">
        <v>128</v>
      </c>
      <c r="E309" s="146" t="s">
        <v>537</v>
      </c>
      <c r="F309" s="147" t="s">
        <v>538</v>
      </c>
      <c r="G309" s="148" t="s">
        <v>356</v>
      </c>
      <c r="H309" s="149">
        <v>3</v>
      </c>
      <c r="I309" s="150"/>
      <c r="J309" s="151">
        <f>ROUND($I$309*$H$309,2)</f>
        <v>0</v>
      </c>
      <c r="K309" s="147" t="s">
        <v>132</v>
      </c>
      <c r="L309" s="43"/>
      <c r="M309" s="152"/>
      <c r="N309" s="153" t="s">
        <v>46</v>
      </c>
      <c r="O309" s="24"/>
      <c r="P309" s="154">
        <f>$O$309*$H$309</f>
        <v>0</v>
      </c>
      <c r="Q309" s="154">
        <v>3.0000000000000001E-5</v>
      </c>
      <c r="R309" s="154">
        <f>$Q$309*$H$309</f>
        <v>9.0000000000000006E-5</v>
      </c>
      <c r="S309" s="154">
        <v>0</v>
      </c>
      <c r="T309" s="155">
        <f>$S$309*$H$309</f>
        <v>0</v>
      </c>
      <c r="AR309" s="89" t="s">
        <v>378</v>
      </c>
      <c r="AT309" s="89" t="s">
        <v>128</v>
      </c>
      <c r="AU309" s="89" t="s">
        <v>83</v>
      </c>
      <c r="AY309" s="6" t="s">
        <v>126</v>
      </c>
      <c r="BE309" s="156">
        <f>IF($N$309="základní",$J$309,0)</f>
        <v>0</v>
      </c>
      <c r="BF309" s="156">
        <f>IF($N$309="snížená",$J$309,0)</f>
        <v>0</v>
      </c>
      <c r="BG309" s="156">
        <f>IF($N$309="zákl. přenesená",$J$309,0)</f>
        <v>0</v>
      </c>
      <c r="BH309" s="156">
        <f>IF($N$309="sníž. přenesená",$J$309,0)</f>
        <v>0</v>
      </c>
      <c r="BI309" s="156">
        <f>IF($N$309="nulová",$J$309,0)</f>
        <v>0</v>
      </c>
      <c r="BJ309" s="89" t="s">
        <v>22</v>
      </c>
      <c r="BK309" s="156">
        <f>ROUND($I$309*$H$309,2)</f>
        <v>0</v>
      </c>
      <c r="BL309" s="89" t="s">
        <v>378</v>
      </c>
      <c r="BM309" s="89" t="s">
        <v>539</v>
      </c>
    </row>
    <row r="310" spans="2:65" s="6" customFormat="1" ht="16.5" customHeight="1" x14ac:dyDescent="0.3">
      <c r="B310" s="23"/>
      <c r="C310" s="24"/>
      <c r="D310" s="157" t="s">
        <v>135</v>
      </c>
      <c r="E310" s="24"/>
      <c r="F310" s="158" t="s">
        <v>540</v>
      </c>
      <c r="G310" s="24"/>
      <c r="H310" s="24"/>
      <c r="J310" s="24"/>
      <c r="K310" s="24"/>
      <c r="L310" s="43"/>
      <c r="M310" s="56"/>
      <c r="N310" s="24"/>
      <c r="O310" s="24"/>
      <c r="P310" s="24"/>
      <c r="Q310" s="24"/>
      <c r="R310" s="24"/>
      <c r="S310" s="24"/>
      <c r="T310" s="57"/>
      <c r="AT310" s="6" t="s">
        <v>135</v>
      </c>
      <c r="AU310" s="6" t="s">
        <v>83</v>
      </c>
    </row>
    <row r="311" spans="2:65" s="6" customFormat="1" ht="15.75" customHeight="1" x14ac:dyDescent="0.3">
      <c r="B311" s="23"/>
      <c r="C311" s="169" t="s">
        <v>378</v>
      </c>
      <c r="D311" s="169" t="s">
        <v>165</v>
      </c>
      <c r="E311" s="170" t="s">
        <v>541</v>
      </c>
      <c r="F311" s="171" t="s">
        <v>542</v>
      </c>
      <c r="G311" s="172" t="s">
        <v>356</v>
      </c>
      <c r="H311" s="173">
        <v>2</v>
      </c>
      <c r="I311" s="174"/>
      <c r="J311" s="175">
        <f>ROUND($I$311*$H$311,2)</f>
        <v>0</v>
      </c>
      <c r="K311" s="171"/>
      <c r="L311" s="176"/>
      <c r="M311" s="177"/>
      <c r="N311" s="178" t="s">
        <v>46</v>
      </c>
      <c r="O311" s="24"/>
      <c r="P311" s="154">
        <f>$O$311*$H$311</f>
        <v>0</v>
      </c>
      <c r="Q311" s="154">
        <v>1.72E-3</v>
      </c>
      <c r="R311" s="154">
        <f>$Q$311*$H$311</f>
        <v>3.4399999999999999E-3</v>
      </c>
      <c r="S311" s="154">
        <v>0</v>
      </c>
      <c r="T311" s="155">
        <f>$S$311*$H$311</f>
        <v>0</v>
      </c>
      <c r="AR311" s="89" t="s">
        <v>384</v>
      </c>
      <c r="AT311" s="89" t="s">
        <v>165</v>
      </c>
      <c r="AU311" s="89" t="s">
        <v>83</v>
      </c>
      <c r="AY311" s="6" t="s">
        <v>126</v>
      </c>
      <c r="BE311" s="156">
        <f>IF($N$311="základní",$J$311,0)</f>
        <v>0</v>
      </c>
      <c r="BF311" s="156">
        <f>IF($N$311="snížená",$J$311,0)</f>
        <v>0</v>
      </c>
      <c r="BG311" s="156">
        <f>IF($N$311="zákl. přenesená",$J$311,0)</f>
        <v>0</v>
      </c>
      <c r="BH311" s="156">
        <f>IF($N$311="sníž. přenesená",$J$311,0)</f>
        <v>0</v>
      </c>
      <c r="BI311" s="156">
        <f>IF($N$311="nulová",$J$311,0)</f>
        <v>0</v>
      </c>
      <c r="BJ311" s="89" t="s">
        <v>22</v>
      </c>
      <c r="BK311" s="156">
        <f>ROUND($I$311*$H$311,2)</f>
        <v>0</v>
      </c>
      <c r="BL311" s="89" t="s">
        <v>378</v>
      </c>
      <c r="BM311" s="89" t="s">
        <v>543</v>
      </c>
    </row>
    <row r="312" spans="2:65" s="6" customFormat="1" ht="15.75" customHeight="1" x14ac:dyDescent="0.3">
      <c r="B312" s="23"/>
      <c r="C312" s="172" t="s">
        <v>544</v>
      </c>
      <c r="D312" s="172" t="s">
        <v>165</v>
      </c>
      <c r="E312" s="170" t="s">
        <v>545</v>
      </c>
      <c r="F312" s="171" t="s">
        <v>546</v>
      </c>
      <c r="G312" s="172" t="s">
        <v>356</v>
      </c>
      <c r="H312" s="173">
        <v>1</v>
      </c>
      <c r="I312" s="174"/>
      <c r="J312" s="175">
        <f>ROUND($I$312*$H$312,2)</f>
        <v>0</v>
      </c>
      <c r="K312" s="171"/>
      <c r="L312" s="176"/>
      <c r="M312" s="177"/>
      <c r="N312" s="178" t="s">
        <v>46</v>
      </c>
      <c r="O312" s="24"/>
      <c r="P312" s="154">
        <f>$O$312*$H$312</f>
        <v>0</v>
      </c>
      <c r="Q312" s="154">
        <v>8.4999999999999995E-4</v>
      </c>
      <c r="R312" s="154">
        <f>$Q$312*$H$312</f>
        <v>8.4999999999999995E-4</v>
      </c>
      <c r="S312" s="154">
        <v>0</v>
      </c>
      <c r="T312" s="155">
        <f>$S$312*$H$312</f>
        <v>0</v>
      </c>
      <c r="AR312" s="89" t="s">
        <v>384</v>
      </c>
      <c r="AT312" s="89" t="s">
        <v>165</v>
      </c>
      <c r="AU312" s="89" t="s">
        <v>83</v>
      </c>
      <c r="AY312" s="89" t="s">
        <v>126</v>
      </c>
      <c r="BE312" s="156">
        <f>IF($N$312="základní",$J$312,0)</f>
        <v>0</v>
      </c>
      <c r="BF312" s="156">
        <f>IF($N$312="snížená",$J$312,0)</f>
        <v>0</v>
      </c>
      <c r="BG312" s="156">
        <f>IF($N$312="zákl. přenesená",$J$312,0)</f>
        <v>0</v>
      </c>
      <c r="BH312" s="156">
        <f>IF($N$312="sníž. přenesená",$J$312,0)</f>
        <v>0</v>
      </c>
      <c r="BI312" s="156">
        <f>IF($N$312="nulová",$J$312,0)</f>
        <v>0</v>
      </c>
      <c r="BJ312" s="89" t="s">
        <v>22</v>
      </c>
      <c r="BK312" s="156">
        <f>ROUND($I$312*$H$312,2)</f>
        <v>0</v>
      </c>
      <c r="BL312" s="89" t="s">
        <v>378</v>
      </c>
      <c r="BM312" s="89" t="s">
        <v>547</v>
      </c>
    </row>
    <row r="313" spans="2:65" s="132" customFormat="1" ht="30.75" customHeight="1" x14ac:dyDescent="0.3">
      <c r="B313" s="133"/>
      <c r="C313" s="134"/>
      <c r="D313" s="134" t="s">
        <v>74</v>
      </c>
      <c r="E313" s="143" t="s">
        <v>548</v>
      </c>
      <c r="F313" s="143" t="s">
        <v>549</v>
      </c>
      <c r="G313" s="134"/>
      <c r="H313" s="134"/>
      <c r="J313" s="144">
        <f>$BK$313</f>
        <v>0</v>
      </c>
      <c r="K313" s="134"/>
      <c r="L313" s="137"/>
      <c r="M313" s="138"/>
      <c r="N313" s="134"/>
      <c r="O313" s="134"/>
      <c r="P313" s="139">
        <f>SUM($P$314:$P$317)</f>
        <v>0</v>
      </c>
      <c r="Q313" s="134"/>
      <c r="R313" s="139">
        <f>SUM($R$314:$R$317)</f>
        <v>9.6137999999999996E-4</v>
      </c>
      <c r="S313" s="134"/>
      <c r="T313" s="140">
        <f>SUM($T$314:$T$317)</f>
        <v>0</v>
      </c>
      <c r="AR313" s="141" t="s">
        <v>146</v>
      </c>
      <c r="AT313" s="141" t="s">
        <v>74</v>
      </c>
      <c r="AU313" s="141" t="s">
        <v>22</v>
      </c>
      <c r="AY313" s="141" t="s">
        <v>126</v>
      </c>
      <c r="BK313" s="142">
        <f>SUM($BK$314:$BK$317)</f>
        <v>0</v>
      </c>
    </row>
    <row r="314" spans="2:65" s="6" customFormat="1" ht="15.75" customHeight="1" x14ac:dyDescent="0.3">
      <c r="B314" s="23"/>
      <c r="C314" s="148" t="s">
        <v>550</v>
      </c>
      <c r="D314" s="148" t="s">
        <v>128</v>
      </c>
      <c r="E314" s="146" t="s">
        <v>551</v>
      </c>
      <c r="F314" s="147" t="s">
        <v>552</v>
      </c>
      <c r="G314" s="148" t="s">
        <v>154</v>
      </c>
      <c r="H314" s="149">
        <v>0.65400000000000003</v>
      </c>
      <c r="I314" s="150"/>
      <c r="J314" s="151">
        <f>ROUND($I$314*$H$314,2)</f>
        <v>0</v>
      </c>
      <c r="K314" s="147" t="s">
        <v>132</v>
      </c>
      <c r="L314" s="43"/>
      <c r="M314" s="152"/>
      <c r="N314" s="153" t="s">
        <v>46</v>
      </c>
      <c r="O314" s="24"/>
      <c r="P314" s="154">
        <f>$O$314*$H$314</f>
        <v>0</v>
      </c>
      <c r="Q314" s="154">
        <v>1.47E-3</v>
      </c>
      <c r="R314" s="154">
        <f>$Q$314*$H$314</f>
        <v>9.6137999999999996E-4</v>
      </c>
      <c r="S314" s="154">
        <v>0</v>
      </c>
      <c r="T314" s="155">
        <f>$S$314*$H$314</f>
        <v>0</v>
      </c>
      <c r="AR314" s="89" t="s">
        <v>378</v>
      </c>
      <c r="AT314" s="89" t="s">
        <v>128</v>
      </c>
      <c r="AU314" s="89" t="s">
        <v>83</v>
      </c>
      <c r="AY314" s="89" t="s">
        <v>126</v>
      </c>
      <c r="BE314" s="156">
        <f>IF($N$314="základní",$J$314,0)</f>
        <v>0</v>
      </c>
      <c r="BF314" s="156">
        <f>IF($N$314="snížená",$J$314,0)</f>
        <v>0</v>
      </c>
      <c r="BG314" s="156">
        <f>IF($N$314="zákl. přenesená",$J$314,0)</f>
        <v>0</v>
      </c>
      <c r="BH314" s="156">
        <f>IF($N$314="sníž. přenesená",$J$314,0)</f>
        <v>0</v>
      </c>
      <c r="BI314" s="156">
        <f>IF($N$314="nulová",$J$314,0)</f>
        <v>0</v>
      </c>
      <c r="BJ314" s="89" t="s">
        <v>22</v>
      </c>
      <c r="BK314" s="156">
        <f>ROUND($I$314*$H$314,2)</f>
        <v>0</v>
      </c>
      <c r="BL314" s="89" t="s">
        <v>378</v>
      </c>
      <c r="BM314" s="89" t="s">
        <v>553</v>
      </c>
    </row>
    <row r="315" spans="2:65" s="6" customFormat="1" ht="27" customHeight="1" x14ac:dyDescent="0.3">
      <c r="B315" s="23"/>
      <c r="C315" s="24"/>
      <c r="D315" s="157" t="s">
        <v>135</v>
      </c>
      <c r="E315" s="24"/>
      <c r="F315" s="158" t="s">
        <v>554</v>
      </c>
      <c r="G315" s="24"/>
      <c r="H315" s="24"/>
      <c r="J315" s="24"/>
      <c r="K315" s="24"/>
      <c r="L315" s="43"/>
      <c r="M315" s="56"/>
      <c r="N315" s="24"/>
      <c r="O315" s="24"/>
      <c r="P315" s="24"/>
      <c r="Q315" s="24"/>
      <c r="R315" s="24"/>
      <c r="S315" s="24"/>
      <c r="T315" s="57"/>
      <c r="AT315" s="6" t="s">
        <v>135</v>
      </c>
      <c r="AU315" s="6" t="s">
        <v>83</v>
      </c>
    </row>
    <row r="316" spans="2:65" s="6" customFormat="1" ht="30.75" customHeight="1" x14ac:dyDescent="0.3">
      <c r="B316" s="23"/>
      <c r="C316" s="24"/>
      <c r="D316" s="159" t="s">
        <v>137</v>
      </c>
      <c r="E316" s="24"/>
      <c r="F316" s="160" t="s">
        <v>555</v>
      </c>
      <c r="G316" s="24"/>
      <c r="H316" s="24"/>
      <c r="J316" s="24"/>
      <c r="K316" s="24"/>
      <c r="L316" s="43"/>
      <c r="M316" s="56"/>
      <c r="N316" s="24"/>
      <c r="O316" s="24"/>
      <c r="P316" s="24"/>
      <c r="Q316" s="24"/>
      <c r="R316" s="24"/>
      <c r="S316" s="24"/>
      <c r="T316" s="57"/>
      <c r="AT316" s="6" t="s">
        <v>137</v>
      </c>
      <c r="AU316" s="6" t="s">
        <v>83</v>
      </c>
    </row>
    <row r="317" spans="2:65" s="6" customFormat="1" ht="15.75" customHeight="1" x14ac:dyDescent="0.3">
      <c r="B317" s="161"/>
      <c r="C317" s="162"/>
      <c r="D317" s="159" t="s">
        <v>139</v>
      </c>
      <c r="E317" s="162"/>
      <c r="F317" s="163" t="s">
        <v>556</v>
      </c>
      <c r="G317" s="162"/>
      <c r="H317" s="164">
        <v>0.65400000000000003</v>
      </c>
      <c r="J317" s="162"/>
      <c r="K317" s="162"/>
      <c r="L317" s="165"/>
      <c r="M317" s="195"/>
      <c r="N317" s="196"/>
      <c r="O317" s="196"/>
      <c r="P317" s="196"/>
      <c r="Q317" s="196"/>
      <c r="R317" s="196"/>
      <c r="S317" s="196"/>
      <c r="T317" s="197"/>
      <c r="AT317" s="168" t="s">
        <v>139</v>
      </c>
      <c r="AU317" s="168" t="s">
        <v>83</v>
      </c>
      <c r="AV317" s="168" t="s">
        <v>83</v>
      </c>
      <c r="AW317" s="168" t="s">
        <v>96</v>
      </c>
      <c r="AX317" s="168" t="s">
        <v>22</v>
      </c>
      <c r="AY317" s="168" t="s">
        <v>126</v>
      </c>
    </row>
    <row r="318" spans="2:65" s="6" customFormat="1" ht="7.5" customHeight="1" x14ac:dyDescent="0.3">
      <c r="B318" s="38"/>
      <c r="C318" s="39"/>
      <c r="D318" s="39"/>
      <c r="E318" s="39"/>
      <c r="F318" s="39"/>
      <c r="G318" s="39"/>
      <c r="H318" s="39"/>
      <c r="I318" s="101"/>
      <c r="J318" s="39"/>
      <c r="K318" s="39"/>
      <c r="L318" s="43"/>
    </row>
    <row r="319" spans="2:65" s="2" customFormat="1" ht="14.25" customHeight="1" x14ac:dyDescent="0.3"/>
  </sheetData>
  <sheetProtection password="CC35" sheet="1" objects="1" scenarios="1" formatColumns="0" formatRows="0" sort="0" autoFilter="0"/>
  <autoFilter ref="C87:K87"/>
  <mergeCells count="9">
    <mergeCell ref="E80:H80"/>
    <mergeCell ref="G1:H1"/>
    <mergeCell ref="L2:V2"/>
    <mergeCell ref="E7:H7"/>
    <mergeCell ref="E9:H9"/>
    <mergeCell ref="E24:H24"/>
    <mergeCell ref="E45:H45"/>
    <mergeCell ref="E47:H47"/>
    <mergeCell ref="E78:H78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horizontalDpi="4294967293" verticalDpi="0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9"/>
  <sheetViews>
    <sheetView showGridLines="0" workbookViewId="0">
      <pane ySplit="1" topLeftCell="A71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04"/>
      <c r="C1" s="204"/>
      <c r="D1" s="203" t="s">
        <v>1</v>
      </c>
      <c r="E1" s="204"/>
      <c r="F1" s="205" t="s">
        <v>576</v>
      </c>
      <c r="G1" s="322" t="s">
        <v>577</v>
      </c>
      <c r="H1" s="322"/>
      <c r="I1" s="204"/>
      <c r="J1" s="205" t="s">
        <v>578</v>
      </c>
      <c r="K1" s="203" t="s">
        <v>88</v>
      </c>
      <c r="L1" s="205" t="s">
        <v>579</v>
      </c>
      <c r="M1" s="205"/>
      <c r="N1" s="205"/>
      <c r="O1" s="205"/>
      <c r="P1" s="205"/>
      <c r="Q1" s="205"/>
      <c r="R1" s="205"/>
      <c r="S1" s="205"/>
      <c r="T1" s="205"/>
      <c r="U1" s="201"/>
      <c r="V1" s="20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85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2" t="s">
        <v>87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83</v>
      </c>
    </row>
    <row r="4" spans="1:256" s="2" customFormat="1" ht="37.5" customHeight="1" x14ac:dyDescent="0.3">
      <c r="B4" s="10"/>
      <c r="C4" s="11"/>
      <c r="D4" s="12" t="s">
        <v>89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23" t="str">
        <f>'Rekapitulace stavby'!$K$6</f>
        <v>ČEPRO Mstětice - jímka na výplach CSA vozů</v>
      </c>
      <c r="F7" s="315"/>
      <c r="G7" s="315"/>
      <c r="H7" s="315"/>
      <c r="J7" s="11"/>
      <c r="K7" s="13"/>
    </row>
    <row r="8" spans="1:256" s="6" customFormat="1" ht="15.75" customHeight="1" x14ac:dyDescent="0.3">
      <c r="B8" s="23"/>
      <c r="C8" s="24"/>
      <c r="D8" s="19" t="s">
        <v>90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00" t="s">
        <v>557</v>
      </c>
      <c r="F9" s="303"/>
      <c r="G9" s="303"/>
      <c r="H9" s="303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 t="s">
        <v>20</v>
      </c>
      <c r="G11" s="24"/>
      <c r="H11" s="24"/>
      <c r="I11" s="88" t="s">
        <v>21</v>
      </c>
      <c r="J11" s="17"/>
      <c r="K11" s="27"/>
    </row>
    <row r="12" spans="1:256" s="6" customFormat="1" ht="15" customHeight="1" x14ac:dyDescent="0.3">
      <c r="B12" s="23"/>
      <c r="C12" s="24"/>
      <c r="D12" s="19" t="s">
        <v>23</v>
      </c>
      <c r="E12" s="24"/>
      <c r="F12" s="17" t="s">
        <v>24</v>
      </c>
      <c r="G12" s="24"/>
      <c r="H12" s="24"/>
      <c r="I12" s="88" t="s">
        <v>25</v>
      </c>
      <c r="J12" s="52" t="str">
        <f>'Rekapitulace stavby'!$AN$8</f>
        <v>15.04.2015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29</v>
      </c>
      <c r="E14" s="24"/>
      <c r="F14" s="24"/>
      <c r="G14" s="24"/>
      <c r="H14" s="24"/>
      <c r="I14" s="88" t="s">
        <v>30</v>
      </c>
      <c r="J14" s="17" t="s">
        <v>31</v>
      </c>
      <c r="K14" s="27"/>
    </row>
    <row r="15" spans="1:256" s="6" customFormat="1" ht="18.75" customHeight="1" x14ac:dyDescent="0.3">
      <c r="B15" s="23"/>
      <c r="C15" s="24"/>
      <c r="D15" s="24"/>
      <c r="E15" s="17" t="s">
        <v>32</v>
      </c>
      <c r="F15" s="24"/>
      <c r="G15" s="24"/>
      <c r="H15" s="24"/>
      <c r="I15" s="88" t="s">
        <v>33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34</v>
      </c>
      <c r="E17" s="24"/>
      <c r="F17" s="24"/>
      <c r="G17" s="24"/>
      <c r="H17" s="24"/>
      <c r="I17" s="88" t="s">
        <v>30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33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36</v>
      </c>
      <c r="E20" s="24"/>
      <c r="F20" s="24"/>
      <c r="G20" s="24"/>
      <c r="H20" s="24"/>
      <c r="I20" s="88" t="s">
        <v>30</v>
      </c>
      <c r="J20" s="17" t="s">
        <v>37</v>
      </c>
      <c r="K20" s="27"/>
    </row>
    <row r="21" spans="2:11" s="6" customFormat="1" ht="18.75" customHeight="1" x14ac:dyDescent="0.3">
      <c r="B21" s="23"/>
      <c r="C21" s="24"/>
      <c r="D21" s="24"/>
      <c r="E21" s="17" t="s">
        <v>38</v>
      </c>
      <c r="F21" s="24"/>
      <c r="G21" s="24"/>
      <c r="H21" s="24"/>
      <c r="I21" s="88" t="s">
        <v>33</v>
      </c>
      <c r="J21" s="17"/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40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18"/>
      <c r="F24" s="324"/>
      <c r="G24" s="324"/>
      <c r="H24" s="32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41</v>
      </c>
      <c r="E27" s="24"/>
      <c r="F27" s="24"/>
      <c r="G27" s="24"/>
      <c r="H27" s="24"/>
      <c r="J27" s="67">
        <f>ROUND($J$78,2)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43</v>
      </c>
      <c r="G29" s="24"/>
      <c r="H29" s="24"/>
      <c r="I29" s="95" t="s">
        <v>42</v>
      </c>
      <c r="J29" s="28" t="s">
        <v>44</v>
      </c>
      <c r="K29" s="27"/>
    </row>
    <row r="30" spans="2:11" s="6" customFormat="1" ht="15" customHeight="1" x14ac:dyDescent="0.3">
      <c r="B30" s="23"/>
      <c r="C30" s="24"/>
      <c r="D30" s="30" t="s">
        <v>45</v>
      </c>
      <c r="E30" s="30" t="s">
        <v>46</v>
      </c>
      <c r="F30" s="96">
        <f>ROUND(SUM($BE$78:$BE$84),2)</f>
        <v>0</v>
      </c>
      <c r="G30" s="24"/>
      <c r="H30" s="24"/>
      <c r="I30" s="97">
        <v>0.21</v>
      </c>
      <c r="J30" s="96">
        <f>ROUND(ROUND((SUM($BE$78:$BE$84)),2)*$I$30,2)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47</v>
      </c>
      <c r="F31" s="96">
        <f>ROUND(SUM($BF$78:$BF$84),2)</f>
        <v>0</v>
      </c>
      <c r="G31" s="24"/>
      <c r="H31" s="24"/>
      <c r="I31" s="97">
        <v>0.15</v>
      </c>
      <c r="J31" s="96">
        <f>ROUND(ROUND((SUM($BF$78:$BF$84)),2)*$I$31,2)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48</v>
      </c>
      <c r="F32" s="96">
        <f>ROUND(SUM($BG$78:$BG$84),2)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49</v>
      </c>
      <c r="F33" s="96">
        <f>ROUND(SUM($BH$78:$BH$84),2)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50</v>
      </c>
      <c r="F34" s="96">
        <f>ROUND(SUM($BI$78:$BI$84),2)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51</v>
      </c>
      <c r="E36" s="34"/>
      <c r="F36" s="34"/>
      <c r="G36" s="98" t="s">
        <v>52</v>
      </c>
      <c r="H36" s="35" t="s">
        <v>53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92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23" t="str">
        <f>$E$7</f>
        <v>ČEPRO Mstětice - jímka na výplach CSA vozů</v>
      </c>
      <c r="F45" s="303"/>
      <c r="G45" s="303"/>
      <c r="H45" s="303"/>
      <c r="J45" s="24"/>
      <c r="K45" s="27"/>
    </row>
    <row r="46" spans="2:11" s="6" customFormat="1" ht="15" customHeight="1" x14ac:dyDescent="0.3">
      <c r="B46" s="23"/>
      <c r="C46" s="19" t="s">
        <v>90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00" t="str">
        <f>$E$9</f>
        <v>141102_VON - Vedlajší a ostatní náklady stavby</v>
      </c>
      <c r="F47" s="303"/>
      <c r="G47" s="303"/>
      <c r="H47" s="303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23</v>
      </c>
      <c r="D49" s="24"/>
      <c r="E49" s="24"/>
      <c r="F49" s="17" t="str">
        <f>$F$12</f>
        <v>Mstětice</v>
      </c>
      <c r="G49" s="24"/>
      <c r="H49" s="24"/>
      <c r="I49" s="88" t="s">
        <v>25</v>
      </c>
      <c r="J49" s="52" t="str">
        <f>IF($J$12="","",$J$12)</f>
        <v>15.04.2015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29</v>
      </c>
      <c r="D51" s="24"/>
      <c r="E51" s="24"/>
      <c r="F51" s="17" t="str">
        <f>$E$15</f>
        <v>ČEPRO a.s.</v>
      </c>
      <c r="G51" s="24"/>
      <c r="H51" s="24"/>
      <c r="I51" s="88" t="s">
        <v>36</v>
      </c>
      <c r="J51" s="17" t="str">
        <f>$E$21</f>
        <v>Ing. Robert Klement</v>
      </c>
      <c r="K51" s="27"/>
    </row>
    <row r="52" spans="2:47" s="6" customFormat="1" ht="15" customHeight="1" x14ac:dyDescent="0.3">
      <c r="B52" s="23"/>
      <c r="C52" s="19" t="s">
        <v>34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93</v>
      </c>
      <c r="D54" s="32"/>
      <c r="E54" s="32"/>
      <c r="F54" s="32"/>
      <c r="G54" s="32"/>
      <c r="H54" s="32"/>
      <c r="I54" s="106"/>
      <c r="J54" s="107" t="s">
        <v>94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95</v>
      </c>
      <c r="D56" s="24"/>
      <c r="E56" s="24"/>
      <c r="F56" s="24"/>
      <c r="G56" s="24"/>
      <c r="H56" s="24"/>
      <c r="J56" s="67">
        <f>$J$78</f>
        <v>0</v>
      </c>
      <c r="K56" s="27"/>
      <c r="AU56" s="6" t="s">
        <v>96</v>
      </c>
    </row>
    <row r="57" spans="2:47" s="73" customFormat="1" ht="25.5" customHeight="1" x14ac:dyDescent="0.3">
      <c r="B57" s="108"/>
      <c r="C57" s="109"/>
      <c r="D57" s="110" t="s">
        <v>558</v>
      </c>
      <c r="E57" s="110"/>
      <c r="F57" s="110"/>
      <c r="G57" s="110"/>
      <c r="H57" s="110"/>
      <c r="I57" s="111"/>
      <c r="J57" s="112">
        <f>$J$79</f>
        <v>0</v>
      </c>
      <c r="K57" s="113"/>
    </row>
    <row r="58" spans="2:47" s="73" customFormat="1" ht="25.5" customHeight="1" x14ac:dyDescent="0.3">
      <c r="B58" s="108"/>
      <c r="C58" s="109"/>
      <c r="D58" s="110" t="s">
        <v>559</v>
      </c>
      <c r="E58" s="110"/>
      <c r="F58" s="110"/>
      <c r="G58" s="110"/>
      <c r="H58" s="110"/>
      <c r="I58" s="111"/>
      <c r="J58" s="112">
        <f>$J$82</f>
        <v>0</v>
      </c>
      <c r="K58" s="113"/>
    </row>
    <row r="59" spans="2:47" s="6" customFormat="1" ht="22.5" customHeight="1" x14ac:dyDescent="0.3">
      <c r="B59" s="23"/>
      <c r="C59" s="24"/>
      <c r="D59" s="24"/>
      <c r="E59" s="24"/>
      <c r="F59" s="24"/>
      <c r="G59" s="24"/>
      <c r="H59" s="24"/>
      <c r="J59" s="24"/>
      <c r="K59" s="27"/>
    </row>
    <row r="60" spans="2:47" s="6" customFormat="1" ht="7.5" customHeight="1" x14ac:dyDescent="0.3">
      <c r="B60" s="38"/>
      <c r="C60" s="39"/>
      <c r="D60" s="39"/>
      <c r="E60" s="39"/>
      <c r="F60" s="39"/>
      <c r="G60" s="39"/>
      <c r="H60" s="39"/>
      <c r="I60" s="101"/>
      <c r="J60" s="39"/>
      <c r="K60" s="40"/>
    </row>
    <row r="64" spans="2:47" s="6" customFormat="1" ht="7.5" customHeight="1" x14ac:dyDescent="0.3">
      <c r="B64" s="41"/>
      <c r="C64" s="42"/>
      <c r="D64" s="42"/>
      <c r="E64" s="42"/>
      <c r="F64" s="42"/>
      <c r="G64" s="42"/>
      <c r="H64" s="42"/>
      <c r="I64" s="103"/>
      <c r="J64" s="42"/>
      <c r="K64" s="42"/>
      <c r="L64" s="43"/>
    </row>
    <row r="65" spans="2:65" s="6" customFormat="1" ht="37.5" customHeight="1" x14ac:dyDescent="0.3">
      <c r="B65" s="23"/>
      <c r="C65" s="12" t="s">
        <v>109</v>
      </c>
      <c r="D65" s="24"/>
      <c r="E65" s="24"/>
      <c r="F65" s="24"/>
      <c r="G65" s="24"/>
      <c r="H65" s="24"/>
      <c r="J65" s="24"/>
      <c r="K65" s="24"/>
      <c r="L65" s="43"/>
    </row>
    <row r="66" spans="2:65" s="6" customFormat="1" ht="7.5" customHeight="1" x14ac:dyDescent="0.3">
      <c r="B66" s="23"/>
      <c r="C66" s="24"/>
      <c r="D66" s="24"/>
      <c r="E66" s="24"/>
      <c r="F66" s="24"/>
      <c r="G66" s="24"/>
      <c r="H66" s="24"/>
      <c r="J66" s="24"/>
      <c r="K66" s="24"/>
      <c r="L66" s="43"/>
    </row>
    <row r="67" spans="2:65" s="6" customFormat="1" ht="15" customHeight="1" x14ac:dyDescent="0.3">
      <c r="B67" s="23"/>
      <c r="C67" s="19" t="s">
        <v>16</v>
      </c>
      <c r="D67" s="24"/>
      <c r="E67" s="24"/>
      <c r="F67" s="24"/>
      <c r="G67" s="24"/>
      <c r="H67" s="24"/>
      <c r="J67" s="24"/>
      <c r="K67" s="24"/>
      <c r="L67" s="43"/>
    </row>
    <row r="68" spans="2:65" s="6" customFormat="1" ht="16.5" customHeight="1" x14ac:dyDescent="0.3">
      <c r="B68" s="23"/>
      <c r="C68" s="24"/>
      <c r="D68" s="24"/>
      <c r="E68" s="323" t="str">
        <f>$E$7</f>
        <v>ČEPRO Mstětice - jímka na výplach CSA vozů</v>
      </c>
      <c r="F68" s="303"/>
      <c r="G68" s="303"/>
      <c r="H68" s="303"/>
      <c r="J68" s="24"/>
      <c r="K68" s="24"/>
      <c r="L68" s="43"/>
    </row>
    <row r="69" spans="2:65" s="6" customFormat="1" ht="15" customHeight="1" x14ac:dyDescent="0.3">
      <c r="B69" s="23"/>
      <c r="C69" s="19" t="s">
        <v>90</v>
      </c>
      <c r="D69" s="24"/>
      <c r="E69" s="24"/>
      <c r="F69" s="24"/>
      <c r="G69" s="24"/>
      <c r="H69" s="24"/>
      <c r="J69" s="24"/>
      <c r="K69" s="24"/>
      <c r="L69" s="43"/>
    </row>
    <row r="70" spans="2:65" s="6" customFormat="1" ht="19.5" customHeight="1" x14ac:dyDescent="0.3">
      <c r="B70" s="23"/>
      <c r="C70" s="24"/>
      <c r="D70" s="24"/>
      <c r="E70" s="300" t="str">
        <f>$E$9</f>
        <v>141102_VON - Vedlajší a ostatní náklady stavby</v>
      </c>
      <c r="F70" s="303"/>
      <c r="G70" s="303"/>
      <c r="H70" s="303"/>
      <c r="J70" s="24"/>
      <c r="K70" s="24"/>
      <c r="L70" s="43"/>
    </row>
    <row r="71" spans="2:65" s="6" customFormat="1" ht="7.5" customHeight="1" x14ac:dyDescent="0.3">
      <c r="B71" s="23"/>
      <c r="C71" s="24"/>
      <c r="D71" s="24"/>
      <c r="E71" s="24"/>
      <c r="F71" s="24"/>
      <c r="G71" s="24"/>
      <c r="H71" s="24"/>
      <c r="J71" s="24"/>
      <c r="K71" s="24"/>
      <c r="L71" s="43"/>
    </row>
    <row r="72" spans="2:65" s="6" customFormat="1" ht="18.75" customHeight="1" x14ac:dyDescent="0.3">
      <c r="B72" s="23"/>
      <c r="C72" s="19" t="s">
        <v>23</v>
      </c>
      <c r="D72" s="24"/>
      <c r="E72" s="24"/>
      <c r="F72" s="17" t="str">
        <f>$F$12</f>
        <v>Mstětice</v>
      </c>
      <c r="G72" s="24"/>
      <c r="H72" s="24"/>
      <c r="I72" s="88" t="s">
        <v>25</v>
      </c>
      <c r="J72" s="52" t="str">
        <f>IF($J$12="","",$J$12)</f>
        <v>15.04.2015</v>
      </c>
      <c r="K72" s="24"/>
      <c r="L72" s="43"/>
    </row>
    <row r="73" spans="2:65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65" s="6" customFormat="1" ht="15.75" customHeight="1" x14ac:dyDescent="0.3">
      <c r="B74" s="23"/>
      <c r="C74" s="19" t="s">
        <v>29</v>
      </c>
      <c r="D74" s="24"/>
      <c r="E74" s="24"/>
      <c r="F74" s="17" t="str">
        <f>$E$15</f>
        <v>ČEPRO a.s.</v>
      </c>
      <c r="G74" s="24"/>
      <c r="H74" s="24"/>
      <c r="I74" s="88" t="s">
        <v>36</v>
      </c>
      <c r="J74" s="17" t="str">
        <f>$E$21</f>
        <v>Ing. Robert Klement</v>
      </c>
      <c r="K74" s="24"/>
      <c r="L74" s="43"/>
    </row>
    <row r="75" spans="2:65" s="6" customFormat="1" ht="15" customHeight="1" x14ac:dyDescent="0.3">
      <c r="B75" s="23"/>
      <c r="C75" s="19" t="s">
        <v>34</v>
      </c>
      <c r="D75" s="24"/>
      <c r="E75" s="24"/>
      <c r="F75" s="17" t="str">
        <f>IF($E$18="","",$E$18)</f>
        <v/>
      </c>
      <c r="G75" s="24"/>
      <c r="H75" s="24"/>
      <c r="J75" s="24"/>
      <c r="K75" s="24"/>
      <c r="L75" s="43"/>
    </row>
    <row r="76" spans="2:65" s="6" customFormat="1" ht="11.2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65" s="121" customFormat="1" ht="30" customHeight="1" x14ac:dyDescent="0.3">
      <c r="B77" s="122"/>
      <c r="C77" s="123" t="s">
        <v>110</v>
      </c>
      <c r="D77" s="124" t="s">
        <v>60</v>
      </c>
      <c r="E77" s="124" t="s">
        <v>56</v>
      </c>
      <c r="F77" s="124" t="s">
        <v>111</v>
      </c>
      <c r="G77" s="124" t="s">
        <v>112</v>
      </c>
      <c r="H77" s="124" t="s">
        <v>113</v>
      </c>
      <c r="I77" s="125" t="s">
        <v>114</v>
      </c>
      <c r="J77" s="124" t="s">
        <v>115</v>
      </c>
      <c r="K77" s="126" t="s">
        <v>116</v>
      </c>
      <c r="L77" s="127"/>
      <c r="M77" s="59" t="s">
        <v>117</v>
      </c>
      <c r="N77" s="60" t="s">
        <v>45</v>
      </c>
      <c r="O77" s="60" t="s">
        <v>118</v>
      </c>
      <c r="P77" s="60" t="s">
        <v>119</v>
      </c>
      <c r="Q77" s="60" t="s">
        <v>120</v>
      </c>
      <c r="R77" s="60" t="s">
        <v>121</v>
      </c>
      <c r="S77" s="60" t="s">
        <v>122</v>
      </c>
      <c r="T77" s="61" t="s">
        <v>123</v>
      </c>
    </row>
    <row r="78" spans="2:65" s="6" customFormat="1" ht="30" customHeight="1" x14ac:dyDescent="0.35">
      <c r="B78" s="23"/>
      <c r="C78" s="66" t="s">
        <v>95</v>
      </c>
      <c r="D78" s="24"/>
      <c r="E78" s="24"/>
      <c r="F78" s="24"/>
      <c r="G78" s="24"/>
      <c r="H78" s="24"/>
      <c r="J78" s="128">
        <f>$BK$78</f>
        <v>0</v>
      </c>
      <c r="K78" s="24"/>
      <c r="L78" s="43"/>
      <c r="M78" s="63"/>
      <c r="N78" s="64"/>
      <c r="O78" s="64"/>
      <c r="P78" s="129">
        <f>$P$79+$P$82</f>
        <v>0</v>
      </c>
      <c r="Q78" s="64"/>
      <c r="R78" s="129">
        <f>$R$79+$R$82</f>
        <v>0</v>
      </c>
      <c r="S78" s="64"/>
      <c r="T78" s="130">
        <f>$T$79+$T$82</f>
        <v>0</v>
      </c>
      <c r="AT78" s="6" t="s">
        <v>74</v>
      </c>
      <c r="AU78" s="6" t="s">
        <v>96</v>
      </c>
      <c r="BK78" s="131">
        <f>$BK$79+$BK$82</f>
        <v>0</v>
      </c>
    </row>
    <row r="79" spans="2:65" s="132" customFormat="1" ht="37.5" customHeight="1" x14ac:dyDescent="0.35">
      <c r="B79" s="133"/>
      <c r="C79" s="134"/>
      <c r="D79" s="134" t="s">
        <v>74</v>
      </c>
      <c r="E79" s="135" t="s">
        <v>560</v>
      </c>
      <c r="F79" s="135" t="s">
        <v>561</v>
      </c>
      <c r="G79" s="134"/>
      <c r="H79" s="134"/>
      <c r="J79" s="136">
        <f>$BK$79</f>
        <v>0</v>
      </c>
      <c r="K79" s="134"/>
      <c r="L79" s="137"/>
      <c r="M79" s="138"/>
      <c r="N79" s="134"/>
      <c r="O79" s="134"/>
      <c r="P79" s="139">
        <f>SUM($P$80:$P$81)</f>
        <v>0</v>
      </c>
      <c r="Q79" s="134"/>
      <c r="R79" s="139">
        <f>SUM($R$80:$R$81)</f>
        <v>0</v>
      </c>
      <c r="S79" s="134"/>
      <c r="T79" s="140">
        <f>SUM($T$80:$T$81)</f>
        <v>0</v>
      </c>
      <c r="AR79" s="141" t="s">
        <v>133</v>
      </c>
      <c r="AT79" s="141" t="s">
        <v>74</v>
      </c>
      <c r="AU79" s="141" t="s">
        <v>75</v>
      </c>
      <c r="AY79" s="141" t="s">
        <v>126</v>
      </c>
      <c r="BK79" s="142">
        <f>SUM($BK$80:$BK$81)</f>
        <v>0</v>
      </c>
    </row>
    <row r="80" spans="2:65" s="6" customFormat="1" ht="27" customHeight="1" x14ac:dyDescent="0.3">
      <c r="B80" s="23"/>
      <c r="C80" s="145" t="s">
        <v>22</v>
      </c>
      <c r="D80" s="145" t="s">
        <v>128</v>
      </c>
      <c r="E80" s="146" t="s">
        <v>562</v>
      </c>
      <c r="F80" s="147" t="s">
        <v>563</v>
      </c>
      <c r="G80" s="148" t="s">
        <v>564</v>
      </c>
      <c r="H80" s="149">
        <v>1</v>
      </c>
      <c r="I80" s="150"/>
      <c r="J80" s="151">
        <f>ROUND($I$80*$H$80,2)</f>
        <v>0</v>
      </c>
      <c r="K80" s="147"/>
      <c r="L80" s="43"/>
      <c r="M80" s="152"/>
      <c r="N80" s="153" t="s">
        <v>46</v>
      </c>
      <c r="O80" s="24"/>
      <c r="P80" s="154">
        <f>$O$80*$H$80</f>
        <v>0</v>
      </c>
      <c r="Q80" s="154">
        <v>0</v>
      </c>
      <c r="R80" s="154">
        <f>$Q$80*$H$80</f>
        <v>0</v>
      </c>
      <c r="S80" s="154">
        <v>0</v>
      </c>
      <c r="T80" s="155">
        <f>$S$80*$H$80</f>
        <v>0</v>
      </c>
      <c r="AR80" s="89" t="s">
        <v>565</v>
      </c>
      <c r="AT80" s="89" t="s">
        <v>128</v>
      </c>
      <c r="AU80" s="89" t="s">
        <v>22</v>
      </c>
      <c r="AY80" s="6" t="s">
        <v>126</v>
      </c>
      <c r="BE80" s="156">
        <f>IF($N$80="základní",$J$80,0)</f>
        <v>0</v>
      </c>
      <c r="BF80" s="156">
        <f>IF($N$80="snížená",$J$80,0)</f>
        <v>0</v>
      </c>
      <c r="BG80" s="156">
        <f>IF($N$80="zákl. přenesená",$J$80,0)</f>
        <v>0</v>
      </c>
      <c r="BH80" s="156">
        <f>IF($N$80="sníž. přenesená",$J$80,0)</f>
        <v>0</v>
      </c>
      <c r="BI80" s="156">
        <f>IF($N$80="nulová",$J$80,0)</f>
        <v>0</v>
      </c>
      <c r="BJ80" s="89" t="s">
        <v>22</v>
      </c>
      <c r="BK80" s="156">
        <f>ROUND($I$80*$H$80,2)</f>
        <v>0</v>
      </c>
      <c r="BL80" s="89" t="s">
        <v>565</v>
      </c>
      <c r="BM80" s="89" t="s">
        <v>566</v>
      </c>
    </row>
    <row r="81" spans="2:65" s="6" customFormat="1" ht="27" customHeight="1" x14ac:dyDescent="0.3">
      <c r="B81" s="23"/>
      <c r="C81" s="24"/>
      <c r="D81" s="157" t="s">
        <v>135</v>
      </c>
      <c r="E81" s="24"/>
      <c r="F81" s="158" t="s">
        <v>563</v>
      </c>
      <c r="G81" s="24"/>
      <c r="H81" s="24"/>
      <c r="J81" s="24"/>
      <c r="K81" s="24"/>
      <c r="L81" s="43"/>
      <c r="M81" s="56"/>
      <c r="N81" s="24"/>
      <c r="O81" s="24"/>
      <c r="P81" s="24"/>
      <c r="Q81" s="24"/>
      <c r="R81" s="24"/>
      <c r="S81" s="24"/>
      <c r="T81" s="57"/>
      <c r="AT81" s="6" t="s">
        <v>135</v>
      </c>
      <c r="AU81" s="6" t="s">
        <v>22</v>
      </c>
    </row>
    <row r="82" spans="2:65" s="132" customFormat="1" ht="37.5" customHeight="1" x14ac:dyDescent="0.35">
      <c r="B82" s="133"/>
      <c r="C82" s="134"/>
      <c r="D82" s="134" t="s">
        <v>74</v>
      </c>
      <c r="E82" s="135" t="s">
        <v>567</v>
      </c>
      <c r="F82" s="135" t="s">
        <v>568</v>
      </c>
      <c r="G82" s="134"/>
      <c r="H82" s="134"/>
      <c r="J82" s="136">
        <f>$BK$82</f>
        <v>0</v>
      </c>
      <c r="K82" s="134"/>
      <c r="L82" s="137"/>
      <c r="M82" s="138"/>
      <c r="N82" s="134"/>
      <c r="O82" s="134"/>
      <c r="P82" s="139">
        <f>SUM($P$83:$P$84)</f>
        <v>0</v>
      </c>
      <c r="Q82" s="134"/>
      <c r="R82" s="139">
        <f>SUM($R$83:$R$84)</f>
        <v>0</v>
      </c>
      <c r="S82" s="134"/>
      <c r="T82" s="140">
        <f>SUM($T$83:$T$84)</f>
        <v>0</v>
      </c>
      <c r="AR82" s="141" t="s">
        <v>159</v>
      </c>
      <c r="AT82" s="141" t="s">
        <v>74</v>
      </c>
      <c r="AU82" s="141" t="s">
        <v>75</v>
      </c>
      <c r="AY82" s="141" t="s">
        <v>126</v>
      </c>
      <c r="BK82" s="142">
        <f>SUM($BK$83:$BK$84)</f>
        <v>0</v>
      </c>
    </row>
    <row r="83" spans="2:65" s="6" customFormat="1" ht="15.75" customHeight="1" x14ac:dyDescent="0.3">
      <c r="B83" s="23"/>
      <c r="C83" s="145" t="s">
        <v>83</v>
      </c>
      <c r="D83" s="145" t="s">
        <v>128</v>
      </c>
      <c r="E83" s="146" t="s">
        <v>569</v>
      </c>
      <c r="F83" s="147" t="s">
        <v>570</v>
      </c>
      <c r="G83" s="148" t="s">
        <v>564</v>
      </c>
      <c r="H83" s="149">
        <v>1</v>
      </c>
      <c r="I83" s="150"/>
      <c r="J83" s="151">
        <f>ROUND($I$83*$H$83,2)</f>
        <v>0</v>
      </c>
      <c r="K83" s="147"/>
      <c r="L83" s="43"/>
      <c r="M83" s="152"/>
      <c r="N83" s="153" t="s">
        <v>46</v>
      </c>
      <c r="O83" s="24"/>
      <c r="P83" s="154">
        <f>$O$83*$H$83</f>
        <v>0</v>
      </c>
      <c r="Q83" s="154">
        <v>0</v>
      </c>
      <c r="R83" s="154">
        <f>$Q$83*$H$83</f>
        <v>0</v>
      </c>
      <c r="S83" s="154">
        <v>0</v>
      </c>
      <c r="T83" s="155">
        <f>$S$83*$H$83</f>
        <v>0</v>
      </c>
      <c r="AR83" s="89" t="s">
        <v>571</v>
      </c>
      <c r="AT83" s="89" t="s">
        <v>128</v>
      </c>
      <c r="AU83" s="89" t="s">
        <v>22</v>
      </c>
      <c r="AY83" s="6" t="s">
        <v>126</v>
      </c>
      <c r="BE83" s="156">
        <f>IF($N$83="základní",$J$83,0)</f>
        <v>0</v>
      </c>
      <c r="BF83" s="156">
        <f>IF($N$83="snížená",$J$83,0)</f>
        <v>0</v>
      </c>
      <c r="BG83" s="156">
        <f>IF($N$83="zákl. přenesená",$J$83,0)</f>
        <v>0</v>
      </c>
      <c r="BH83" s="156">
        <f>IF($N$83="sníž. přenesená",$J$83,0)</f>
        <v>0</v>
      </c>
      <c r="BI83" s="156">
        <f>IF($N$83="nulová",$J$83,0)</f>
        <v>0</v>
      </c>
      <c r="BJ83" s="89" t="s">
        <v>22</v>
      </c>
      <c r="BK83" s="156">
        <f>ROUND($I$83*$H$83,2)</f>
        <v>0</v>
      </c>
      <c r="BL83" s="89" t="s">
        <v>571</v>
      </c>
      <c r="BM83" s="89" t="s">
        <v>572</v>
      </c>
    </row>
    <row r="84" spans="2:65" s="6" customFormat="1" ht="16.5" customHeight="1" x14ac:dyDescent="0.3">
      <c r="B84" s="23"/>
      <c r="C84" s="24"/>
      <c r="D84" s="157" t="s">
        <v>135</v>
      </c>
      <c r="E84" s="24"/>
      <c r="F84" s="158" t="s">
        <v>570</v>
      </c>
      <c r="G84" s="24"/>
      <c r="H84" s="24"/>
      <c r="J84" s="24"/>
      <c r="K84" s="24"/>
      <c r="L84" s="43"/>
      <c r="M84" s="198"/>
      <c r="N84" s="199"/>
      <c r="O84" s="199"/>
      <c r="P84" s="199"/>
      <c r="Q84" s="199"/>
      <c r="R84" s="199"/>
      <c r="S84" s="199"/>
      <c r="T84" s="200"/>
      <c r="AT84" s="6" t="s">
        <v>135</v>
      </c>
      <c r="AU84" s="6" t="s">
        <v>22</v>
      </c>
    </row>
    <row r="85" spans="2:65" s="6" customFormat="1" ht="7.5" customHeight="1" x14ac:dyDescent="0.3">
      <c r="B85" s="38"/>
      <c r="C85" s="39"/>
      <c r="D85" s="39"/>
      <c r="E85" s="39"/>
      <c r="F85" s="39"/>
      <c r="G85" s="39"/>
      <c r="H85" s="39"/>
      <c r="I85" s="101"/>
      <c r="J85" s="39"/>
      <c r="K85" s="39"/>
      <c r="L85" s="43"/>
    </row>
    <row r="319" s="2" customFormat="1" ht="14.25" customHeight="1" x14ac:dyDescent="0.3"/>
  </sheetData>
  <sheetProtection password="CC35" sheet="1" objects="1" scenarios="1" formatColumns="0" formatRows="0" sort="0" autoFilter="0"/>
  <autoFilter ref="C77:K77"/>
  <mergeCells count="9">
    <mergeCell ref="E70:H70"/>
    <mergeCell ref="G1:H1"/>
    <mergeCell ref="L2:V2"/>
    <mergeCell ref="E7:H7"/>
    <mergeCell ref="E9:H9"/>
    <mergeCell ref="E24:H24"/>
    <mergeCell ref="E45:H45"/>
    <mergeCell ref="E47:H47"/>
    <mergeCell ref="E68:H68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7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215" customFormat="1" ht="45" customHeight="1" x14ac:dyDescent="0.3">
      <c r="B3" s="213"/>
      <c r="C3" s="327" t="s">
        <v>580</v>
      </c>
      <c r="D3" s="327"/>
      <c r="E3" s="327"/>
      <c r="F3" s="327"/>
      <c r="G3" s="327"/>
      <c r="H3" s="327"/>
      <c r="I3" s="327"/>
      <c r="J3" s="327"/>
      <c r="K3" s="214"/>
    </row>
    <row r="4" spans="2:11" ht="25.5" customHeight="1" x14ac:dyDescent="0.3">
      <c r="B4" s="216"/>
      <c r="C4" s="332" t="s">
        <v>581</v>
      </c>
      <c r="D4" s="332"/>
      <c r="E4" s="332"/>
      <c r="F4" s="332"/>
      <c r="G4" s="332"/>
      <c r="H4" s="332"/>
      <c r="I4" s="332"/>
      <c r="J4" s="332"/>
      <c r="K4" s="217"/>
    </row>
    <row r="5" spans="2:11" ht="5.25" customHeight="1" x14ac:dyDescent="0.3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 x14ac:dyDescent="0.3">
      <c r="B6" s="216"/>
      <c r="C6" s="329" t="s">
        <v>582</v>
      </c>
      <c r="D6" s="329"/>
      <c r="E6" s="329"/>
      <c r="F6" s="329"/>
      <c r="G6" s="329"/>
      <c r="H6" s="329"/>
      <c r="I6" s="329"/>
      <c r="J6" s="329"/>
      <c r="K6" s="217"/>
    </row>
    <row r="7" spans="2:11" ht="15" customHeight="1" x14ac:dyDescent="0.3">
      <c r="B7" s="220"/>
      <c r="C7" s="329" t="s">
        <v>583</v>
      </c>
      <c r="D7" s="329"/>
      <c r="E7" s="329"/>
      <c r="F7" s="329"/>
      <c r="G7" s="329"/>
      <c r="H7" s="329"/>
      <c r="I7" s="329"/>
      <c r="J7" s="329"/>
      <c r="K7" s="217"/>
    </row>
    <row r="8" spans="2:11" ht="12.75" customHeight="1" x14ac:dyDescent="0.3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ht="15" customHeight="1" x14ac:dyDescent="0.3">
      <c r="B9" s="220"/>
      <c r="C9" s="329" t="s">
        <v>584</v>
      </c>
      <c r="D9" s="329"/>
      <c r="E9" s="329"/>
      <c r="F9" s="329"/>
      <c r="G9" s="329"/>
      <c r="H9" s="329"/>
      <c r="I9" s="329"/>
      <c r="J9" s="329"/>
      <c r="K9" s="217"/>
    </row>
    <row r="10" spans="2:11" ht="15" customHeight="1" x14ac:dyDescent="0.3">
      <c r="B10" s="220"/>
      <c r="C10" s="219"/>
      <c r="D10" s="329" t="s">
        <v>585</v>
      </c>
      <c r="E10" s="329"/>
      <c r="F10" s="329"/>
      <c r="G10" s="329"/>
      <c r="H10" s="329"/>
      <c r="I10" s="329"/>
      <c r="J10" s="329"/>
      <c r="K10" s="217"/>
    </row>
    <row r="11" spans="2:11" ht="15" customHeight="1" x14ac:dyDescent="0.3">
      <c r="B11" s="220"/>
      <c r="C11" s="221"/>
      <c r="D11" s="329" t="s">
        <v>586</v>
      </c>
      <c r="E11" s="329"/>
      <c r="F11" s="329"/>
      <c r="G11" s="329"/>
      <c r="H11" s="329"/>
      <c r="I11" s="329"/>
      <c r="J11" s="329"/>
      <c r="K11" s="217"/>
    </row>
    <row r="12" spans="2:11" ht="12.75" customHeight="1" x14ac:dyDescent="0.3">
      <c r="B12" s="220"/>
      <c r="C12" s="221"/>
      <c r="D12" s="221"/>
      <c r="E12" s="221"/>
      <c r="F12" s="221"/>
      <c r="G12" s="221"/>
      <c r="H12" s="221"/>
      <c r="I12" s="221"/>
      <c r="J12" s="221"/>
      <c r="K12" s="217"/>
    </row>
    <row r="13" spans="2:11" ht="15" customHeight="1" x14ac:dyDescent="0.3">
      <c r="B13" s="220"/>
      <c r="C13" s="221"/>
      <c r="D13" s="329" t="s">
        <v>587</v>
      </c>
      <c r="E13" s="329"/>
      <c r="F13" s="329"/>
      <c r="G13" s="329"/>
      <c r="H13" s="329"/>
      <c r="I13" s="329"/>
      <c r="J13" s="329"/>
      <c r="K13" s="217"/>
    </row>
    <row r="14" spans="2:11" ht="15" customHeight="1" x14ac:dyDescent="0.3">
      <c r="B14" s="220"/>
      <c r="C14" s="221"/>
      <c r="D14" s="329" t="s">
        <v>588</v>
      </c>
      <c r="E14" s="329"/>
      <c r="F14" s="329"/>
      <c r="G14" s="329"/>
      <c r="H14" s="329"/>
      <c r="I14" s="329"/>
      <c r="J14" s="329"/>
      <c r="K14" s="217"/>
    </row>
    <row r="15" spans="2:11" ht="15" customHeight="1" x14ac:dyDescent="0.3">
      <c r="B15" s="220"/>
      <c r="C15" s="221"/>
      <c r="D15" s="329" t="s">
        <v>589</v>
      </c>
      <c r="E15" s="329"/>
      <c r="F15" s="329"/>
      <c r="G15" s="329"/>
      <c r="H15" s="329"/>
      <c r="I15" s="329"/>
      <c r="J15" s="329"/>
      <c r="K15" s="217"/>
    </row>
    <row r="16" spans="2:11" ht="15" customHeight="1" x14ac:dyDescent="0.3">
      <c r="B16" s="220"/>
      <c r="C16" s="221"/>
      <c r="D16" s="221"/>
      <c r="E16" s="222" t="s">
        <v>590</v>
      </c>
      <c r="F16" s="329" t="s">
        <v>591</v>
      </c>
      <c r="G16" s="329"/>
      <c r="H16" s="329"/>
      <c r="I16" s="329"/>
      <c r="J16" s="329"/>
      <c r="K16" s="217"/>
    </row>
    <row r="17" spans="2:11" ht="15" customHeight="1" x14ac:dyDescent="0.3">
      <c r="B17" s="220"/>
      <c r="C17" s="221"/>
      <c r="D17" s="221"/>
      <c r="E17" s="222" t="s">
        <v>81</v>
      </c>
      <c r="F17" s="329" t="s">
        <v>592</v>
      </c>
      <c r="G17" s="329"/>
      <c r="H17" s="329"/>
      <c r="I17" s="329"/>
      <c r="J17" s="329"/>
      <c r="K17" s="217"/>
    </row>
    <row r="18" spans="2:11" ht="15" customHeight="1" x14ac:dyDescent="0.3">
      <c r="B18" s="220"/>
      <c r="C18" s="221"/>
      <c r="D18" s="221"/>
      <c r="E18" s="222" t="s">
        <v>593</v>
      </c>
      <c r="F18" s="329" t="s">
        <v>594</v>
      </c>
      <c r="G18" s="329"/>
      <c r="H18" s="329"/>
      <c r="I18" s="329"/>
      <c r="J18" s="329"/>
      <c r="K18" s="217"/>
    </row>
    <row r="19" spans="2:11" ht="15" customHeight="1" x14ac:dyDescent="0.3">
      <c r="B19" s="220"/>
      <c r="C19" s="221"/>
      <c r="D19" s="221"/>
      <c r="E19" s="222" t="s">
        <v>86</v>
      </c>
      <c r="F19" s="329" t="s">
        <v>595</v>
      </c>
      <c r="G19" s="329"/>
      <c r="H19" s="329"/>
      <c r="I19" s="329"/>
      <c r="J19" s="329"/>
      <c r="K19" s="217"/>
    </row>
    <row r="20" spans="2:11" ht="15" customHeight="1" x14ac:dyDescent="0.3">
      <c r="B20" s="220"/>
      <c r="C20" s="221"/>
      <c r="D20" s="221"/>
      <c r="E20" s="222" t="s">
        <v>560</v>
      </c>
      <c r="F20" s="329" t="s">
        <v>596</v>
      </c>
      <c r="G20" s="329"/>
      <c r="H20" s="329"/>
      <c r="I20" s="329"/>
      <c r="J20" s="329"/>
      <c r="K20" s="217"/>
    </row>
    <row r="21" spans="2:11" ht="15" customHeight="1" x14ac:dyDescent="0.3">
      <c r="B21" s="220"/>
      <c r="C21" s="221"/>
      <c r="D21" s="221"/>
      <c r="E21" s="222" t="s">
        <v>597</v>
      </c>
      <c r="F21" s="329" t="s">
        <v>598</v>
      </c>
      <c r="G21" s="329"/>
      <c r="H21" s="329"/>
      <c r="I21" s="329"/>
      <c r="J21" s="329"/>
      <c r="K21" s="217"/>
    </row>
    <row r="22" spans="2:11" ht="12.75" customHeight="1" x14ac:dyDescent="0.3">
      <c r="B22" s="220"/>
      <c r="C22" s="221"/>
      <c r="D22" s="221"/>
      <c r="E22" s="221"/>
      <c r="F22" s="221"/>
      <c r="G22" s="221"/>
      <c r="H22" s="221"/>
      <c r="I22" s="221"/>
      <c r="J22" s="221"/>
      <c r="K22" s="217"/>
    </row>
    <row r="23" spans="2:11" ht="15" customHeight="1" x14ac:dyDescent="0.3">
      <c r="B23" s="220"/>
      <c r="C23" s="329" t="s">
        <v>599</v>
      </c>
      <c r="D23" s="329"/>
      <c r="E23" s="329"/>
      <c r="F23" s="329"/>
      <c r="G23" s="329"/>
      <c r="H23" s="329"/>
      <c r="I23" s="329"/>
      <c r="J23" s="329"/>
      <c r="K23" s="217"/>
    </row>
    <row r="24" spans="2:11" ht="15" customHeight="1" x14ac:dyDescent="0.3">
      <c r="B24" s="220"/>
      <c r="C24" s="329" t="s">
        <v>600</v>
      </c>
      <c r="D24" s="329"/>
      <c r="E24" s="329"/>
      <c r="F24" s="329"/>
      <c r="G24" s="329"/>
      <c r="H24" s="329"/>
      <c r="I24" s="329"/>
      <c r="J24" s="329"/>
      <c r="K24" s="217"/>
    </row>
    <row r="25" spans="2:11" ht="15" customHeight="1" x14ac:dyDescent="0.3">
      <c r="B25" s="220"/>
      <c r="C25" s="219"/>
      <c r="D25" s="329" t="s">
        <v>601</v>
      </c>
      <c r="E25" s="329"/>
      <c r="F25" s="329"/>
      <c r="G25" s="329"/>
      <c r="H25" s="329"/>
      <c r="I25" s="329"/>
      <c r="J25" s="329"/>
      <c r="K25" s="217"/>
    </row>
    <row r="26" spans="2:11" ht="15" customHeight="1" x14ac:dyDescent="0.3">
      <c r="B26" s="220"/>
      <c r="C26" s="221"/>
      <c r="D26" s="329" t="s">
        <v>602</v>
      </c>
      <c r="E26" s="329"/>
      <c r="F26" s="329"/>
      <c r="G26" s="329"/>
      <c r="H26" s="329"/>
      <c r="I26" s="329"/>
      <c r="J26" s="329"/>
      <c r="K26" s="217"/>
    </row>
    <row r="27" spans="2:11" ht="12.75" customHeight="1" x14ac:dyDescent="0.3">
      <c r="B27" s="220"/>
      <c r="C27" s="221"/>
      <c r="D27" s="221"/>
      <c r="E27" s="221"/>
      <c r="F27" s="221"/>
      <c r="G27" s="221"/>
      <c r="H27" s="221"/>
      <c r="I27" s="221"/>
      <c r="J27" s="221"/>
      <c r="K27" s="217"/>
    </row>
    <row r="28" spans="2:11" ht="15" customHeight="1" x14ac:dyDescent="0.3">
      <c r="B28" s="220"/>
      <c r="C28" s="221"/>
      <c r="D28" s="329" t="s">
        <v>603</v>
      </c>
      <c r="E28" s="329"/>
      <c r="F28" s="329"/>
      <c r="G28" s="329"/>
      <c r="H28" s="329"/>
      <c r="I28" s="329"/>
      <c r="J28" s="329"/>
      <c r="K28" s="217"/>
    </row>
    <row r="29" spans="2:11" ht="15" customHeight="1" x14ac:dyDescent="0.3">
      <c r="B29" s="220"/>
      <c r="C29" s="221"/>
      <c r="D29" s="329" t="s">
        <v>604</v>
      </c>
      <c r="E29" s="329"/>
      <c r="F29" s="329"/>
      <c r="G29" s="329"/>
      <c r="H29" s="329"/>
      <c r="I29" s="329"/>
      <c r="J29" s="329"/>
      <c r="K29" s="217"/>
    </row>
    <row r="30" spans="2:11" ht="12.75" customHeight="1" x14ac:dyDescent="0.3">
      <c r="B30" s="220"/>
      <c r="C30" s="221"/>
      <c r="D30" s="221"/>
      <c r="E30" s="221"/>
      <c r="F30" s="221"/>
      <c r="G30" s="221"/>
      <c r="H30" s="221"/>
      <c r="I30" s="221"/>
      <c r="J30" s="221"/>
      <c r="K30" s="217"/>
    </row>
    <row r="31" spans="2:11" ht="15" customHeight="1" x14ac:dyDescent="0.3">
      <c r="B31" s="220"/>
      <c r="C31" s="221"/>
      <c r="D31" s="329" t="s">
        <v>605</v>
      </c>
      <c r="E31" s="329"/>
      <c r="F31" s="329"/>
      <c r="G31" s="329"/>
      <c r="H31" s="329"/>
      <c r="I31" s="329"/>
      <c r="J31" s="329"/>
      <c r="K31" s="217"/>
    </row>
    <row r="32" spans="2:11" ht="15" customHeight="1" x14ac:dyDescent="0.3">
      <c r="B32" s="220"/>
      <c r="C32" s="221"/>
      <c r="D32" s="329" t="s">
        <v>606</v>
      </c>
      <c r="E32" s="329"/>
      <c r="F32" s="329"/>
      <c r="G32" s="329"/>
      <c r="H32" s="329"/>
      <c r="I32" s="329"/>
      <c r="J32" s="329"/>
      <c r="K32" s="217"/>
    </row>
    <row r="33" spans="2:11" ht="15" customHeight="1" x14ac:dyDescent="0.3">
      <c r="B33" s="220"/>
      <c r="C33" s="221"/>
      <c r="D33" s="329" t="s">
        <v>607</v>
      </c>
      <c r="E33" s="329"/>
      <c r="F33" s="329"/>
      <c r="G33" s="329"/>
      <c r="H33" s="329"/>
      <c r="I33" s="329"/>
      <c r="J33" s="329"/>
      <c r="K33" s="217"/>
    </row>
    <row r="34" spans="2:11" ht="15" customHeight="1" x14ac:dyDescent="0.3">
      <c r="B34" s="220"/>
      <c r="C34" s="221"/>
      <c r="D34" s="219"/>
      <c r="E34" s="223" t="s">
        <v>110</v>
      </c>
      <c r="F34" s="219"/>
      <c r="G34" s="329" t="s">
        <v>608</v>
      </c>
      <c r="H34" s="329"/>
      <c r="I34" s="329"/>
      <c r="J34" s="329"/>
      <c r="K34" s="217"/>
    </row>
    <row r="35" spans="2:11" ht="30.75" customHeight="1" x14ac:dyDescent="0.3">
      <c r="B35" s="220"/>
      <c r="C35" s="221"/>
      <c r="D35" s="219"/>
      <c r="E35" s="223" t="s">
        <v>609</v>
      </c>
      <c r="F35" s="219"/>
      <c r="G35" s="329" t="s">
        <v>610</v>
      </c>
      <c r="H35" s="329"/>
      <c r="I35" s="329"/>
      <c r="J35" s="329"/>
      <c r="K35" s="217"/>
    </row>
    <row r="36" spans="2:11" ht="15" customHeight="1" x14ac:dyDescent="0.3">
      <c r="B36" s="220"/>
      <c r="C36" s="221"/>
      <c r="D36" s="219"/>
      <c r="E36" s="223" t="s">
        <v>56</v>
      </c>
      <c r="F36" s="219"/>
      <c r="G36" s="329" t="s">
        <v>611</v>
      </c>
      <c r="H36" s="329"/>
      <c r="I36" s="329"/>
      <c r="J36" s="329"/>
      <c r="K36" s="217"/>
    </row>
    <row r="37" spans="2:11" ht="15" customHeight="1" x14ac:dyDescent="0.3">
      <c r="B37" s="220"/>
      <c r="C37" s="221"/>
      <c r="D37" s="219"/>
      <c r="E37" s="223" t="s">
        <v>111</v>
      </c>
      <c r="F37" s="219"/>
      <c r="G37" s="329" t="s">
        <v>612</v>
      </c>
      <c r="H37" s="329"/>
      <c r="I37" s="329"/>
      <c r="J37" s="329"/>
      <c r="K37" s="217"/>
    </row>
    <row r="38" spans="2:11" ht="15" customHeight="1" x14ac:dyDescent="0.3">
      <c r="B38" s="220"/>
      <c r="C38" s="221"/>
      <c r="D38" s="219"/>
      <c r="E38" s="223" t="s">
        <v>112</v>
      </c>
      <c r="F38" s="219"/>
      <c r="G38" s="329" t="s">
        <v>613</v>
      </c>
      <c r="H38" s="329"/>
      <c r="I38" s="329"/>
      <c r="J38" s="329"/>
      <c r="K38" s="217"/>
    </row>
    <row r="39" spans="2:11" ht="15" customHeight="1" x14ac:dyDescent="0.3">
      <c r="B39" s="220"/>
      <c r="C39" s="221"/>
      <c r="D39" s="219"/>
      <c r="E39" s="223" t="s">
        <v>113</v>
      </c>
      <c r="F39" s="219"/>
      <c r="G39" s="329" t="s">
        <v>614</v>
      </c>
      <c r="H39" s="329"/>
      <c r="I39" s="329"/>
      <c r="J39" s="329"/>
      <c r="K39" s="217"/>
    </row>
    <row r="40" spans="2:11" ht="15" customHeight="1" x14ac:dyDescent="0.3">
      <c r="B40" s="220"/>
      <c r="C40" s="221"/>
      <c r="D40" s="219"/>
      <c r="E40" s="223" t="s">
        <v>615</v>
      </c>
      <c r="F40" s="219"/>
      <c r="G40" s="329" t="s">
        <v>616</v>
      </c>
      <c r="H40" s="329"/>
      <c r="I40" s="329"/>
      <c r="J40" s="329"/>
      <c r="K40" s="217"/>
    </row>
    <row r="41" spans="2:11" ht="15" customHeight="1" x14ac:dyDescent="0.3">
      <c r="B41" s="220"/>
      <c r="C41" s="221"/>
      <c r="D41" s="219"/>
      <c r="E41" s="223"/>
      <c r="F41" s="219"/>
      <c r="G41" s="329" t="s">
        <v>617</v>
      </c>
      <c r="H41" s="329"/>
      <c r="I41" s="329"/>
      <c r="J41" s="329"/>
      <c r="K41" s="217"/>
    </row>
    <row r="42" spans="2:11" ht="15" customHeight="1" x14ac:dyDescent="0.3">
      <c r="B42" s="220"/>
      <c r="C42" s="221"/>
      <c r="D42" s="219"/>
      <c r="E42" s="223" t="s">
        <v>618</v>
      </c>
      <c r="F42" s="219"/>
      <c r="G42" s="329" t="s">
        <v>619</v>
      </c>
      <c r="H42" s="329"/>
      <c r="I42" s="329"/>
      <c r="J42" s="329"/>
      <c r="K42" s="217"/>
    </row>
    <row r="43" spans="2:11" ht="15" customHeight="1" x14ac:dyDescent="0.3">
      <c r="B43" s="220"/>
      <c r="C43" s="221"/>
      <c r="D43" s="219"/>
      <c r="E43" s="223" t="s">
        <v>116</v>
      </c>
      <c r="F43" s="219"/>
      <c r="G43" s="329" t="s">
        <v>620</v>
      </c>
      <c r="H43" s="329"/>
      <c r="I43" s="329"/>
      <c r="J43" s="329"/>
      <c r="K43" s="217"/>
    </row>
    <row r="44" spans="2:11" ht="12.75" customHeight="1" x14ac:dyDescent="0.3">
      <c r="B44" s="220"/>
      <c r="C44" s="221"/>
      <c r="D44" s="219"/>
      <c r="E44" s="219"/>
      <c r="F44" s="219"/>
      <c r="G44" s="219"/>
      <c r="H44" s="219"/>
      <c r="I44" s="219"/>
      <c r="J44" s="219"/>
      <c r="K44" s="217"/>
    </row>
    <row r="45" spans="2:11" ht="15" customHeight="1" x14ac:dyDescent="0.3">
      <c r="B45" s="220"/>
      <c r="C45" s="221"/>
      <c r="D45" s="329" t="s">
        <v>621</v>
      </c>
      <c r="E45" s="329"/>
      <c r="F45" s="329"/>
      <c r="G45" s="329"/>
      <c r="H45" s="329"/>
      <c r="I45" s="329"/>
      <c r="J45" s="329"/>
      <c r="K45" s="217"/>
    </row>
    <row r="46" spans="2:11" ht="15" customHeight="1" x14ac:dyDescent="0.3">
      <c r="B46" s="220"/>
      <c r="C46" s="221"/>
      <c r="D46" s="221"/>
      <c r="E46" s="329" t="s">
        <v>622</v>
      </c>
      <c r="F46" s="329"/>
      <c r="G46" s="329"/>
      <c r="H46" s="329"/>
      <c r="I46" s="329"/>
      <c r="J46" s="329"/>
      <c r="K46" s="217"/>
    </row>
    <row r="47" spans="2:11" ht="15" customHeight="1" x14ac:dyDescent="0.3">
      <c r="B47" s="220"/>
      <c r="C47" s="221"/>
      <c r="D47" s="221"/>
      <c r="E47" s="329" t="s">
        <v>623</v>
      </c>
      <c r="F47" s="329"/>
      <c r="G47" s="329"/>
      <c r="H47" s="329"/>
      <c r="I47" s="329"/>
      <c r="J47" s="329"/>
      <c r="K47" s="217"/>
    </row>
    <row r="48" spans="2:11" ht="15" customHeight="1" x14ac:dyDescent="0.3">
      <c r="B48" s="220"/>
      <c r="C48" s="221"/>
      <c r="D48" s="221"/>
      <c r="E48" s="329" t="s">
        <v>624</v>
      </c>
      <c r="F48" s="329"/>
      <c r="G48" s="329"/>
      <c r="H48" s="329"/>
      <c r="I48" s="329"/>
      <c r="J48" s="329"/>
      <c r="K48" s="217"/>
    </row>
    <row r="49" spans="2:11" ht="15" customHeight="1" x14ac:dyDescent="0.3">
      <c r="B49" s="220"/>
      <c r="C49" s="221"/>
      <c r="D49" s="329" t="s">
        <v>625</v>
      </c>
      <c r="E49" s="329"/>
      <c r="F49" s="329"/>
      <c r="G49" s="329"/>
      <c r="H49" s="329"/>
      <c r="I49" s="329"/>
      <c r="J49" s="329"/>
      <c r="K49" s="217"/>
    </row>
    <row r="50" spans="2:11" ht="25.5" customHeight="1" x14ac:dyDescent="0.3">
      <c r="B50" s="216"/>
      <c r="C50" s="332" t="s">
        <v>626</v>
      </c>
      <c r="D50" s="332"/>
      <c r="E50" s="332"/>
      <c r="F50" s="332"/>
      <c r="G50" s="332"/>
      <c r="H50" s="332"/>
      <c r="I50" s="332"/>
      <c r="J50" s="332"/>
      <c r="K50" s="217"/>
    </row>
    <row r="51" spans="2:11" ht="5.25" customHeight="1" x14ac:dyDescent="0.3">
      <c r="B51" s="216"/>
      <c r="C51" s="218"/>
      <c r="D51" s="218"/>
      <c r="E51" s="218"/>
      <c r="F51" s="218"/>
      <c r="G51" s="218"/>
      <c r="H51" s="218"/>
      <c r="I51" s="218"/>
      <c r="J51" s="218"/>
      <c r="K51" s="217"/>
    </row>
    <row r="52" spans="2:11" ht="15" customHeight="1" x14ac:dyDescent="0.3">
      <c r="B52" s="216"/>
      <c r="C52" s="329" t="s">
        <v>627</v>
      </c>
      <c r="D52" s="329"/>
      <c r="E52" s="329"/>
      <c r="F52" s="329"/>
      <c r="G52" s="329"/>
      <c r="H52" s="329"/>
      <c r="I52" s="329"/>
      <c r="J52" s="329"/>
      <c r="K52" s="217"/>
    </row>
    <row r="53" spans="2:11" ht="15" customHeight="1" x14ac:dyDescent="0.3">
      <c r="B53" s="216"/>
      <c r="C53" s="329" t="s">
        <v>628</v>
      </c>
      <c r="D53" s="329"/>
      <c r="E53" s="329"/>
      <c r="F53" s="329"/>
      <c r="G53" s="329"/>
      <c r="H53" s="329"/>
      <c r="I53" s="329"/>
      <c r="J53" s="329"/>
      <c r="K53" s="217"/>
    </row>
    <row r="54" spans="2:11" ht="12.75" customHeight="1" x14ac:dyDescent="0.3">
      <c r="B54" s="216"/>
      <c r="C54" s="219"/>
      <c r="D54" s="219"/>
      <c r="E54" s="219"/>
      <c r="F54" s="219"/>
      <c r="G54" s="219"/>
      <c r="H54" s="219"/>
      <c r="I54" s="219"/>
      <c r="J54" s="219"/>
      <c r="K54" s="217"/>
    </row>
    <row r="55" spans="2:11" ht="15" customHeight="1" x14ac:dyDescent="0.3">
      <c r="B55" s="216"/>
      <c r="C55" s="329" t="s">
        <v>629</v>
      </c>
      <c r="D55" s="329"/>
      <c r="E55" s="329"/>
      <c r="F55" s="329"/>
      <c r="G55" s="329"/>
      <c r="H55" s="329"/>
      <c r="I55" s="329"/>
      <c r="J55" s="329"/>
      <c r="K55" s="217"/>
    </row>
    <row r="56" spans="2:11" ht="15" customHeight="1" x14ac:dyDescent="0.3">
      <c r="B56" s="216"/>
      <c r="C56" s="221"/>
      <c r="D56" s="329" t="s">
        <v>630</v>
      </c>
      <c r="E56" s="329"/>
      <c r="F56" s="329"/>
      <c r="G56" s="329"/>
      <c r="H56" s="329"/>
      <c r="I56" s="329"/>
      <c r="J56" s="329"/>
      <c r="K56" s="217"/>
    </row>
    <row r="57" spans="2:11" ht="15" customHeight="1" x14ac:dyDescent="0.3">
      <c r="B57" s="216"/>
      <c r="C57" s="221"/>
      <c r="D57" s="329" t="s">
        <v>631</v>
      </c>
      <c r="E57" s="329"/>
      <c r="F57" s="329"/>
      <c r="G57" s="329"/>
      <c r="H57" s="329"/>
      <c r="I57" s="329"/>
      <c r="J57" s="329"/>
      <c r="K57" s="217"/>
    </row>
    <row r="58" spans="2:11" ht="15" customHeight="1" x14ac:dyDescent="0.3">
      <c r="B58" s="216"/>
      <c r="C58" s="221"/>
      <c r="D58" s="329" t="s">
        <v>632</v>
      </c>
      <c r="E58" s="329"/>
      <c r="F58" s="329"/>
      <c r="G58" s="329"/>
      <c r="H58" s="329"/>
      <c r="I58" s="329"/>
      <c r="J58" s="329"/>
      <c r="K58" s="217"/>
    </row>
    <row r="59" spans="2:11" ht="15" customHeight="1" x14ac:dyDescent="0.3">
      <c r="B59" s="216"/>
      <c r="C59" s="221"/>
      <c r="D59" s="329" t="s">
        <v>633</v>
      </c>
      <c r="E59" s="329"/>
      <c r="F59" s="329"/>
      <c r="G59" s="329"/>
      <c r="H59" s="329"/>
      <c r="I59" s="329"/>
      <c r="J59" s="329"/>
      <c r="K59" s="217"/>
    </row>
    <row r="60" spans="2:11" ht="15" customHeight="1" x14ac:dyDescent="0.3">
      <c r="B60" s="216"/>
      <c r="C60" s="221"/>
      <c r="D60" s="331" t="s">
        <v>634</v>
      </c>
      <c r="E60" s="331"/>
      <c r="F60" s="331"/>
      <c r="G60" s="331"/>
      <c r="H60" s="331"/>
      <c r="I60" s="331"/>
      <c r="J60" s="331"/>
      <c r="K60" s="217"/>
    </row>
    <row r="61" spans="2:11" ht="15" customHeight="1" x14ac:dyDescent="0.3">
      <c r="B61" s="216"/>
      <c r="C61" s="221"/>
      <c r="D61" s="329" t="s">
        <v>635</v>
      </c>
      <c r="E61" s="329"/>
      <c r="F61" s="329"/>
      <c r="G61" s="329"/>
      <c r="H61" s="329"/>
      <c r="I61" s="329"/>
      <c r="J61" s="329"/>
      <c r="K61" s="217"/>
    </row>
    <row r="62" spans="2:11" ht="12.75" customHeight="1" x14ac:dyDescent="0.3">
      <c r="B62" s="216"/>
      <c r="C62" s="221"/>
      <c r="D62" s="221"/>
      <c r="E62" s="224"/>
      <c r="F62" s="221"/>
      <c r="G62" s="221"/>
      <c r="H62" s="221"/>
      <c r="I62" s="221"/>
      <c r="J62" s="221"/>
      <c r="K62" s="217"/>
    </row>
    <row r="63" spans="2:11" ht="15" customHeight="1" x14ac:dyDescent="0.3">
      <c r="B63" s="216"/>
      <c r="C63" s="221"/>
      <c r="D63" s="329" t="s">
        <v>636</v>
      </c>
      <c r="E63" s="329"/>
      <c r="F63" s="329"/>
      <c r="G63" s="329"/>
      <c r="H63" s="329"/>
      <c r="I63" s="329"/>
      <c r="J63" s="329"/>
      <c r="K63" s="217"/>
    </row>
    <row r="64" spans="2:11" ht="15" customHeight="1" x14ac:dyDescent="0.3">
      <c r="B64" s="216"/>
      <c r="C64" s="221"/>
      <c r="D64" s="331" t="s">
        <v>637</v>
      </c>
      <c r="E64" s="331"/>
      <c r="F64" s="331"/>
      <c r="G64" s="331"/>
      <c r="H64" s="331"/>
      <c r="I64" s="331"/>
      <c r="J64" s="331"/>
      <c r="K64" s="217"/>
    </row>
    <row r="65" spans="2:11" ht="15" customHeight="1" x14ac:dyDescent="0.3">
      <c r="B65" s="216"/>
      <c r="C65" s="221"/>
      <c r="D65" s="329" t="s">
        <v>638</v>
      </c>
      <c r="E65" s="329"/>
      <c r="F65" s="329"/>
      <c r="G65" s="329"/>
      <c r="H65" s="329"/>
      <c r="I65" s="329"/>
      <c r="J65" s="329"/>
      <c r="K65" s="217"/>
    </row>
    <row r="66" spans="2:11" ht="15" customHeight="1" x14ac:dyDescent="0.3">
      <c r="B66" s="216"/>
      <c r="C66" s="221"/>
      <c r="D66" s="329" t="s">
        <v>639</v>
      </c>
      <c r="E66" s="329"/>
      <c r="F66" s="329"/>
      <c r="G66" s="329"/>
      <c r="H66" s="329"/>
      <c r="I66" s="329"/>
      <c r="J66" s="329"/>
      <c r="K66" s="217"/>
    </row>
    <row r="67" spans="2:11" ht="15" customHeight="1" x14ac:dyDescent="0.3">
      <c r="B67" s="216"/>
      <c r="C67" s="221"/>
      <c r="D67" s="329" t="s">
        <v>640</v>
      </c>
      <c r="E67" s="329"/>
      <c r="F67" s="329"/>
      <c r="G67" s="329"/>
      <c r="H67" s="329"/>
      <c r="I67" s="329"/>
      <c r="J67" s="329"/>
      <c r="K67" s="217"/>
    </row>
    <row r="68" spans="2:11" ht="15" customHeight="1" x14ac:dyDescent="0.3">
      <c r="B68" s="216"/>
      <c r="C68" s="221"/>
      <c r="D68" s="329" t="s">
        <v>641</v>
      </c>
      <c r="E68" s="329"/>
      <c r="F68" s="329"/>
      <c r="G68" s="329"/>
      <c r="H68" s="329"/>
      <c r="I68" s="329"/>
      <c r="J68" s="329"/>
      <c r="K68" s="217"/>
    </row>
    <row r="69" spans="2:11" ht="12.75" customHeight="1" x14ac:dyDescent="0.3">
      <c r="B69" s="225"/>
      <c r="C69" s="226"/>
      <c r="D69" s="226"/>
      <c r="E69" s="226"/>
      <c r="F69" s="226"/>
      <c r="G69" s="226"/>
      <c r="H69" s="226"/>
      <c r="I69" s="226"/>
      <c r="J69" s="226"/>
      <c r="K69" s="227"/>
    </row>
    <row r="70" spans="2:11" ht="18.75" customHeight="1" x14ac:dyDescent="0.3">
      <c r="B70" s="228"/>
      <c r="C70" s="228"/>
      <c r="D70" s="228"/>
      <c r="E70" s="228"/>
      <c r="F70" s="228"/>
      <c r="G70" s="228"/>
      <c r="H70" s="228"/>
      <c r="I70" s="228"/>
      <c r="J70" s="228"/>
      <c r="K70" s="229"/>
    </row>
    <row r="71" spans="2:11" ht="18.75" customHeight="1" x14ac:dyDescent="0.3">
      <c r="B71" s="229"/>
      <c r="C71" s="229"/>
      <c r="D71" s="229"/>
      <c r="E71" s="229"/>
      <c r="F71" s="229"/>
      <c r="G71" s="229"/>
      <c r="H71" s="229"/>
      <c r="I71" s="229"/>
      <c r="J71" s="229"/>
      <c r="K71" s="229"/>
    </row>
    <row r="72" spans="2:11" ht="7.5" customHeight="1" x14ac:dyDescent="0.3">
      <c r="B72" s="230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ht="45" customHeight="1" x14ac:dyDescent="0.3">
      <c r="B73" s="233"/>
      <c r="C73" s="330" t="s">
        <v>579</v>
      </c>
      <c r="D73" s="330"/>
      <c r="E73" s="330"/>
      <c r="F73" s="330"/>
      <c r="G73" s="330"/>
      <c r="H73" s="330"/>
      <c r="I73" s="330"/>
      <c r="J73" s="330"/>
      <c r="K73" s="234"/>
    </row>
    <row r="74" spans="2:11" ht="17.25" customHeight="1" x14ac:dyDescent="0.3">
      <c r="B74" s="233"/>
      <c r="C74" s="235" t="s">
        <v>642</v>
      </c>
      <c r="D74" s="235"/>
      <c r="E74" s="235"/>
      <c r="F74" s="235" t="s">
        <v>643</v>
      </c>
      <c r="G74" s="236"/>
      <c r="H74" s="235" t="s">
        <v>111</v>
      </c>
      <c r="I74" s="235" t="s">
        <v>60</v>
      </c>
      <c r="J74" s="235" t="s">
        <v>644</v>
      </c>
      <c r="K74" s="234"/>
    </row>
    <row r="75" spans="2:11" ht="17.25" customHeight="1" x14ac:dyDescent="0.3">
      <c r="B75" s="233"/>
      <c r="C75" s="237" t="s">
        <v>645</v>
      </c>
      <c r="D75" s="237"/>
      <c r="E75" s="237"/>
      <c r="F75" s="238" t="s">
        <v>646</v>
      </c>
      <c r="G75" s="239"/>
      <c r="H75" s="237"/>
      <c r="I75" s="237"/>
      <c r="J75" s="237" t="s">
        <v>647</v>
      </c>
      <c r="K75" s="234"/>
    </row>
    <row r="76" spans="2:11" ht="5.25" customHeight="1" x14ac:dyDescent="0.3">
      <c r="B76" s="233"/>
      <c r="C76" s="240"/>
      <c r="D76" s="240"/>
      <c r="E76" s="240"/>
      <c r="F76" s="240"/>
      <c r="G76" s="241"/>
      <c r="H76" s="240"/>
      <c r="I76" s="240"/>
      <c r="J76" s="240"/>
      <c r="K76" s="234"/>
    </row>
    <row r="77" spans="2:11" ht="15" customHeight="1" x14ac:dyDescent="0.3">
      <c r="B77" s="233"/>
      <c r="C77" s="223" t="s">
        <v>56</v>
      </c>
      <c r="D77" s="240"/>
      <c r="E77" s="240"/>
      <c r="F77" s="242" t="s">
        <v>648</v>
      </c>
      <c r="G77" s="241"/>
      <c r="H77" s="223" t="s">
        <v>649</v>
      </c>
      <c r="I77" s="223" t="s">
        <v>650</v>
      </c>
      <c r="J77" s="223">
        <v>20</v>
      </c>
      <c r="K77" s="234"/>
    </row>
    <row r="78" spans="2:11" ht="15" customHeight="1" x14ac:dyDescent="0.3">
      <c r="B78" s="233"/>
      <c r="C78" s="223" t="s">
        <v>651</v>
      </c>
      <c r="D78" s="223"/>
      <c r="E78" s="223"/>
      <c r="F78" s="242" t="s">
        <v>648</v>
      </c>
      <c r="G78" s="241"/>
      <c r="H78" s="223" t="s">
        <v>652</v>
      </c>
      <c r="I78" s="223" t="s">
        <v>650</v>
      </c>
      <c r="J78" s="223">
        <v>120</v>
      </c>
      <c r="K78" s="234"/>
    </row>
    <row r="79" spans="2:11" ht="15" customHeight="1" x14ac:dyDescent="0.3">
      <c r="B79" s="243"/>
      <c r="C79" s="223" t="s">
        <v>653</v>
      </c>
      <c r="D79" s="223"/>
      <c r="E79" s="223"/>
      <c r="F79" s="242" t="s">
        <v>654</v>
      </c>
      <c r="G79" s="241"/>
      <c r="H79" s="223" t="s">
        <v>655</v>
      </c>
      <c r="I79" s="223" t="s">
        <v>650</v>
      </c>
      <c r="J79" s="223">
        <v>50</v>
      </c>
      <c r="K79" s="234"/>
    </row>
    <row r="80" spans="2:11" ht="15" customHeight="1" x14ac:dyDescent="0.3">
      <c r="B80" s="243"/>
      <c r="C80" s="223" t="s">
        <v>656</v>
      </c>
      <c r="D80" s="223"/>
      <c r="E80" s="223"/>
      <c r="F80" s="242" t="s">
        <v>648</v>
      </c>
      <c r="G80" s="241"/>
      <c r="H80" s="223" t="s">
        <v>657</v>
      </c>
      <c r="I80" s="223" t="s">
        <v>658</v>
      </c>
      <c r="J80" s="223"/>
      <c r="K80" s="234"/>
    </row>
    <row r="81" spans="2:11" ht="15" customHeight="1" x14ac:dyDescent="0.3">
      <c r="B81" s="243"/>
      <c r="C81" s="244" t="s">
        <v>659</v>
      </c>
      <c r="D81" s="244"/>
      <c r="E81" s="244"/>
      <c r="F81" s="245" t="s">
        <v>654</v>
      </c>
      <c r="G81" s="244"/>
      <c r="H81" s="244" t="s">
        <v>660</v>
      </c>
      <c r="I81" s="244" t="s">
        <v>650</v>
      </c>
      <c r="J81" s="244">
        <v>15</v>
      </c>
      <c r="K81" s="234"/>
    </row>
    <row r="82" spans="2:11" ht="15" customHeight="1" x14ac:dyDescent="0.3">
      <c r="B82" s="243"/>
      <c r="C82" s="244" t="s">
        <v>661</v>
      </c>
      <c r="D82" s="244"/>
      <c r="E82" s="244"/>
      <c r="F82" s="245" t="s">
        <v>654</v>
      </c>
      <c r="G82" s="244"/>
      <c r="H82" s="244" t="s">
        <v>662</v>
      </c>
      <c r="I82" s="244" t="s">
        <v>650</v>
      </c>
      <c r="J82" s="244">
        <v>15</v>
      </c>
      <c r="K82" s="234"/>
    </row>
    <row r="83" spans="2:11" ht="15" customHeight="1" x14ac:dyDescent="0.3">
      <c r="B83" s="243"/>
      <c r="C83" s="244" t="s">
        <v>663</v>
      </c>
      <c r="D83" s="244"/>
      <c r="E83" s="244"/>
      <c r="F83" s="245" t="s">
        <v>654</v>
      </c>
      <c r="G83" s="244"/>
      <c r="H83" s="244" t="s">
        <v>664</v>
      </c>
      <c r="I83" s="244" t="s">
        <v>650</v>
      </c>
      <c r="J83" s="244">
        <v>20</v>
      </c>
      <c r="K83" s="234"/>
    </row>
    <row r="84" spans="2:11" ht="15" customHeight="1" x14ac:dyDescent="0.3">
      <c r="B84" s="243"/>
      <c r="C84" s="244" t="s">
        <v>665</v>
      </c>
      <c r="D84" s="244"/>
      <c r="E84" s="244"/>
      <c r="F84" s="245" t="s">
        <v>654</v>
      </c>
      <c r="G84" s="244"/>
      <c r="H84" s="244" t="s">
        <v>666</v>
      </c>
      <c r="I84" s="244" t="s">
        <v>650</v>
      </c>
      <c r="J84" s="244">
        <v>20</v>
      </c>
      <c r="K84" s="234"/>
    </row>
    <row r="85" spans="2:11" ht="15" customHeight="1" x14ac:dyDescent="0.3">
      <c r="B85" s="243"/>
      <c r="C85" s="223" t="s">
        <v>667</v>
      </c>
      <c r="D85" s="223"/>
      <c r="E85" s="223"/>
      <c r="F85" s="242" t="s">
        <v>654</v>
      </c>
      <c r="G85" s="241"/>
      <c r="H85" s="223" t="s">
        <v>668</v>
      </c>
      <c r="I85" s="223" t="s">
        <v>650</v>
      </c>
      <c r="J85" s="223">
        <v>50</v>
      </c>
      <c r="K85" s="234"/>
    </row>
    <row r="86" spans="2:11" ht="15" customHeight="1" x14ac:dyDescent="0.3">
      <c r="B86" s="243"/>
      <c r="C86" s="223" t="s">
        <v>669</v>
      </c>
      <c r="D86" s="223"/>
      <c r="E86" s="223"/>
      <c r="F86" s="242" t="s">
        <v>654</v>
      </c>
      <c r="G86" s="241"/>
      <c r="H86" s="223" t="s">
        <v>670</v>
      </c>
      <c r="I86" s="223" t="s">
        <v>650</v>
      </c>
      <c r="J86" s="223">
        <v>20</v>
      </c>
      <c r="K86" s="234"/>
    </row>
    <row r="87" spans="2:11" ht="15" customHeight="1" x14ac:dyDescent="0.3">
      <c r="B87" s="243"/>
      <c r="C87" s="223" t="s">
        <v>671</v>
      </c>
      <c r="D87" s="223"/>
      <c r="E87" s="223"/>
      <c r="F87" s="242" t="s">
        <v>654</v>
      </c>
      <c r="G87" s="241"/>
      <c r="H87" s="223" t="s">
        <v>672</v>
      </c>
      <c r="I87" s="223" t="s">
        <v>650</v>
      </c>
      <c r="J87" s="223">
        <v>20</v>
      </c>
      <c r="K87" s="234"/>
    </row>
    <row r="88" spans="2:11" ht="15" customHeight="1" x14ac:dyDescent="0.3">
      <c r="B88" s="243"/>
      <c r="C88" s="223" t="s">
        <v>673</v>
      </c>
      <c r="D88" s="223"/>
      <c r="E88" s="223"/>
      <c r="F88" s="242" t="s">
        <v>654</v>
      </c>
      <c r="G88" s="241"/>
      <c r="H88" s="223" t="s">
        <v>674</v>
      </c>
      <c r="I88" s="223" t="s">
        <v>650</v>
      </c>
      <c r="J88" s="223">
        <v>50</v>
      </c>
      <c r="K88" s="234"/>
    </row>
    <row r="89" spans="2:11" ht="15" customHeight="1" x14ac:dyDescent="0.3">
      <c r="B89" s="243"/>
      <c r="C89" s="223" t="s">
        <v>675</v>
      </c>
      <c r="D89" s="223"/>
      <c r="E89" s="223"/>
      <c r="F89" s="242" t="s">
        <v>654</v>
      </c>
      <c r="G89" s="241"/>
      <c r="H89" s="223" t="s">
        <v>675</v>
      </c>
      <c r="I89" s="223" t="s">
        <v>650</v>
      </c>
      <c r="J89" s="223">
        <v>50</v>
      </c>
      <c r="K89" s="234"/>
    </row>
    <row r="90" spans="2:11" ht="15" customHeight="1" x14ac:dyDescent="0.3">
      <c r="B90" s="243"/>
      <c r="C90" s="223" t="s">
        <v>117</v>
      </c>
      <c r="D90" s="223"/>
      <c r="E90" s="223"/>
      <c r="F90" s="242" t="s">
        <v>654</v>
      </c>
      <c r="G90" s="241"/>
      <c r="H90" s="223" t="s">
        <v>676</v>
      </c>
      <c r="I90" s="223" t="s">
        <v>650</v>
      </c>
      <c r="J90" s="223">
        <v>255</v>
      </c>
      <c r="K90" s="234"/>
    </row>
    <row r="91" spans="2:11" ht="15" customHeight="1" x14ac:dyDescent="0.3">
      <c r="B91" s="243"/>
      <c r="C91" s="223" t="s">
        <v>677</v>
      </c>
      <c r="D91" s="223"/>
      <c r="E91" s="223"/>
      <c r="F91" s="242" t="s">
        <v>648</v>
      </c>
      <c r="G91" s="241"/>
      <c r="H91" s="223" t="s">
        <v>678</v>
      </c>
      <c r="I91" s="223" t="s">
        <v>679</v>
      </c>
      <c r="J91" s="223"/>
      <c r="K91" s="234"/>
    </row>
    <row r="92" spans="2:11" ht="15" customHeight="1" x14ac:dyDescent="0.3">
      <c r="B92" s="243"/>
      <c r="C92" s="223" t="s">
        <v>680</v>
      </c>
      <c r="D92" s="223"/>
      <c r="E92" s="223"/>
      <c r="F92" s="242" t="s">
        <v>648</v>
      </c>
      <c r="G92" s="241"/>
      <c r="H92" s="223" t="s">
        <v>681</v>
      </c>
      <c r="I92" s="223" t="s">
        <v>682</v>
      </c>
      <c r="J92" s="223"/>
      <c r="K92" s="234"/>
    </row>
    <row r="93" spans="2:11" ht="15" customHeight="1" x14ac:dyDescent="0.3">
      <c r="B93" s="243"/>
      <c r="C93" s="223" t="s">
        <v>683</v>
      </c>
      <c r="D93" s="223"/>
      <c r="E93" s="223"/>
      <c r="F93" s="242" t="s">
        <v>648</v>
      </c>
      <c r="G93" s="241"/>
      <c r="H93" s="223" t="s">
        <v>683</v>
      </c>
      <c r="I93" s="223" t="s">
        <v>682</v>
      </c>
      <c r="J93" s="223"/>
      <c r="K93" s="234"/>
    </row>
    <row r="94" spans="2:11" ht="15" customHeight="1" x14ac:dyDescent="0.3">
      <c r="B94" s="243"/>
      <c r="C94" s="223" t="s">
        <v>41</v>
      </c>
      <c r="D94" s="223"/>
      <c r="E94" s="223"/>
      <c r="F94" s="242" t="s">
        <v>648</v>
      </c>
      <c r="G94" s="241"/>
      <c r="H94" s="223" t="s">
        <v>684</v>
      </c>
      <c r="I94" s="223" t="s">
        <v>682</v>
      </c>
      <c r="J94" s="223"/>
      <c r="K94" s="234"/>
    </row>
    <row r="95" spans="2:11" ht="15" customHeight="1" x14ac:dyDescent="0.3">
      <c r="B95" s="243"/>
      <c r="C95" s="223" t="s">
        <v>51</v>
      </c>
      <c r="D95" s="223"/>
      <c r="E95" s="223"/>
      <c r="F95" s="242" t="s">
        <v>648</v>
      </c>
      <c r="G95" s="241"/>
      <c r="H95" s="223" t="s">
        <v>685</v>
      </c>
      <c r="I95" s="223" t="s">
        <v>682</v>
      </c>
      <c r="J95" s="223"/>
      <c r="K95" s="234"/>
    </row>
    <row r="96" spans="2:11" ht="15" customHeight="1" x14ac:dyDescent="0.3">
      <c r="B96" s="246"/>
      <c r="C96" s="247"/>
      <c r="D96" s="247"/>
      <c r="E96" s="247"/>
      <c r="F96" s="247"/>
      <c r="G96" s="247"/>
      <c r="H96" s="247"/>
      <c r="I96" s="247"/>
      <c r="J96" s="247"/>
      <c r="K96" s="248"/>
    </row>
    <row r="97" spans="2:11" ht="18.75" customHeight="1" x14ac:dyDescent="0.3">
      <c r="B97" s="249"/>
      <c r="C97" s="250"/>
      <c r="D97" s="250"/>
      <c r="E97" s="250"/>
      <c r="F97" s="250"/>
      <c r="G97" s="250"/>
      <c r="H97" s="250"/>
      <c r="I97" s="250"/>
      <c r="J97" s="250"/>
      <c r="K97" s="249"/>
    </row>
    <row r="98" spans="2:11" ht="18.75" customHeight="1" x14ac:dyDescent="0.3">
      <c r="B98" s="229"/>
      <c r="C98" s="229"/>
      <c r="D98" s="229"/>
      <c r="E98" s="229"/>
      <c r="F98" s="229"/>
      <c r="G98" s="229"/>
      <c r="H98" s="229"/>
      <c r="I98" s="229"/>
      <c r="J98" s="229"/>
      <c r="K98" s="229"/>
    </row>
    <row r="99" spans="2:11" ht="7.5" customHeight="1" x14ac:dyDescent="0.3">
      <c r="B99" s="230"/>
      <c r="C99" s="231"/>
      <c r="D99" s="231"/>
      <c r="E99" s="231"/>
      <c r="F99" s="231"/>
      <c r="G99" s="231"/>
      <c r="H99" s="231"/>
      <c r="I99" s="231"/>
      <c r="J99" s="231"/>
      <c r="K99" s="232"/>
    </row>
    <row r="100" spans="2:11" ht="45" customHeight="1" x14ac:dyDescent="0.3">
      <c r="B100" s="233"/>
      <c r="C100" s="330" t="s">
        <v>686</v>
      </c>
      <c r="D100" s="330"/>
      <c r="E100" s="330"/>
      <c r="F100" s="330"/>
      <c r="G100" s="330"/>
      <c r="H100" s="330"/>
      <c r="I100" s="330"/>
      <c r="J100" s="330"/>
      <c r="K100" s="234"/>
    </row>
    <row r="101" spans="2:11" ht="17.25" customHeight="1" x14ac:dyDescent="0.3">
      <c r="B101" s="233"/>
      <c r="C101" s="235" t="s">
        <v>642</v>
      </c>
      <c r="D101" s="235"/>
      <c r="E101" s="235"/>
      <c r="F101" s="235" t="s">
        <v>643</v>
      </c>
      <c r="G101" s="236"/>
      <c r="H101" s="235" t="s">
        <v>111</v>
      </c>
      <c r="I101" s="235" t="s">
        <v>60</v>
      </c>
      <c r="J101" s="235" t="s">
        <v>644</v>
      </c>
      <c r="K101" s="234"/>
    </row>
    <row r="102" spans="2:11" ht="17.25" customHeight="1" x14ac:dyDescent="0.3">
      <c r="B102" s="233"/>
      <c r="C102" s="237" t="s">
        <v>645</v>
      </c>
      <c r="D102" s="237"/>
      <c r="E102" s="237"/>
      <c r="F102" s="238" t="s">
        <v>646</v>
      </c>
      <c r="G102" s="239"/>
      <c r="H102" s="237"/>
      <c r="I102" s="237"/>
      <c r="J102" s="237" t="s">
        <v>647</v>
      </c>
      <c r="K102" s="234"/>
    </row>
    <row r="103" spans="2:11" ht="5.25" customHeight="1" x14ac:dyDescent="0.3">
      <c r="B103" s="233"/>
      <c r="C103" s="235"/>
      <c r="D103" s="235"/>
      <c r="E103" s="235"/>
      <c r="F103" s="235"/>
      <c r="G103" s="251"/>
      <c r="H103" s="235"/>
      <c r="I103" s="235"/>
      <c r="J103" s="235"/>
      <c r="K103" s="234"/>
    </row>
    <row r="104" spans="2:11" ht="15" customHeight="1" x14ac:dyDescent="0.3">
      <c r="B104" s="233"/>
      <c r="C104" s="223" t="s">
        <v>56</v>
      </c>
      <c r="D104" s="240"/>
      <c r="E104" s="240"/>
      <c r="F104" s="242" t="s">
        <v>648</v>
      </c>
      <c r="G104" s="251"/>
      <c r="H104" s="223" t="s">
        <v>687</v>
      </c>
      <c r="I104" s="223" t="s">
        <v>650</v>
      </c>
      <c r="J104" s="223">
        <v>20</v>
      </c>
      <c r="K104" s="234"/>
    </row>
    <row r="105" spans="2:11" ht="15" customHeight="1" x14ac:dyDescent="0.3">
      <c r="B105" s="233"/>
      <c r="C105" s="223" t="s">
        <v>651</v>
      </c>
      <c r="D105" s="223"/>
      <c r="E105" s="223"/>
      <c r="F105" s="242" t="s">
        <v>648</v>
      </c>
      <c r="G105" s="223"/>
      <c r="H105" s="223" t="s">
        <v>687</v>
      </c>
      <c r="I105" s="223" t="s">
        <v>650</v>
      </c>
      <c r="J105" s="223">
        <v>120</v>
      </c>
      <c r="K105" s="234"/>
    </row>
    <row r="106" spans="2:11" ht="15" customHeight="1" x14ac:dyDescent="0.3">
      <c r="B106" s="243"/>
      <c r="C106" s="223" t="s">
        <v>653</v>
      </c>
      <c r="D106" s="223"/>
      <c r="E106" s="223"/>
      <c r="F106" s="242" t="s">
        <v>654</v>
      </c>
      <c r="G106" s="223"/>
      <c r="H106" s="223" t="s">
        <v>687</v>
      </c>
      <c r="I106" s="223" t="s">
        <v>650</v>
      </c>
      <c r="J106" s="223">
        <v>50</v>
      </c>
      <c r="K106" s="234"/>
    </row>
    <row r="107" spans="2:11" ht="15" customHeight="1" x14ac:dyDescent="0.3">
      <c r="B107" s="243"/>
      <c r="C107" s="223" t="s">
        <v>656</v>
      </c>
      <c r="D107" s="223"/>
      <c r="E107" s="223"/>
      <c r="F107" s="242" t="s">
        <v>648</v>
      </c>
      <c r="G107" s="223"/>
      <c r="H107" s="223" t="s">
        <v>687</v>
      </c>
      <c r="I107" s="223" t="s">
        <v>658</v>
      </c>
      <c r="J107" s="223"/>
      <c r="K107" s="234"/>
    </row>
    <row r="108" spans="2:11" ht="15" customHeight="1" x14ac:dyDescent="0.3">
      <c r="B108" s="243"/>
      <c r="C108" s="223" t="s">
        <v>667</v>
      </c>
      <c r="D108" s="223"/>
      <c r="E108" s="223"/>
      <c r="F108" s="242" t="s">
        <v>654</v>
      </c>
      <c r="G108" s="223"/>
      <c r="H108" s="223" t="s">
        <v>687</v>
      </c>
      <c r="I108" s="223" t="s">
        <v>650</v>
      </c>
      <c r="J108" s="223">
        <v>50</v>
      </c>
      <c r="K108" s="234"/>
    </row>
    <row r="109" spans="2:11" ht="15" customHeight="1" x14ac:dyDescent="0.3">
      <c r="B109" s="243"/>
      <c r="C109" s="223" t="s">
        <v>675</v>
      </c>
      <c r="D109" s="223"/>
      <c r="E109" s="223"/>
      <c r="F109" s="242" t="s">
        <v>654</v>
      </c>
      <c r="G109" s="223"/>
      <c r="H109" s="223" t="s">
        <v>687</v>
      </c>
      <c r="I109" s="223" t="s">
        <v>650</v>
      </c>
      <c r="J109" s="223">
        <v>50</v>
      </c>
      <c r="K109" s="234"/>
    </row>
    <row r="110" spans="2:11" ht="15" customHeight="1" x14ac:dyDescent="0.3">
      <c r="B110" s="243"/>
      <c r="C110" s="223" t="s">
        <v>673</v>
      </c>
      <c r="D110" s="223"/>
      <c r="E110" s="223"/>
      <c r="F110" s="242" t="s">
        <v>654</v>
      </c>
      <c r="G110" s="223"/>
      <c r="H110" s="223" t="s">
        <v>687</v>
      </c>
      <c r="I110" s="223" t="s">
        <v>650</v>
      </c>
      <c r="J110" s="223">
        <v>50</v>
      </c>
      <c r="K110" s="234"/>
    </row>
    <row r="111" spans="2:11" ht="15" customHeight="1" x14ac:dyDescent="0.3">
      <c r="B111" s="243"/>
      <c r="C111" s="223" t="s">
        <v>56</v>
      </c>
      <c r="D111" s="223"/>
      <c r="E111" s="223"/>
      <c r="F111" s="242" t="s">
        <v>648</v>
      </c>
      <c r="G111" s="223"/>
      <c r="H111" s="223" t="s">
        <v>688</v>
      </c>
      <c r="I111" s="223" t="s">
        <v>650</v>
      </c>
      <c r="J111" s="223">
        <v>20</v>
      </c>
      <c r="K111" s="234"/>
    </row>
    <row r="112" spans="2:11" ht="15" customHeight="1" x14ac:dyDescent="0.3">
      <c r="B112" s="243"/>
      <c r="C112" s="223" t="s">
        <v>689</v>
      </c>
      <c r="D112" s="223"/>
      <c r="E112" s="223"/>
      <c r="F112" s="242" t="s">
        <v>648</v>
      </c>
      <c r="G112" s="223"/>
      <c r="H112" s="223" t="s">
        <v>690</v>
      </c>
      <c r="I112" s="223" t="s">
        <v>650</v>
      </c>
      <c r="J112" s="223">
        <v>120</v>
      </c>
      <c r="K112" s="234"/>
    </row>
    <row r="113" spans="2:11" ht="15" customHeight="1" x14ac:dyDescent="0.3">
      <c r="B113" s="243"/>
      <c r="C113" s="223" t="s">
        <v>41</v>
      </c>
      <c r="D113" s="223"/>
      <c r="E113" s="223"/>
      <c r="F113" s="242" t="s">
        <v>648</v>
      </c>
      <c r="G113" s="223"/>
      <c r="H113" s="223" t="s">
        <v>691</v>
      </c>
      <c r="I113" s="223" t="s">
        <v>682</v>
      </c>
      <c r="J113" s="223"/>
      <c r="K113" s="234"/>
    </row>
    <row r="114" spans="2:11" ht="15" customHeight="1" x14ac:dyDescent="0.3">
      <c r="B114" s="243"/>
      <c r="C114" s="223" t="s">
        <v>51</v>
      </c>
      <c r="D114" s="223"/>
      <c r="E114" s="223"/>
      <c r="F114" s="242" t="s">
        <v>648</v>
      </c>
      <c r="G114" s="223"/>
      <c r="H114" s="223" t="s">
        <v>692</v>
      </c>
      <c r="I114" s="223" t="s">
        <v>682</v>
      </c>
      <c r="J114" s="223"/>
      <c r="K114" s="234"/>
    </row>
    <row r="115" spans="2:11" ht="15" customHeight="1" x14ac:dyDescent="0.3">
      <c r="B115" s="243"/>
      <c r="C115" s="223" t="s">
        <v>60</v>
      </c>
      <c r="D115" s="223"/>
      <c r="E115" s="223"/>
      <c r="F115" s="242" t="s">
        <v>648</v>
      </c>
      <c r="G115" s="223"/>
      <c r="H115" s="223" t="s">
        <v>693</v>
      </c>
      <c r="I115" s="223" t="s">
        <v>694</v>
      </c>
      <c r="J115" s="223"/>
      <c r="K115" s="234"/>
    </row>
    <row r="116" spans="2:11" ht="15" customHeight="1" x14ac:dyDescent="0.3">
      <c r="B116" s="246"/>
      <c r="C116" s="252"/>
      <c r="D116" s="252"/>
      <c r="E116" s="252"/>
      <c r="F116" s="252"/>
      <c r="G116" s="252"/>
      <c r="H116" s="252"/>
      <c r="I116" s="252"/>
      <c r="J116" s="252"/>
      <c r="K116" s="248"/>
    </row>
    <row r="117" spans="2:11" ht="18.75" customHeight="1" x14ac:dyDescent="0.3">
      <c r="B117" s="253"/>
      <c r="C117" s="219"/>
      <c r="D117" s="219"/>
      <c r="E117" s="219"/>
      <c r="F117" s="254"/>
      <c r="G117" s="219"/>
      <c r="H117" s="219"/>
      <c r="I117" s="219"/>
      <c r="J117" s="219"/>
      <c r="K117" s="253"/>
    </row>
    <row r="118" spans="2:11" ht="18.75" customHeight="1" x14ac:dyDescent="0.3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</row>
    <row r="119" spans="2:11" ht="7.5" customHeight="1" x14ac:dyDescent="0.3">
      <c r="B119" s="255"/>
      <c r="C119" s="256"/>
      <c r="D119" s="256"/>
      <c r="E119" s="256"/>
      <c r="F119" s="256"/>
      <c r="G119" s="256"/>
      <c r="H119" s="256"/>
      <c r="I119" s="256"/>
      <c r="J119" s="256"/>
      <c r="K119" s="257"/>
    </row>
    <row r="120" spans="2:11" ht="45" customHeight="1" x14ac:dyDescent="0.3">
      <c r="B120" s="258"/>
      <c r="C120" s="327" t="s">
        <v>695</v>
      </c>
      <c r="D120" s="327"/>
      <c r="E120" s="327"/>
      <c r="F120" s="327"/>
      <c r="G120" s="327"/>
      <c r="H120" s="327"/>
      <c r="I120" s="327"/>
      <c r="J120" s="327"/>
      <c r="K120" s="259"/>
    </row>
    <row r="121" spans="2:11" ht="17.25" customHeight="1" x14ac:dyDescent="0.3">
      <c r="B121" s="260"/>
      <c r="C121" s="235" t="s">
        <v>642</v>
      </c>
      <c r="D121" s="235"/>
      <c r="E121" s="235"/>
      <c r="F121" s="235" t="s">
        <v>643</v>
      </c>
      <c r="G121" s="236"/>
      <c r="H121" s="235" t="s">
        <v>111</v>
      </c>
      <c r="I121" s="235" t="s">
        <v>60</v>
      </c>
      <c r="J121" s="235" t="s">
        <v>644</v>
      </c>
      <c r="K121" s="261"/>
    </row>
    <row r="122" spans="2:11" ht="17.25" customHeight="1" x14ac:dyDescent="0.3">
      <c r="B122" s="260"/>
      <c r="C122" s="237" t="s">
        <v>645</v>
      </c>
      <c r="D122" s="237"/>
      <c r="E122" s="237"/>
      <c r="F122" s="238" t="s">
        <v>646</v>
      </c>
      <c r="G122" s="239"/>
      <c r="H122" s="237"/>
      <c r="I122" s="237"/>
      <c r="J122" s="237" t="s">
        <v>647</v>
      </c>
      <c r="K122" s="261"/>
    </row>
    <row r="123" spans="2:11" ht="5.25" customHeight="1" x14ac:dyDescent="0.3">
      <c r="B123" s="262"/>
      <c r="C123" s="240"/>
      <c r="D123" s="240"/>
      <c r="E123" s="240"/>
      <c r="F123" s="240"/>
      <c r="G123" s="223"/>
      <c r="H123" s="240"/>
      <c r="I123" s="240"/>
      <c r="J123" s="240"/>
      <c r="K123" s="263"/>
    </row>
    <row r="124" spans="2:11" ht="15" customHeight="1" x14ac:dyDescent="0.3">
      <c r="B124" s="262"/>
      <c r="C124" s="223" t="s">
        <v>651</v>
      </c>
      <c r="D124" s="240"/>
      <c r="E124" s="240"/>
      <c r="F124" s="242" t="s">
        <v>648</v>
      </c>
      <c r="G124" s="223"/>
      <c r="H124" s="223" t="s">
        <v>687</v>
      </c>
      <c r="I124" s="223" t="s">
        <v>650</v>
      </c>
      <c r="J124" s="223">
        <v>120</v>
      </c>
      <c r="K124" s="264"/>
    </row>
    <row r="125" spans="2:11" ht="15" customHeight="1" x14ac:dyDescent="0.3">
      <c r="B125" s="262"/>
      <c r="C125" s="223" t="s">
        <v>696</v>
      </c>
      <c r="D125" s="223"/>
      <c r="E125" s="223"/>
      <c r="F125" s="242" t="s">
        <v>648</v>
      </c>
      <c r="G125" s="223"/>
      <c r="H125" s="223" t="s">
        <v>697</v>
      </c>
      <c r="I125" s="223" t="s">
        <v>650</v>
      </c>
      <c r="J125" s="223" t="s">
        <v>698</v>
      </c>
      <c r="K125" s="264"/>
    </row>
    <row r="126" spans="2:11" ht="15" customHeight="1" x14ac:dyDescent="0.3">
      <c r="B126" s="262"/>
      <c r="C126" s="223" t="s">
        <v>597</v>
      </c>
      <c r="D126" s="223"/>
      <c r="E126" s="223"/>
      <c r="F126" s="242" t="s">
        <v>648</v>
      </c>
      <c r="G126" s="223"/>
      <c r="H126" s="223" t="s">
        <v>699</v>
      </c>
      <c r="I126" s="223" t="s">
        <v>650</v>
      </c>
      <c r="J126" s="223" t="s">
        <v>698</v>
      </c>
      <c r="K126" s="264"/>
    </row>
    <row r="127" spans="2:11" ht="15" customHeight="1" x14ac:dyDescent="0.3">
      <c r="B127" s="262"/>
      <c r="C127" s="223" t="s">
        <v>659</v>
      </c>
      <c r="D127" s="223"/>
      <c r="E127" s="223"/>
      <c r="F127" s="242" t="s">
        <v>654</v>
      </c>
      <c r="G127" s="223"/>
      <c r="H127" s="223" t="s">
        <v>660</v>
      </c>
      <c r="I127" s="223" t="s">
        <v>650</v>
      </c>
      <c r="J127" s="223">
        <v>15</v>
      </c>
      <c r="K127" s="264"/>
    </row>
    <row r="128" spans="2:11" ht="15" customHeight="1" x14ac:dyDescent="0.3">
      <c r="B128" s="262"/>
      <c r="C128" s="244" t="s">
        <v>661</v>
      </c>
      <c r="D128" s="244"/>
      <c r="E128" s="244"/>
      <c r="F128" s="245" t="s">
        <v>654</v>
      </c>
      <c r="G128" s="244"/>
      <c r="H128" s="244" t="s">
        <v>662</v>
      </c>
      <c r="I128" s="244" t="s">
        <v>650</v>
      </c>
      <c r="J128" s="244">
        <v>15</v>
      </c>
      <c r="K128" s="264"/>
    </row>
    <row r="129" spans="2:11" ht="15" customHeight="1" x14ac:dyDescent="0.3">
      <c r="B129" s="262"/>
      <c r="C129" s="244" t="s">
        <v>663</v>
      </c>
      <c r="D129" s="244"/>
      <c r="E129" s="244"/>
      <c r="F129" s="245" t="s">
        <v>654</v>
      </c>
      <c r="G129" s="244"/>
      <c r="H129" s="244" t="s">
        <v>664</v>
      </c>
      <c r="I129" s="244" t="s">
        <v>650</v>
      </c>
      <c r="J129" s="244">
        <v>20</v>
      </c>
      <c r="K129" s="264"/>
    </row>
    <row r="130" spans="2:11" ht="15" customHeight="1" x14ac:dyDescent="0.3">
      <c r="B130" s="262"/>
      <c r="C130" s="244" t="s">
        <v>665</v>
      </c>
      <c r="D130" s="244"/>
      <c r="E130" s="244"/>
      <c r="F130" s="245" t="s">
        <v>654</v>
      </c>
      <c r="G130" s="244"/>
      <c r="H130" s="244" t="s">
        <v>666</v>
      </c>
      <c r="I130" s="244" t="s">
        <v>650</v>
      </c>
      <c r="J130" s="244">
        <v>20</v>
      </c>
      <c r="K130" s="264"/>
    </row>
    <row r="131" spans="2:11" ht="15" customHeight="1" x14ac:dyDescent="0.3">
      <c r="B131" s="262"/>
      <c r="C131" s="223" t="s">
        <v>653</v>
      </c>
      <c r="D131" s="223"/>
      <c r="E131" s="223"/>
      <c r="F131" s="242" t="s">
        <v>654</v>
      </c>
      <c r="G131" s="223"/>
      <c r="H131" s="223" t="s">
        <v>687</v>
      </c>
      <c r="I131" s="223" t="s">
        <v>650</v>
      </c>
      <c r="J131" s="223">
        <v>50</v>
      </c>
      <c r="K131" s="264"/>
    </row>
    <row r="132" spans="2:11" ht="15" customHeight="1" x14ac:dyDescent="0.3">
      <c r="B132" s="262"/>
      <c r="C132" s="223" t="s">
        <v>667</v>
      </c>
      <c r="D132" s="223"/>
      <c r="E132" s="223"/>
      <c r="F132" s="242" t="s">
        <v>654</v>
      </c>
      <c r="G132" s="223"/>
      <c r="H132" s="223" t="s">
        <v>687</v>
      </c>
      <c r="I132" s="223" t="s">
        <v>650</v>
      </c>
      <c r="J132" s="223">
        <v>50</v>
      </c>
      <c r="K132" s="264"/>
    </row>
    <row r="133" spans="2:11" ht="15" customHeight="1" x14ac:dyDescent="0.3">
      <c r="B133" s="262"/>
      <c r="C133" s="223" t="s">
        <v>673</v>
      </c>
      <c r="D133" s="223"/>
      <c r="E133" s="223"/>
      <c r="F133" s="242" t="s">
        <v>654</v>
      </c>
      <c r="G133" s="223"/>
      <c r="H133" s="223" t="s">
        <v>687</v>
      </c>
      <c r="I133" s="223" t="s">
        <v>650</v>
      </c>
      <c r="J133" s="223">
        <v>50</v>
      </c>
      <c r="K133" s="264"/>
    </row>
    <row r="134" spans="2:11" ht="15" customHeight="1" x14ac:dyDescent="0.3">
      <c r="B134" s="262"/>
      <c r="C134" s="223" t="s">
        <v>675</v>
      </c>
      <c r="D134" s="223"/>
      <c r="E134" s="223"/>
      <c r="F134" s="242" t="s">
        <v>654</v>
      </c>
      <c r="G134" s="223"/>
      <c r="H134" s="223" t="s">
        <v>687</v>
      </c>
      <c r="I134" s="223" t="s">
        <v>650</v>
      </c>
      <c r="J134" s="223">
        <v>50</v>
      </c>
      <c r="K134" s="264"/>
    </row>
    <row r="135" spans="2:11" ht="15" customHeight="1" x14ac:dyDescent="0.3">
      <c r="B135" s="262"/>
      <c r="C135" s="223" t="s">
        <v>117</v>
      </c>
      <c r="D135" s="223"/>
      <c r="E135" s="223"/>
      <c r="F135" s="242" t="s">
        <v>654</v>
      </c>
      <c r="G135" s="223"/>
      <c r="H135" s="223" t="s">
        <v>700</v>
      </c>
      <c r="I135" s="223" t="s">
        <v>650</v>
      </c>
      <c r="J135" s="223">
        <v>255</v>
      </c>
      <c r="K135" s="264"/>
    </row>
    <row r="136" spans="2:11" ht="15" customHeight="1" x14ac:dyDescent="0.3">
      <c r="B136" s="262"/>
      <c r="C136" s="223" t="s">
        <v>677</v>
      </c>
      <c r="D136" s="223"/>
      <c r="E136" s="223"/>
      <c r="F136" s="242" t="s">
        <v>648</v>
      </c>
      <c r="G136" s="223"/>
      <c r="H136" s="223" t="s">
        <v>701</v>
      </c>
      <c r="I136" s="223" t="s">
        <v>679</v>
      </c>
      <c r="J136" s="223"/>
      <c r="K136" s="264"/>
    </row>
    <row r="137" spans="2:11" ht="15" customHeight="1" x14ac:dyDescent="0.3">
      <c r="B137" s="262"/>
      <c r="C137" s="223" t="s">
        <v>680</v>
      </c>
      <c r="D137" s="223"/>
      <c r="E137" s="223"/>
      <c r="F137" s="242" t="s">
        <v>648</v>
      </c>
      <c r="G137" s="223"/>
      <c r="H137" s="223" t="s">
        <v>702</v>
      </c>
      <c r="I137" s="223" t="s">
        <v>682</v>
      </c>
      <c r="J137" s="223"/>
      <c r="K137" s="264"/>
    </row>
    <row r="138" spans="2:11" ht="15" customHeight="1" x14ac:dyDescent="0.3">
      <c r="B138" s="262"/>
      <c r="C138" s="223" t="s">
        <v>683</v>
      </c>
      <c r="D138" s="223"/>
      <c r="E138" s="223"/>
      <c r="F138" s="242" t="s">
        <v>648</v>
      </c>
      <c r="G138" s="223"/>
      <c r="H138" s="223" t="s">
        <v>683</v>
      </c>
      <c r="I138" s="223" t="s">
        <v>682</v>
      </c>
      <c r="J138" s="223"/>
      <c r="K138" s="264"/>
    </row>
    <row r="139" spans="2:11" ht="15" customHeight="1" x14ac:dyDescent="0.3">
      <c r="B139" s="262"/>
      <c r="C139" s="223" t="s">
        <v>41</v>
      </c>
      <c r="D139" s="223"/>
      <c r="E139" s="223"/>
      <c r="F139" s="242" t="s">
        <v>648</v>
      </c>
      <c r="G139" s="223"/>
      <c r="H139" s="223" t="s">
        <v>703</v>
      </c>
      <c r="I139" s="223" t="s">
        <v>682</v>
      </c>
      <c r="J139" s="223"/>
      <c r="K139" s="264"/>
    </row>
    <row r="140" spans="2:11" ht="15" customHeight="1" x14ac:dyDescent="0.3">
      <c r="B140" s="262"/>
      <c r="C140" s="223" t="s">
        <v>704</v>
      </c>
      <c r="D140" s="223"/>
      <c r="E140" s="223"/>
      <c r="F140" s="242" t="s">
        <v>648</v>
      </c>
      <c r="G140" s="223"/>
      <c r="H140" s="223" t="s">
        <v>705</v>
      </c>
      <c r="I140" s="223" t="s">
        <v>682</v>
      </c>
      <c r="J140" s="223"/>
      <c r="K140" s="264"/>
    </row>
    <row r="141" spans="2:11" ht="15" customHeight="1" x14ac:dyDescent="0.3">
      <c r="B141" s="265"/>
      <c r="C141" s="266"/>
      <c r="D141" s="266"/>
      <c r="E141" s="266"/>
      <c r="F141" s="266"/>
      <c r="G141" s="266"/>
      <c r="H141" s="266"/>
      <c r="I141" s="266"/>
      <c r="J141" s="266"/>
      <c r="K141" s="267"/>
    </row>
    <row r="142" spans="2:11" ht="18.75" customHeight="1" x14ac:dyDescent="0.3">
      <c r="B142" s="219"/>
      <c r="C142" s="219"/>
      <c r="D142" s="219"/>
      <c r="E142" s="219"/>
      <c r="F142" s="254"/>
      <c r="G142" s="219"/>
      <c r="H142" s="219"/>
      <c r="I142" s="219"/>
      <c r="J142" s="219"/>
      <c r="K142" s="219"/>
    </row>
    <row r="143" spans="2:11" ht="18.75" customHeight="1" x14ac:dyDescent="0.3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</row>
    <row r="144" spans="2:11" ht="7.5" customHeight="1" x14ac:dyDescent="0.3">
      <c r="B144" s="230"/>
      <c r="C144" s="231"/>
      <c r="D144" s="231"/>
      <c r="E144" s="231"/>
      <c r="F144" s="231"/>
      <c r="G144" s="231"/>
      <c r="H144" s="231"/>
      <c r="I144" s="231"/>
      <c r="J144" s="231"/>
      <c r="K144" s="232"/>
    </row>
    <row r="145" spans="2:11" ht="45" customHeight="1" x14ac:dyDescent="0.3">
      <c r="B145" s="233"/>
      <c r="C145" s="330" t="s">
        <v>706</v>
      </c>
      <c r="D145" s="330"/>
      <c r="E145" s="330"/>
      <c r="F145" s="330"/>
      <c r="G145" s="330"/>
      <c r="H145" s="330"/>
      <c r="I145" s="330"/>
      <c r="J145" s="330"/>
      <c r="K145" s="234"/>
    </row>
    <row r="146" spans="2:11" ht="17.25" customHeight="1" x14ac:dyDescent="0.3">
      <c r="B146" s="233"/>
      <c r="C146" s="235" t="s">
        <v>642</v>
      </c>
      <c r="D146" s="235"/>
      <c r="E146" s="235"/>
      <c r="F146" s="235" t="s">
        <v>643</v>
      </c>
      <c r="G146" s="236"/>
      <c r="H146" s="235" t="s">
        <v>111</v>
      </c>
      <c r="I146" s="235" t="s">
        <v>60</v>
      </c>
      <c r="J146" s="235" t="s">
        <v>644</v>
      </c>
      <c r="K146" s="234"/>
    </row>
    <row r="147" spans="2:11" ht="17.25" customHeight="1" x14ac:dyDescent="0.3">
      <c r="B147" s="233"/>
      <c r="C147" s="237" t="s">
        <v>645</v>
      </c>
      <c r="D147" s="237"/>
      <c r="E147" s="237"/>
      <c r="F147" s="238" t="s">
        <v>646</v>
      </c>
      <c r="G147" s="239"/>
      <c r="H147" s="237"/>
      <c r="I147" s="237"/>
      <c r="J147" s="237" t="s">
        <v>647</v>
      </c>
      <c r="K147" s="234"/>
    </row>
    <row r="148" spans="2:11" ht="5.25" customHeight="1" x14ac:dyDescent="0.3">
      <c r="B148" s="243"/>
      <c r="C148" s="240"/>
      <c r="D148" s="240"/>
      <c r="E148" s="240"/>
      <c r="F148" s="240"/>
      <c r="G148" s="241"/>
      <c r="H148" s="240"/>
      <c r="I148" s="240"/>
      <c r="J148" s="240"/>
      <c r="K148" s="264"/>
    </row>
    <row r="149" spans="2:11" ht="15" customHeight="1" x14ac:dyDescent="0.3">
      <c r="B149" s="243"/>
      <c r="C149" s="268" t="s">
        <v>651</v>
      </c>
      <c r="D149" s="223"/>
      <c r="E149" s="223"/>
      <c r="F149" s="269" t="s">
        <v>648</v>
      </c>
      <c r="G149" s="223"/>
      <c r="H149" s="268" t="s">
        <v>687</v>
      </c>
      <c r="I149" s="268" t="s">
        <v>650</v>
      </c>
      <c r="J149" s="268">
        <v>120</v>
      </c>
      <c r="K149" s="264"/>
    </row>
    <row r="150" spans="2:11" ht="15" customHeight="1" x14ac:dyDescent="0.3">
      <c r="B150" s="243"/>
      <c r="C150" s="268" t="s">
        <v>696</v>
      </c>
      <c r="D150" s="223"/>
      <c r="E150" s="223"/>
      <c r="F150" s="269" t="s">
        <v>648</v>
      </c>
      <c r="G150" s="223"/>
      <c r="H150" s="268" t="s">
        <v>707</v>
      </c>
      <c r="I150" s="268" t="s">
        <v>650</v>
      </c>
      <c r="J150" s="268" t="s">
        <v>698</v>
      </c>
      <c r="K150" s="264"/>
    </row>
    <row r="151" spans="2:11" ht="15" customHeight="1" x14ac:dyDescent="0.3">
      <c r="B151" s="243"/>
      <c r="C151" s="268" t="s">
        <v>597</v>
      </c>
      <c r="D151" s="223"/>
      <c r="E151" s="223"/>
      <c r="F151" s="269" t="s">
        <v>648</v>
      </c>
      <c r="G151" s="223"/>
      <c r="H151" s="268" t="s">
        <v>708</v>
      </c>
      <c r="I151" s="268" t="s">
        <v>650</v>
      </c>
      <c r="J151" s="268" t="s">
        <v>698</v>
      </c>
      <c r="K151" s="264"/>
    </row>
    <row r="152" spans="2:11" ht="15" customHeight="1" x14ac:dyDescent="0.3">
      <c r="B152" s="243"/>
      <c r="C152" s="268" t="s">
        <v>653</v>
      </c>
      <c r="D152" s="223"/>
      <c r="E152" s="223"/>
      <c r="F152" s="269" t="s">
        <v>654</v>
      </c>
      <c r="G152" s="223"/>
      <c r="H152" s="268" t="s">
        <v>687</v>
      </c>
      <c r="I152" s="268" t="s">
        <v>650</v>
      </c>
      <c r="J152" s="268">
        <v>50</v>
      </c>
      <c r="K152" s="264"/>
    </row>
    <row r="153" spans="2:11" ht="15" customHeight="1" x14ac:dyDescent="0.3">
      <c r="B153" s="243"/>
      <c r="C153" s="268" t="s">
        <v>656</v>
      </c>
      <c r="D153" s="223"/>
      <c r="E153" s="223"/>
      <c r="F153" s="269" t="s">
        <v>648</v>
      </c>
      <c r="G153" s="223"/>
      <c r="H153" s="268" t="s">
        <v>687</v>
      </c>
      <c r="I153" s="268" t="s">
        <v>658</v>
      </c>
      <c r="J153" s="268"/>
      <c r="K153" s="264"/>
    </row>
    <row r="154" spans="2:11" ht="15" customHeight="1" x14ac:dyDescent="0.3">
      <c r="B154" s="243"/>
      <c r="C154" s="268" t="s">
        <v>667</v>
      </c>
      <c r="D154" s="223"/>
      <c r="E154" s="223"/>
      <c r="F154" s="269" t="s">
        <v>654</v>
      </c>
      <c r="G154" s="223"/>
      <c r="H154" s="268" t="s">
        <v>687</v>
      </c>
      <c r="I154" s="268" t="s">
        <v>650</v>
      </c>
      <c r="J154" s="268">
        <v>50</v>
      </c>
      <c r="K154" s="264"/>
    </row>
    <row r="155" spans="2:11" ht="15" customHeight="1" x14ac:dyDescent="0.3">
      <c r="B155" s="243"/>
      <c r="C155" s="268" t="s">
        <v>675</v>
      </c>
      <c r="D155" s="223"/>
      <c r="E155" s="223"/>
      <c r="F155" s="269" t="s">
        <v>654</v>
      </c>
      <c r="G155" s="223"/>
      <c r="H155" s="268" t="s">
        <v>687</v>
      </c>
      <c r="I155" s="268" t="s">
        <v>650</v>
      </c>
      <c r="J155" s="268">
        <v>50</v>
      </c>
      <c r="K155" s="264"/>
    </row>
    <row r="156" spans="2:11" ht="15" customHeight="1" x14ac:dyDescent="0.3">
      <c r="B156" s="243"/>
      <c r="C156" s="268" t="s">
        <v>673</v>
      </c>
      <c r="D156" s="223"/>
      <c r="E156" s="223"/>
      <c r="F156" s="269" t="s">
        <v>654</v>
      </c>
      <c r="G156" s="223"/>
      <c r="H156" s="268" t="s">
        <v>687</v>
      </c>
      <c r="I156" s="268" t="s">
        <v>650</v>
      </c>
      <c r="J156" s="268">
        <v>50</v>
      </c>
      <c r="K156" s="264"/>
    </row>
    <row r="157" spans="2:11" ht="15" customHeight="1" x14ac:dyDescent="0.3">
      <c r="B157" s="243"/>
      <c r="C157" s="268" t="s">
        <v>93</v>
      </c>
      <c r="D157" s="223"/>
      <c r="E157" s="223"/>
      <c r="F157" s="269" t="s">
        <v>648</v>
      </c>
      <c r="G157" s="223"/>
      <c r="H157" s="268" t="s">
        <v>709</v>
      </c>
      <c r="I157" s="268" t="s">
        <v>650</v>
      </c>
      <c r="J157" s="268" t="s">
        <v>710</v>
      </c>
      <c r="K157" s="264"/>
    </row>
    <row r="158" spans="2:11" ht="15" customHeight="1" x14ac:dyDescent="0.3">
      <c r="B158" s="243"/>
      <c r="C158" s="268" t="s">
        <v>711</v>
      </c>
      <c r="D158" s="223"/>
      <c r="E158" s="223"/>
      <c r="F158" s="269" t="s">
        <v>648</v>
      </c>
      <c r="G158" s="223"/>
      <c r="H158" s="268" t="s">
        <v>712</v>
      </c>
      <c r="I158" s="268" t="s">
        <v>682</v>
      </c>
      <c r="J158" s="268"/>
      <c r="K158" s="264"/>
    </row>
    <row r="159" spans="2:11" ht="15" customHeight="1" x14ac:dyDescent="0.3">
      <c r="B159" s="270"/>
      <c r="C159" s="252"/>
      <c r="D159" s="252"/>
      <c r="E159" s="252"/>
      <c r="F159" s="252"/>
      <c r="G159" s="252"/>
      <c r="H159" s="252"/>
      <c r="I159" s="252"/>
      <c r="J159" s="252"/>
      <c r="K159" s="271"/>
    </row>
    <row r="160" spans="2:11" ht="18.75" customHeight="1" x14ac:dyDescent="0.3">
      <c r="B160" s="219"/>
      <c r="C160" s="223"/>
      <c r="D160" s="223"/>
      <c r="E160" s="223"/>
      <c r="F160" s="242"/>
      <c r="G160" s="223"/>
      <c r="H160" s="223"/>
      <c r="I160" s="223"/>
      <c r="J160" s="223"/>
      <c r="K160" s="219"/>
    </row>
    <row r="161" spans="2:11" ht="18.75" customHeight="1" x14ac:dyDescent="0.3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</row>
    <row r="162" spans="2:11" ht="7.5" customHeight="1" x14ac:dyDescent="0.3">
      <c r="B162" s="210"/>
      <c r="C162" s="211"/>
      <c r="D162" s="211"/>
      <c r="E162" s="211"/>
      <c r="F162" s="211"/>
      <c r="G162" s="211"/>
      <c r="H162" s="211"/>
      <c r="I162" s="211"/>
      <c r="J162" s="211"/>
      <c r="K162" s="212"/>
    </row>
    <row r="163" spans="2:11" ht="45" customHeight="1" x14ac:dyDescent="0.3">
      <c r="B163" s="213"/>
      <c r="C163" s="327" t="s">
        <v>713</v>
      </c>
      <c r="D163" s="327"/>
      <c r="E163" s="327"/>
      <c r="F163" s="327"/>
      <c r="G163" s="327"/>
      <c r="H163" s="327"/>
      <c r="I163" s="327"/>
      <c r="J163" s="327"/>
      <c r="K163" s="214"/>
    </row>
    <row r="164" spans="2:11" ht="17.25" customHeight="1" x14ac:dyDescent="0.3">
      <c r="B164" s="213"/>
      <c r="C164" s="235" t="s">
        <v>642</v>
      </c>
      <c r="D164" s="235"/>
      <c r="E164" s="235"/>
      <c r="F164" s="235" t="s">
        <v>643</v>
      </c>
      <c r="G164" s="272"/>
      <c r="H164" s="273" t="s">
        <v>111</v>
      </c>
      <c r="I164" s="273" t="s">
        <v>60</v>
      </c>
      <c r="J164" s="235" t="s">
        <v>644</v>
      </c>
      <c r="K164" s="214"/>
    </row>
    <row r="165" spans="2:11" ht="17.25" customHeight="1" x14ac:dyDescent="0.3">
      <c r="B165" s="216"/>
      <c r="C165" s="237" t="s">
        <v>645</v>
      </c>
      <c r="D165" s="237"/>
      <c r="E165" s="237"/>
      <c r="F165" s="238" t="s">
        <v>646</v>
      </c>
      <c r="G165" s="274"/>
      <c r="H165" s="275"/>
      <c r="I165" s="275"/>
      <c r="J165" s="237" t="s">
        <v>647</v>
      </c>
      <c r="K165" s="217"/>
    </row>
    <row r="166" spans="2:11" ht="5.25" customHeight="1" x14ac:dyDescent="0.3">
      <c r="B166" s="243"/>
      <c r="C166" s="240"/>
      <c r="D166" s="240"/>
      <c r="E166" s="240"/>
      <c r="F166" s="240"/>
      <c r="G166" s="241"/>
      <c r="H166" s="240"/>
      <c r="I166" s="240"/>
      <c r="J166" s="240"/>
      <c r="K166" s="264"/>
    </row>
    <row r="167" spans="2:11" ht="15" customHeight="1" x14ac:dyDescent="0.3">
      <c r="B167" s="243"/>
      <c r="C167" s="223" t="s">
        <v>651</v>
      </c>
      <c r="D167" s="223"/>
      <c r="E167" s="223"/>
      <c r="F167" s="242" t="s">
        <v>648</v>
      </c>
      <c r="G167" s="223"/>
      <c r="H167" s="223" t="s">
        <v>687</v>
      </c>
      <c r="I167" s="223" t="s">
        <v>650</v>
      </c>
      <c r="J167" s="223">
        <v>120</v>
      </c>
      <c r="K167" s="264"/>
    </row>
    <row r="168" spans="2:11" ht="15" customHeight="1" x14ac:dyDescent="0.3">
      <c r="B168" s="243"/>
      <c r="C168" s="223" t="s">
        <v>696</v>
      </c>
      <c r="D168" s="223"/>
      <c r="E168" s="223"/>
      <c r="F168" s="242" t="s">
        <v>648</v>
      </c>
      <c r="G168" s="223"/>
      <c r="H168" s="223" t="s">
        <v>697</v>
      </c>
      <c r="I168" s="223" t="s">
        <v>650</v>
      </c>
      <c r="J168" s="223" t="s">
        <v>698</v>
      </c>
      <c r="K168" s="264"/>
    </row>
    <row r="169" spans="2:11" ht="15" customHeight="1" x14ac:dyDescent="0.3">
      <c r="B169" s="243"/>
      <c r="C169" s="223" t="s">
        <v>597</v>
      </c>
      <c r="D169" s="223"/>
      <c r="E169" s="223"/>
      <c r="F169" s="242" t="s">
        <v>648</v>
      </c>
      <c r="G169" s="223"/>
      <c r="H169" s="223" t="s">
        <v>714</v>
      </c>
      <c r="I169" s="223" t="s">
        <v>650</v>
      </c>
      <c r="J169" s="223" t="s">
        <v>698</v>
      </c>
      <c r="K169" s="264"/>
    </row>
    <row r="170" spans="2:11" ht="15" customHeight="1" x14ac:dyDescent="0.3">
      <c r="B170" s="243"/>
      <c r="C170" s="223" t="s">
        <v>653</v>
      </c>
      <c r="D170" s="223"/>
      <c r="E170" s="223"/>
      <c r="F170" s="242" t="s">
        <v>654</v>
      </c>
      <c r="G170" s="223"/>
      <c r="H170" s="223" t="s">
        <v>714</v>
      </c>
      <c r="I170" s="223" t="s">
        <v>650</v>
      </c>
      <c r="J170" s="223">
        <v>50</v>
      </c>
      <c r="K170" s="264"/>
    </row>
    <row r="171" spans="2:11" ht="15" customHeight="1" x14ac:dyDescent="0.3">
      <c r="B171" s="243"/>
      <c r="C171" s="223" t="s">
        <v>656</v>
      </c>
      <c r="D171" s="223"/>
      <c r="E171" s="223"/>
      <c r="F171" s="242" t="s">
        <v>648</v>
      </c>
      <c r="G171" s="223"/>
      <c r="H171" s="223" t="s">
        <v>714</v>
      </c>
      <c r="I171" s="223" t="s">
        <v>658</v>
      </c>
      <c r="J171" s="223"/>
      <c r="K171" s="264"/>
    </row>
    <row r="172" spans="2:11" ht="15" customHeight="1" x14ac:dyDescent="0.3">
      <c r="B172" s="243"/>
      <c r="C172" s="223" t="s">
        <v>667</v>
      </c>
      <c r="D172" s="223"/>
      <c r="E172" s="223"/>
      <c r="F172" s="242" t="s">
        <v>654</v>
      </c>
      <c r="G172" s="223"/>
      <c r="H172" s="223" t="s">
        <v>714</v>
      </c>
      <c r="I172" s="223" t="s">
        <v>650</v>
      </c>
      <c r="J172" s="223">
        <v>50</v>
      </c>
      <c r="K172" s="264"/>
    </row>
    <row r="173" spans="2:11" ht="15" customHeight="1" x14ac:dyDescent="0.3">
      <c r="B173" s="243"/>
      <c r="C173" s="223" t="s">
        <v>675</v>
      </c>
      <c r="D173" s="223"/>
      <c r="E173" s="223"/>
      <c r="F173" s="242" t="s">
        <v>654</v>
      </c>
      <c r="G173" s="223"/>
      <c r="H173" s="223" t="s">
        <v>714</v>
      </c>
      <c r="I173" s="223" t="s">
        <v>650</v>
      </c>
      <c r="J173" s="223">
        <v>50</v>
      </c>
      <c r="K173" s="264"/>
    </row>
    <row r="174" spans="2:11" ht="15" customHeight="1" x14ac:dyDescent="0.3">
      <c r="B174" s="243"/>
      <c r="C174" s="223" t="s">
        <v>673</v>
      </c>
      <c r="D174" s="223"/>
      <c r="E174" s="223"/>
      <c r="F174" s="242" t="s">
        <v>654</v>
      </c>
      <c r="G174" s="223"/>
      <c r="H174" s="223" t="s">
        <v>714</v>
      </c>
      <c r="I174" s="223" t="s">
        <v>650</v>
      </c>
      <c r="J174" s="223">
        <v>50</v>
      </c>
      <c r="K174" s="264"/>
    </row>
    <row r="175" spans="2:11" ht="15" customHeight="1" x14ac:dyDescent="0.3">
      <c r="B175" s="243"/>
      <c r="C175" s="223" t="s">
        <v>110</v>
      </c>
      <c r="D175" s="223"/>
      <c r="E175" s="223"/>
      <c r="F175" s="242" t="s">
        <v>648</v>
      </c>
      <c r="G175" s="223"/>
      <c r="H175" s="223" t="s">
        <v>715</v>
      </c>
      <c r="I175" s="223" t="s">
        <v>716</v>
      </c>
      <c r="J175" s="223"/>
      <c r="K175" s="264"/>
    </row>
    <row r="176" spans="2:11" ht="15" customHeight="1" x14ac:dyDescent="0.3">
      <c r="B176" s="243"/>
      <c r="C176" s="223" t="s">
        <v>60</v>
      </c>
      <c r="D176" s="223"/>
      <c r="E176" s="223"/>
      <c r="F176" s="242" t="s">
        <v>648</v>
      </c>
      <c r="G176" s="223"/>
      <c r="H176" s="223" t="s">
        <v>717</v>
      </c>
      <c r="I176" s="223" t="s">
        <v>718</v>
      </c>
      <c r="J176" s="223">
        <v>1</v>
      </c>
      <c r="K176" s="264"/>
    </row>
    <row r="177" spans="2:11" ht="15" customHeight="1" x14ac:dyDescent="0.3">
      <c r="B177" s="243"/>
      <c r="C177" s="223" t="s">
        <v>56</v>
      </c>
      <c r="D177" s="223"/>
      <c r="E177" s="223"/>
      <c r="F177" s="242" t="s">
        <v>648</v>
      </c>
      <c r="G177" s="223"/>
      <c r="H177" s="223" t="s">
        <v>719</v>
      </c>
      <c r="I177" s="223" t="s">
        <v>650</v>
      </c>
      <c r="J177" s="223">
        <v>20</v>
      </c>
      <c r="K177" s="264"/>
    </row>
    <row r="178" spans="2:11" ht="15" customHeight="1" x14ac:dyDescent="0.3">
      <c r="B178" s="243"/>
      <c r="C178" s="223" t="s">
        <v>111</v>
      </c>
      <c r="D178" s="223"/>
      <c r="E178" s="223"/>
      <c r="F178" s="242" t="s">
        <v>648</v>
      </c>
      <c r="G178" s="223"/>
      <c r="H178" s="223" t="s">
        <v>720</v>
      </c>
      <c r="I178" s="223" t="s">
        <v>650</v>
      </c>
      <c r="J178" s="223">
        <v>255</v>
      </c>
      <c r="K178" s="264"/>
    </row>
    <row r="179" spans="2:11" ht="15" customHeight="1" x14ac:dyDescent="0.3">
      <c r="B179" s="243"/>
      <c r="C179" s="223" t="s">
        <v>112</v>
      </c>
      <c r="D179" s="223"/>
      <c r="E179" s="223"/>
      <c r="F179" s="242" t="s">
        <v>648</v>
      </c>
      <c r="G179" s="223"/>
      <c r="H179" s="223" t="s">
        <v>613</v>
      </c>
      <c r="I179" s="223" t="s">
        <v>650</v>
      </c>
      <c r="J179" s="223">
        <v>10</v>
      </c>
      <c r="K179" s="264"/>
    </row>
    <row r="180" spans="2:11" ht="15" customHeight="1" x14ac:dyDescent="0.3">
      <c r="B180" s="243"/>
      <c r="C180" s="223" t="s">
        <v>113</v>
      </c>
      <c r="D180" s="223"/>
      <c r="E180" s="223"/>
      <c r="F180" s="242" t="s">
        <v>648</v>
      </c>
      <c r="G180" s="223"/>
      <c r="H180" s="223" t="s">
        <v>721</v>
      </c>
      <c r="I180" s="223" t="s">
        <v>682</v>
      </c>
      <c r="J180" s="223"/>
      <c r="K180" s="264"/>
    </row>
    <row r="181" spans="2:11" ht="15" customHeight="1" x14ac:dyDescent="0.3">
      <c r="B181" s="243"/>
      <c r="C181" s="223" t="s">
        <v>722</v>
      </c>
      <c r="D181" s="223"/>
      <c r="E181" s="223"/>
      <c r="F181" s="242" t="s">
        <v>648</v>
      </c>
      <c r="G181" s="223"/>
      <c r="H181" s="223" t="s">
        <v>723</v>
      </c>
      <c r="I181" s="223" t="s">
        <v>682</v>
      </c>
      <c r="J181" s="223"/>
      <c r="K181" s="264"/>
    </row>
    <row r="182" spans="2:11" ht="15" customHeight="1" x14ac:dyDescent="0.3">
      <c r="B182" s="243"/>
      <c r="C182" s="223" t="s">
        <v>711</v>
      </c>
      <c r="D182" s="223"/>
      <c r="E182" s="223"/>
      <c r="F182" s="242" t="s">
        <v>648</v>
      </c>
      <c r="G182" s="223"/>
      <c r="H182" s="223" t="s">
        <v>724</v>
      </c>
      <c r="I182" s="223" t="s">
        <v>682</v>
      </c>
      <c r="J182" s="223"/>
      <c r="K182" s="264"/>
    </row>
    <row r="183" spans="2:11" ht="15" customHeight="1" x14ac:dyDescent="0.3">
      <c r="B183" s="243"/>
      <c r="C183" s="223" t="s">
        <v>116</v>
      </c>
      <c r="D183" s="223"/>
      <c r="E183" s="223"/>
      <c r="F183" s="242" t="s">
        <v>654</v>
      </c>
      <c r="G183" s="223"/>
      <c r="H183" s="223" t="s">
        <v>725</v>
      </c>
      <c r="I183" s="223" t="s">
        <v>650</v>
      </c>
      <c r="J183" s="223">
        <v>50</v>
      </c>
      <c r="K183" s="264"/>
    </row>
    <row r="184" spans="2:11" ht="15" customHeight="1" x14ac:dyDescent="0.3">
      <c r="B184" s="270"/>
      <c r="C184" s="252"/>
      <c r="D184" s="252"/>
      <c r="E184" s="252"/>
      <c r="F184" s="252"/>
      <c r="G184" s="252"/>
      <c r="H184" s="252"/>
      <c r="I184" s="252"/>
      <c r="J184" s="252"/>
      <c r="K184" s="271"/>
    </row>
    <row r="185" spans="2:11" ht="18.75" customHeight="1" x14ac:dyDescent="0.3">
      <c r="B185" s="219"/>
      <c r="C185" s="223"/>
      <c r="D185" s="223"/>
      <c r="E185" s="223"/>
      <c r="F185" s="242"/>
      <c r="G185" s="223"/>
      <c r="H185" s="223"/>
      <c r="I185" s="223"/>
      <c r="J185" s="223"/>
      <c r="K185" s="219"/>
    </row>
    <row r="186" spans="2:11" ht="18.75" customHeight="1" x14ac:dyDescent="0.3"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</row>
    <row r="187" spans="2:11" x14ac:dyDescent="0.3">
      <c r="B187" s="210"/>
      <c r="C187" s="211"/>
      <c r="D187" s="211"/>
      <c r="E187" s="211"/>
      <c r="F187" s="211"/>
      <c r="G187" s="211"/>
      <c r="H187" s="211"/>
      <c r="I187" s="211"/>
      <c r="J187" s="211"/>
      <c r="K187" s="212"/>
    </row>
    <row r="188" spans="2:11" ht="21" x14ac:dyDescent="0.3">
      <c r="B188" s="213"/>
      <c r="C188" s="327" t="s">
        <v>726</v>
      </c>
      <c r="D188" s="327"/>
      <c r="E188" s="327"/>
      <c r="F188" s="327"/>
      <c r="G188" s="327"/>
      <c r="H188" s="327"/>
      <c r="I188" s="327"/>
      <c r="J188" s="327"/>
      <c r="K188" s="214"/>
    </row>
    <row r="189" spans="2:11" ht="25.5" customHeight="1" x14ac:dyDescent="0.3">
      <c r="B189" s="213"/>
      <c r="C189" s="276" t="s">
        <v>727</v>
      </c>
      <c r="D189" s="276"/>
      <c r="E189" s="276"/>
      <c r="F189" s="276" t="s">
        <v>728</v>
      </c>
      <c r="G189" s="277"/>
      <c r="H189" s="328" t="s">
        <v>729</v>
      </c>
      <c r="I189" s="328"/>
      <c r="J189" s="328"/>
      <c r="K189" s="214"/>
    </row>
    <row r="190" spans="2:11" ht="5.25" customHeight="1" x14ac:dyDescent="0.3">
      <c r="B190" s="243"/>
      <c r="C190" s="240"/>
      <c r="D190" s="240"/>
      <c r="E190" s="240"/>
      <c r="F190" s="240"/>
      <c r="G190" s="223"/>
      <c r="H190" s="240"/>
      <c r="I190" s="240"/>
      <c r="J190" s="240"/>
      <c r="K190" s="264"/>
    </row>
    <row r="191" spans="2:11" ht="15" customHeight="1" x14ac:dyDescent="0.3">
      <c r="B191" s="243"/>
      <c r="C191" s="223" t="s">
        <v>730</v>
      </c>
      <c r="D191" s="223"/>
      <c r="E191" s="223"/>
      <c r="F191" s="242" t="s">
        <v>46</v>
      </c>
      <c r="G191" s="223"/>
      <c r="H191" s="326" t="s">
        <v>731</v>
      </c>
      <c r="I191" s="326"/>
      <c r="J191" s="326"/>
      <c r="K191" s="264"/>
    </row>
    <row r="192" spans="2:11" ht="15" customHeight="1" x14ac:dyDescent="0.3">
      <c r="B192" s="243"/>
      <c r="C192" s="249"/>
      <c r="D192" s="223"/>
      <c r="E192" s="223"/>
      <c r="F192" s="242" t="s">
        <v>47</v>
      </c>
      <c r="G192" s="223"/>
      <c r="H192" s="326" t="s">
        <v>732</v>
      </c>
      <c r="I192" s="326"/>
      <c r="J192" s="326"/>
      <c r="K192" s="264"/>
    </row>
    <row r="193" spans="2:11" ht="15" customHeight="1" x14ac:dyDescent="0.3">
      <c r="B193" s="243"/>
      <c r="C193" s="249"/>
      <c r="D193" s="223"/>
      <c r="E193" s="223"/>
      <c r="F193" s="242" t="s">
        <v>50</v>
      </c>
      <c r="G193" s="223"/>
      <c r="H193" s="326" t="s">
        <v>733</v>
      </c>
      <c r="I193" s="326"/>
      <c r="J193" s="326"/>
      <c r="K193" s="264"/>
    </row>
    <row r="194" spans="2:11" ht="15" customHeight="1" x14ac:dyDescent="0.3">
      <c r="B194" s="243"/>
      <c r="C194" s="223"/>
      <c r="D194" s="223"/>
      <c r="E194" s="223"/>
      <c r="F194" s="242" t="s">
        <v>48</v>
      </c>
      <c r="G194" s="223"/>
      <c r="H194" s="326" t="s">
        <v>734</v>
      </c>
      <c r="I194" s="326"/>
      <c r="J194" s="326"/>
      <c r="K194" s="264"/>
    </row>
    <row r="195" spans="2:11" ht="15" customHeight="1" x14ac:dyDescent="0.3">
      <c r="B195" s="243"/>
      <c r="C195" s="223"/>
      <c r="D195" s="223"/>
      <c r="E195" s="223"/>
      <c r="F195" s="242" t="s">
        <v>49</v>
      </c>
      <c r="G195" s="223"/>
      <c r="H195" s="326" t="s">
        <v>735</v>
      </c>
      <c r="I195" s="326"/>
      <c r="J195" s="326"/>
      <c r="K195" s="264"/>
    </row>
    <row r="196" spans="2:11" ht="15" customHeight="1" x14ac:dyDescent="0.3">
      <c r="B196" s="243"/>
      <c r="C196" s="223"/>
      <c r="D196" s="223"/>
      <c r="E196" s="223"/>
      <c r="F196" s="242"/>
      <c r="G196" s="223"/>
      <c r="H196" s="223"/>
      <c r="I196" s="223"/>
      <c r="J196" s="223"/>
      <c r="K196" s="264"/>
    </row>
    <row r="197" spans="2:11" ht="15" customHeight="1" x14ac:dyDescent="0.3">
      <c r="B197" s="243"/>
      <c r="C197" s="223" t="s">
        <v>694</v>
      </c>
      <c r="D197" s="223"/>
      <c r="E197" s="223"/>
      <c r="F197" s="242" t="s">
        <v>590</v>
      </c>
      <c r="G197" s="223"/>
      <c r="H197" s="326" t="s">
        <v>736</v>
      </c>
      <c r="I197" s="326"/>
      <c r="J197" s="326"/>
      <c r="K197" s="264"/>
    </row>
    <row r="198" spans="2:11" ht="15" customHeight="1" x14ac:dyDescent="0.3">
      <c r="B198" s="243"/>
      <c r="C198" s="249"/>
      <c r="D198" s="223"/>
      <c r="E198" s="223"/>
      <c r="F198" s="242" t="s">
        <v>593</v>
      </c>
      <c r="G198" s="223"/>
      <c r="H198" s="326" t="s">
        <v>594</v>
      </c>
      <c r="I198" s="326"/>
      <c r="J198" s="326"/>
      <c r="K198" s="264"/>
    </row>
    <row r="199" spans="2:11" ht="15" customHeight="1" x14ac:dyDescent="0.3">
      <c r="B199" s="243"/>
      <c r="C199" s="223"/>
      <c r="D199" s="223"/>
      <c r="E199" s="223"/>
      <c r="F199" s="242" t="s">
        <v>81</v>
      </c>
      <c r="G199" s="223"/>
      <c r="H199" s="326" t="s">
        <v>737</v>
      </c>
      <c r="I199" s="326"/>
      <c r="J199" s="326"/>
      <c r="K199" s="264"/>
    </row>
    <row r="200" spans="2:11" ht="15" customHeight="1" x14ac:dyDescent="0.3">
      <c r="B200" s="278"/>
      <c r="C200" s="249"/>
      <c r="D200" s="249"/>
      <c r="E200" s="249"/>
      <c r="F200" s="242" t="s">
        <v>86</v>
      </c>
      <c r="G200" s="228"/>
      <c r="H200" s="325" t="s">
        <v>595</v>
      </c>
      <c r="I200" s="325"/>
      <c r="J200" s="325"/>
      <c r="K200" s="279"/>
    </row>
    <row r="201" spans="2:11" ht="15" customHeight="1" x14ac:dyDescent="0.3">
      <c r="B201" s="278"/>
      <c r="C201" s="249"/>
      <c r="D201" s="249"/>
      <c r="E201" s="249"/>
      <c r="F201" s="242" t="s">
        <v>560</v>
      </c>
      <c r="G201" s="228"/>
      <c r="H201" s="325" t="s">
        <v>561</v>
      </c>
      <c r="I201" s="325"/>
      <c r="J201" s="325"/>
      <c r="K201" s="279"/>
    </row>
    <row r="202" spans="2:11" ht="15" customHeight="1" x14ac:dyDescent="0.3">
      <c r="B202" s="278"/>
      <c r="C202" s="249"/>
      <c r="D202" s="249"/>
      <c r="E202" s="249"/>
      <c r="F202" s="280"/>
      <c r="G202" s="228"/>
      <c r="H202" s="281"/>
      <c r="I202" s="281"/>
      <c r="J202" s="281"/>
      <c r="K202" s="279"/>
    </row>
    <row r="203" spans="2:11" ht="15" customHeight="1" x14ac:dyDescent="0.3">
      <c r="B203" s="278"/>
      <c r="C203" s="223" t="s">
        <v>718</v>
      </c>
      <c r="D203" s="249"/>
      <c r="E203" s="249"/>
      <c r="F203" s="242">
        <v>1</v>
      </c>
      <c r="G203" s="228"/>
      <c r="H203" s="325" t="s">
        <v>738</v>
      </c>
      <c r="I203" s="325"/>
      <c r="J203" s="325"/>
      <c r="K203" s="279"/>
    </row>
    <row r="204" spans="2:11" ht="15" customHeight="1" x14ac:dyDescent="0.3">
      <c r="B204" s="278"/>
      <c r="C204" s="249"/>
      <c r="D204" s="249"/>
      <c r="E204" s="249"/>
      <c r="F204" s="242">
        <v>2</v>
      </c>
      <c r="G204" s="228"/>
      <c r="H204" s="325" t="s">
        <v>739</v>
      </c>
      <c r="I204" s="325"/>
      <c r="J204" s="325"/>
      <c r="K204" s="279"/>
    </row>
    <row r="205" spans="2:11" ht="15" customHeight="1" x14ac:dyDescent="0.3">
      <c r="B205" s="278"/>
      <c r="C205" s="249"/>
      <c r="D205" s="249"/>
      <c r="E205" s="249"/>
      <c r="F205" s="242">
        <v>3</v>
      </c>
      <c r="G205" s="228"/>
      <c r="H205" s="325" t="s">
        <v>740</v>
      </c>
      <c r="I205" s="325"/>
      <c r="J205" s="325"/>
      <c r="K205" s="279"/>
    </row>
    <row r="206" spans="2:11" ht="15" customHeight="1" x14ac:dyDescent="0.3">
      <c r="B206" s="278"/>
      <c r="C206" s="249"/>
      <c r="D206" s="249"/>
      <c r="E206" s="249"/>
      <c r="F206" s="242">
        <v>4</v>
      </c>
      <c r="G206" s="228"/>
      <c r="H206" s="325" t="s">
        <v>741</v>
      </c>
      <c r="I206" s="325"/>
      <c r="J206" s="325"/>
      <c r="K206" s="279"/>
    </row>
    <row r="207" spans="2:11" ht="12.75" customHeight="1" x14ac:dyDescent="0.3">
      <c r="B207" s="282"/>
      <c r="C207" s="283"/>
      <c r="D207" s="283"/>
      <c r="E207" s="283"/>
      <c r="F207" s="283"/>
      <c r="G207" s="283"/>
      <c r="H207" s="283"/>
      <c r="I207" s="283"/>
      <c r="J207" s="283"/>
      <c r="K207" s="28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0:J200"/>
    <mergeCell ref="C163:J163"/>
    <mergeCell ref="C188:J188"/>
    <mergeCell ref="H189:J189"/>
    <mergeCell ref="H191:J191"/>
    <mergeCell ref="H192:J192"/>
    <mergeCell ref="H193:J193"/>
    <mergeCell ref="H194:J194"/>
    <mergeCell ref="H195:J195"/>
    <mergeCell ref="H197:J197"/>
    <mergeCell ref="H198:J198"/>
    <mergeCell ref="H199:J199"/>
    <mergeCell ref="H201:J201"/>
    <mergeCell ref="H203:J203"/>
    <mergeCell ref="H204:J204"/>
    <mergeCell ref="H205:J205"/>
    <mergeCell ref="H206:J20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141102_J - Jímka na výpla...</vt:lpstr>
      <vt:lpstr>141102_VON - Vedlajší a o...</vt:lpstr>
      <vt:lpstr>Pokyny pro vyplnění</vt:lpstr>
      <vt:lpstr>'141102_J - Jímka na výpla...'!Názvy_tisku</vt:lpstr>
      <vt:lpstr>'141102_VON - Vedlajší a o...'!Názvy_tisku</vt:lpstr>
      <vt:lpstr>'Rekapitulace stavby'!Názvy_tisku</vt:lpstr>
      <vt:lpstr>'141102_J - Jímka na výpla...'!Oblast_tisku</vt:lpstr>
      <vt:lpstr>'141102_VON - Vedlajší a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Ševčík Pavel</cp:lastModifiedBy>
  <dcterms:created xsi:type="dcterms:W3CDTF">2015-09-22T13:44:54Z</dcterms:created>
  <dcterms:modified xsi:type="dcterms:W3CDTF">2015-09-22T13:47:05Z</dcterms:modified>
</cp:coreProperties>
</file>